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60" windowWidth="11880" windowHeight="3615" tabRatio="958" firstSheet="13"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lar" sheetId="28" r:id="rId12"/>
    <sheet name="2 Investigación" sheetId="21" r:id="rId13"/>
    <sheet name="3 Vinculación Univ. Sociedad" sheetId="22" r:id="rId14"/>
    <sheet name="4 Docencia y Recursos Humano " sheetId="29" r:id="rId15"/>
    <sheet name="5 Estudiantes" sheetId="30" r:id="rId16"/>
    <sheet name="6 Gestion Administrativa" sheetId="24" r:id="rId17"/>
    <sheet name="Gestion Academica" sheetId="31" r:id="rId18"/>
    <sheet name="Graduados" sheetId="33" r:id="rId19"/>
    <sheet name="Gestión del Conocimiento" sheetId="23" r:id="rId20"/>
    <sheet name="Gobernabilidad" sheetId="34" state="hidden" r:id="rId21"/>
    <sheet name="NIVEL DE ES Y  SISTEMA NACIONAL" sheetId="44" state="hidden" r:id="rId22"/>
    <sheet name="Lo Esencial" sheetId="45" r:id="rId23"/>
    <sheet name="Hoja1" sheetId="46" r:id="rId24"/>
  </sheets>
  <definedNames>
    <definedName name="_xlnm._FilterDatabase" localSheetId="3" hidden="1">'1. TALLERES SEMINARIOS'!$K$17:$K$19</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12">'2 Investigación'!#REF!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O11" i="45" l="1"/>
  <c r="O9" i="22" l="1"/>
  <c r="I510" i="12" l="1"/>
  <c r="F510" i="12"/>
  <c r="D503" i="12" s="1"/>
  <c r="P29" i="24" s="1"/>
  <c r="N29" i="24" s="1"/>
  <c r="C507" i="12"/>
  <c r="F495" i="12"/>
  <c r="I498" i="12"/>
  <c r="F498" i="12"/>
  <c r="I497" i="12"/>
  <c r="F497" i="12"/>
  <c r="I496" i="12"/>
  <c r="F496" i="12"/>
  <c r="I495" i="12"/>
  <c r="C492" i="12"/>
  <c r="D488" i="12" l="1"/>
  <c r="J204" i="8"/>
  <c r="J203" i="8"/>
  <c r="J202" i="8"/>
  <c r="G202" i="8"/>
  <c r="C199" i="8"/>
  <c r="P10" i="23" l="1"/>
  <c r="L10" i="23" s="1"/>
  <c r="F204" i="8"/>
  <c r="G204" i="8" s="1"/>
  <c r="F203" i="8"/>
  <c r="G203" i="8" s="1"/>
  <c r="D195" i="8" l="1"/>
  <c r="P28" i="24" s="1"/>
  <c r="F117" i="42"/>
  <c r="J117" i="42"/>
  <c r="I117" i="42"/>
  <c r="J76" i="42"/>
  <c r="I76" i="42"/>
  <c r="F76" i="42"/>
  <c r="I483" i="12"/>
  <c r="F483" i="12"/>
  <c r="I482" i="12"/>
  <c r="F482" i="12"/>
  <c r="I481" i="12"/>
  <c r="F481" i="12"/>
  <c r="I480" i="12"/>
  <c r="F480" i="12"/>
  <c r="I479" i="12"/>
  <c r="F479" i="12"/>
  <c r="C476" i="12"/>
  <c r="J116" i="42"/>
  <c r="J103" i="42"/>
  <c r="J46" i="42"/>
  <c r="I46" i="42"/>
  <c r="F46" i="42"/>
  <c r="H28" i="24" l="1"/>
  <c r="N28" i="24"/>
  <c r="J28" i="24"/>
  <c r="L28" i="24"/>
  <c r="D472" i="12"/>
  <c r="P27" i="24" s="1"/>
  <c r="E15" i="42" l="1"/>
  <c r="I116" i="42"/>
  <c r="F116" i="42"/>
  <c r="D109" i="42" s="1"/>
  <c r="P26" i="24" s="1"/>
  <c r="N26" i="24" s="1"/>
  <c r="A110" i="42"/>
  <c r="I103" i="42"/>
  <c r="F103" i="42"/>
  <c r="A97"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79" i="42"/>
  <c r="I79" i="42"/>
  <c r="F79" i="42"/>
  <c r="J78" i="42"/>
  <c r="I78" i="42"/>
  <c r="F78" i="42"/>
  <c r="J77" i="42"/>
  <c r="I77" i="42"/>
  <c r="F77" i="42"/>
  <c r="J75" i="42"/>
  <c r="I75" i="42"/>
  <c r="F75" i="42"/>
  <c r="J74" i="42"/>
  <c r="I74" i="42"/>
  <c r="F74" i="42"/>
  <c r="J73" i="42"/>
  <c r="I73" i="42"/>
  <c r="F73" i="42"/>
  <c r="J72" i="42"/>
  <c r="I72" i="42"/>
  <c r="F72" i="42"/>
  <c r="J71" i="42"/>
  <c r="I71" i="42"/>
  <c r="F71" i="42"/>
  <c r="J70" i="42"/>
  <c r="I70" i="42"/>
  <c r="F70" i="42"/>
  <c r="A63" i="42"/>
  <c r="J57" i="42"/>
  <c r="I57" i="42"/>
  <c r="J56" i="42"/>
  <c r="I56" i="42"/>
  <c r="F56" i="42"/>
  <c r="J55" i="42"/>
  <c r="I55" i="42"/>
  <c r="F55" i="42"/>
  <c r="J54" i="42"/>
  <c r="I54" i="42"/>
  <c r="F54" i="42"/>
  <c r="J53" i="42"/>
  <c r="I53" i="42"/>
  <c r="F53" i="42"/>
  <c r="J52" i="42"/>
  <c r="I52" i="42"/>
  <c r="F52" i="42"/>
  <c r="J51" i="42"/>
  <c r="I51" i="42"/>
  <c r="F51" i="42"/>
  <c r="J50" i="42"/>
  <c r="I50" i="42"/>
  <c r="F50" i="42"/>
  <c r="J48" i="42"/>
  <c r="I48" i="42"/>
  <c r="F48" i="42"/>
  <c r="J47" i="42"/>
  <c r="I47" i="42"/>
  <c r="F47"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A24" i="42"/>
  <c r="J179" i="8"/>
  <c r="J178" i="8"/>
  <c r="J177" i="8"/>
  <c r="F177" i="8"/>
  <c r="G177" i="8" s="1"/>
  <c r="C173" i="8"/>
  <c r="F250" i="12"/>
  <c r="F251" i="12"/>
  <c r="F252" i="12"/>
  <c r="F253" i="12"/>
  <c r="F254" i="12"/>
  <c r="F255" i="12"/>
  <c r="F256" i="12"/>
  <c r="M23" i="22"/>
  <c r="K23" i="22"/>
  <c r="I23" i="22"/>
  <c r="H23" i="22"/>
  <c r="G23" i="22"/>
  <c r="N23" i="22"/>
  <c r="I350" i="12"/>
  <c r="I321" i="12"/>
  <c r="I466" i="12"/>
  <c r="F466" i="12"/>
  <c r="I465" i="12"/>
  <c r="F465" i="12"/>
  <c r="I464" i="12"/>
  <c r="F464" i="12"/>
  <c r="I463" i="12"/>
  <c r="F463" i="12"/>
  <c r="I462" i="12"/>
  <c r="F462" i="12"/>
  <c r="I461" i="12"/>
  <c r="F461" i="12"/>
  <c r="C458" i="12"/>
  <c r="M35" i="21"/>
  <c r="K35" i="21"/>
  <c r="I35" i="21"/>
  <c r="H35" i="21"/>
  <c r="G35" i="21"/>
  <c r="F448" i="12"/>
  <c r="I448" i="12"/>
  <c r="I447" i="12"/>
  <c r="F447" i="12"/>
  <c r="F445" i="12"/>
  <c r="F444" i="12"/>
  <c r="F443" i="12"/>
  <c r="F442" i="12"/>
  <c r="F441" i="12"/>
  <c r="I449" i="12"/>
  <c r="F449" i="12"/>
  <c r="I446" i="12"/>
  <c r="F446" i="12"/>
  <c r="I445" i="12"/>
  <c r="I444" i="12"/>
  <c r="I443" i="12"/>
  <c r="I442" i="12"/>
  <c r="I441" i="12"/>
  <c r="I440" i="12"/>
  <c r="F440" i="12"/>
  <c r="I439" i="12"/>
  <c r="F439" i="12"/>
  <c r="I438" i="12"/>
  <c r="F438" i="12"/>
  <c r="I437" i="12"/>
  <c r="F437" i="12"/>
  <c r="I436" i="12"/>
  <c r="F436" i="12"/>
  <c r="I435" i="12"/>
  <c r="F435" i="12"/>
  <c r="C432" i="12"/>
  <c r="J303" i="7"/>
  <c r="F303" i="7"/>
  <c r="G303" i="7" s="1"/>
  <c r="J302" i="7"/>
  <c r="G302" i="7"/>
  <c r="J301" i="7"/>
  <c r="G301" i="7"/>
  <c r="J300" i="7"/>
  <c r="G300" i="7"/>
  <c r="J299" i="7"/>
  <c r="G299" i="7"/>
  <c r="J298" i="7"/>
  <c r="G298" i="7"/>
  <c r="J297" i="7"/>
  <c r="G297" i="7"/>
  <c r="J296" i="7"/>
  <c r="G296" i="7"/>
  <c r="J295" i="7"/>
  <c r="G295" i="7"/>
  <c r="J294" i="7"/>
  <c r="G294" i="7"/>
  <c r="C291" i="7"/>
  <c r="J166" i="8"/>
  <c r="J165" i="8"/>
  <c r="J164" i="8"/>
  <c r="F164" i="8"/>
  <c r="G164" i="8" s="1"/>
  <c r="C160" i="8"/>
  <c r="D454" i="12" l="1"/>
  <c r="P22" i="24" s="1"/>
  <c r="J22" i="24" s="1"/>
  <c r="D428" i="12"/>
  <c r="P34" i="21" s="1"/>
  <c r="E57" i="42"/>
  <c r="F57" i="42" s="1"/>
  <c r="D23" i="42" s="1"/>
  <c r="P23" i="24" s="1"/>
  <c r="L23" i="24" s="1"/>
  <c r="D62" i="42"/>
  <c r="P24" i="24" s="1"/>
  <c r="L24" i="24" s="1"/>
  <c r="D96" i="42"/>
  <c r="P25" i="24" s="1"/>
  <c r="L25" i="24" s="1"/>
  <c r="F179" i="8"/>
  <c r="G179" i="8" s="1"/>
  <c r="F178" i="8"/>
  <c r="G178" i="8" s="1"/>
  <c r="D287" i="7"/>
  <c r="P10" i="29" s="1"/>
  <c r="N10" i="29" s="1"/>
  <c r="F165" i="8"/>
  <c r="G165" i="8" s="1"/>
  <c r="F166" i="8"/>
  <c r="G166" i="8" s="1"/>
  <c r="D169" i="8" l="1"/>
  <c r="P43" i="24" s="1"/>
  <c r="N43" i="24" s="1"/>
  <c r="J43" i="24" s="1"/>
  <c r="D156" i="8"/>
  <c r="P42" i="24" s="1"/>
  <c r="N42" i="24" s="1"/>
  <c r="J42" i="24" s="1"/>
  <c r="J34" i="21"/>
  <c r="L34" i="21"/>
  <c r="N34" i="21"/>
  <c r="I424" i="12" l="1"/>
  <c r="F424" i="12"/>
  <c r="I423" i="12"/>
  <c r="F423" i="12"/>
  <c r="I422" i="12"/>
  <c r="F422" i="12"/>
  <c r="C419" i="12"/>
  <c r="I395" i="12"/>
  <c r="I394" i="12"/>
  <c r="I393" i="12"/>
  <c r="I392" i="12"/>
  <c r="I391" i="12"/>
  <c r="I390" i="12"/>
  <c r="I387" i="12"/>
  <c r="I386" i="12"/>
  <c r="I385" i="12"/>
  <c r="I384" i="12"/>
  <c r="I383" i="12"/>
  <c r="I382" i="12"/>
  <c r="I381" i="12"/>
  <c r="I380" i="12"/>
  <c r="I379" i="12"/>
  <c r="I376" i="12"/>
  <c r="I375" i="12"/>
  <c r="I374" i="12"/>
  <c r="I373" i="12"/>
  <c r="I372" i="12"/>
  <c r="I371" i="12"/>
  <c r="I370" i="12"/>
  <c r="I369" i="12"/>
  <c r="I368" i="12"/>
  <c r="I367" i="12"/>
  <c r="I366" i="12"/>
  <c r="I365" i="12"/>
  <c r="I364" i="12"/>
  <c r="I361" i="12"/>
  <c r="I360" i="12"/>
  <c r="I359" i="12"/>
  <c r="I358" i="12"/>
  <c r="I357" i="12"/>
  <c r="I356" i="12"/>
  <c r="I355" i="12"/>
  <c r="I354" i="12"/>
  <c r="I353" i="12"/>
  <c r="I352" i="12"/>
  <c r="I351" i="12"/>
  <c r="I347" i="12"/>
  <c r="I346" i="12"/>
  <c r="I345" i="12"/>
  <c r="I344" i="12"/>
  <c r="I343" i="12"/>
  <c r="I342" i="12"/>
  <c r="I341" i="12"/>
  <c r="I340" i="12"/>
  <c r="I339" i="12"/>
  <c r="I338" i="12"/>
  <c r="I337" i="12"/>
  <c r="I336" i="12"/>
  <c r="I335" i="12"/>
  <c r="I332" i="12"/>
  <c r="I331" i="12"/>
  <c r="I330" i="12"/>
  <c r="I329" i="12"/>
  <c r="I328" i="12"/>
  <c r="I327" i="12"/>
  <c r="I326" i="12"/>
  <c r="I325" i="12"/>
  <c r="I324" i="12"/>
  <c r="I323" i="12"/>
  <c r="I322" i="12"/>
  <c r="I318" i="12"/>
  <c r="I317" i="12"/>
  <c r="I316" i="12"/>
  <c r="I315" i="12"/>
  <c r="I314" i="12"/>
  <c r="I313" i="12"/>
  <c r="I312" i="12"/>
  <c r="I311" i="12"/>
  <c r="I310" i="12"/>
  <c r="I309" i="12"/>
  <c r="I308" i="12"/>
  <c r="I307" i="12"/>
  <c r="I306" i="12"/>
  <c r="I305" i="12"/>
  <c r="I304" i="12"/>
  <c r="I301" i="12"/>
  <c r="I300" i="12"/>
  <c r="I299" i="12"/>
  <c r="I298" i="12"/>
  <c r="I297" i="12"/>
  <c r="I296" i="12"/>
  <c r="I295" i="12"/>
  <c r="I294" i="12"/>
  <c r="I293" i="12"/>
  <c r="I292" i="12"/>
  <c r="I291" i="12"/>
  <c r="I290" i="12"/>
  <c r="I289" i="12"/>
  <c r="I288" i="12"/>
  <c r="I287" i="12"/>
  <c r="I286" i="12"/>
  <c r="I285" i="12"/>
  <c r="I284" i="12"/>
  <c r="I283" i="12"/>
  <c r="I282" i="12"/>
  <c r="I281" i="12"/>
  <c r="I280" i="12"/>
  <c r="I279" i="12"/>
  <c r="I276" i="12"/>
  <c r="I275" i="12"/>
  <c r="I274" i="12"/>
  <c r="I273" i="12"/>
  <c r="I272" i="12"/>
  <c r="I271" i="12"/>
  <c r="I270" i="12"/>
  <c r="I267" i="12"/>
  <c r="I266" i="12"/>
  <c r="I265" i="12"/>
  <c r="I264" i="12"/>
  <c r="I263" i="12"/>
  <c r="I262" i="12"/>
  <c r="I259" i="12"/>
  <c r="I256" i="12"/>
  <c r="I255" i="12"/>
  <c r="I254" i="12"/>
  <c r="I253" i="12"/>
  <c r="I252" i="12"/>
  <c r="I251" i="12"/>
  <c r="I250" i="12"/>
  <c r="I247" i="12"/>
  <c r="I246" i="12"/>
  <c r="I245" i="12"/>
  <c r="I244" i="12"/>
  <c r="I243" i="12"/>
  <c r="I242" i="12"/>
  <c r="F395" i="12"/>
  <c r="F394" i="12"/>
  <c r="F393" i="12"/>
  <c r="F392" i="12"/>
  <c r="F391" i="12"/>
  <c r="F390" i="12"/>
  <c r="F387" i="12"/>
  <c r="F386" i="12"/>
  <c r="F385" i="12"/>
  <c r="F384" i="12"/>
  <c r="F383" i="12"/>
  <c r="F382" i="12"/>
  <c r="F381" i="12"/>
  <c r="F380" i="12"/>
  <c r="F379" i="12"/>
  <c r="F376" i="12"/>
  <c r="F375" i="12"/>
  <c r="F374" i="12"/>
  <c r="F373" i="12"/>
  <c r="F372" i="12"/>
  <c r="F371" i="12"/>
  <c r="F370" i="12"/>
  <c r="F369" i="12"/>
  <c r="F368" i="12"/>
  <c r="F367" i="12"/>
  <c r="F366" i="12"/>
  <c r="F365" i="12"/>
  <c r="F364" i="12"/>
  <c r="F361" i="12"/>
  <c r="F360" i="12"/>
  <c r="F359" i="12"/>
  <c r="F358" i="12"/>
  <c r="F357" i="12"/>
  <c r="F356" i="12"/>
  <c r="F355" i="12"/>
  <c r="F354" i="12"/>
  <c r="F353" i="12"/>
  <c r="F352" i="12"/>
  <c r="F351" i="12"/>
  <c r="F350" i="12"/>
  <c r="F347" i="12"/>
  <c r="F346" i="12"/>
  <c r="F345" i="12"/>
  <c r="F344" i="12"/>
  <c r="F343" i="12"/>
  <c r="F342" i="12"/>
  <c r="F341" i="12"/>
  <c r="F340" i="12"/>
  <c r="F339" i="12"/>
  <c r="F338" i="12"/>
  <c r="F337" i="12"/>
  <c r="F336" i="12"/>
  <c r="F335" i="12"/>
  <c r="F262" i="12"/>
  <c r="F259" i="12"/>
  <c r="F322" i="12"/>
  <c r="F321" i="12"/>
  <c r="F318" i="12"/>
  <c r="F317" i="12"/>
  <c r="F316" i="12"/>
  <c r="F315" i="12"/>
  <c r="F314" i="12"/>
  <c r="F313" i="12"/>
  <c r="F312" i="12"/>
  <c r="F311" i="12"/>
  <c r="F310" i="12"/>
  <c r="F309" i="12"/>
  <c r="F308" i="12"/>
  <c r="F307" i="12"/>
  <c r="F306" i="12"/>
  <c r="F305" i="12"/>
  <c r="F304" i="12"/>
  <c r="F301" i="12"/>
  <c r="F300" i="12"/>
  <c r="F299" i="12"/>
  <c r="F298" i="12"/>
  <c r="F297" i="12"/>
  <c r="F296" i="12"/>
  <c r="F295" i="12"/>
  <c r="F294" i="12"/>
  <c r="F293" i="12"/>
  <c r="F292" i="12"/>
  <c r="F291" i="12"/>
  <c r="F290" i="12"/>
  <c r="F289" i="12"/>
  <c r="F288" i="12"/>
  <c r="F287" i="12"/>
  <c r="F286" i="12"/>
  <c r="F285" i="12"/>
  <c r="F284" i="12"/>
  <c r="F283" i="12"/>
  <c r="F282" i="12"/>
  <c r="F281" i="12"/>
  <c r="F280" i="12"/>
  <c r="F279" i="12"/>
  <c r="F276" i="12"/>
  <c r="F275" i="12"/>
  <c r="F274" i="12"/>
  <c r="F273" i="12"/>
  <c r="F272" i="12"/>
  <c r="F271" i="12"/>
  <c r="F270" i="12"/>
  <c r="F267" i="12"/>
  <c r="F266" i="12"/>
  <c r="F265" i="12"/>
  <c r="F264" i="12"/>
  <c r="F263" i="12"/>
  <c r="F247" i="12"/>
  <c r="F246" i="12"/>
  <c r="F245" i="12"/>
  <c r="F244" i="12"/>
  <c r="F243" i="12"/>
  <c r="F242" i="12"/>
  <c r="D415" i="12" l="1"/>
  <c r="P21" i="24" s="1"/>
  <c r="J21" i="24" s="1"/>
  <c r="J152" i="8"/>
  <c r="J151" i="8"/>
  <c r="J150" i="8"/>
  <c r="F150" i="8"/>
  <c r="G150" i="8" s="1"/>
  <c r="J149" i="8"/>
  <c r="J148" i="8"/>
  <c r="J147" i="8"/>
  <c r="F147" i="8"/>
  <c r="G147" i="8" s="1"/>
  <c r="J146" i="8"/>
  <c r="J145" i="8"/>
  <c r="J144" i="8"/>
  <c r="F144" i="8"/>
  <c r="G144" i="8" s="1"/>
  <c r="F146" i="8" s="1"/>
  <c r="G146" i="8" s="1"/>
  <c r="C140" i="8"/>
  <c r="J131" i="8"/>
  <c r="J130" i="8"/>
  <c r="J129" i="8"/>
  <c r="F129" i="8"/>
  <c r="G129" i="8" s="1"/>
  <c r="C126" i="8"/>
  <c r="F152" i="8" l="1"/>
  <c r="G152" i="8" s="1"/>
  <c r="F151" i="8"/>
  <c r="G151" i="8" s="1"/>
  <c r="F148" i="8"/>
  <c r="G148" i="8" s="1"/>
  <c r="F149" i="8"/>
  <c r="G149" i="8" s="1"/>
  <c r="F145" i="8"/>
  <c r="G145" i="8" s="1"/>
  <c r="F131" i="8"/>
  <c r="G131" i="8" s="1"/>
  <c r="F130" i="8"/>
  <c r="G130" i="8" s="1"/>
  <c r="D136" i="8" l="1"/>
  <c r="P41" i="24" s="1"/>
  <c r="N41" i="24" s="1"/>
  <c r="D122" i="8"/>
  <c r="P40" i="24" s="1"/>
  <c r="J41" i="24" l="1"/>
  <c r="J40" i="24"/>
  <c r="N40" i="24"/>
  <c r="G236" i="7"/>
  <c r="J236" i="7"/>
  <c r="E238" i="7"/>
  <c r="E237" i="7"/>
  <c r="E205" i="7"/>
  <c r="J176" i="7"/>
  <c r="J175" i="7"/>
  <c r="G175" i="7"/>
  <c r="I213" i="12"/>
  <c r="F213" i="12"/>
  <c r="I212" i="12"/>
  <c r="F212" i="12"/>
  <c r="C209" i="12"/>
  <c r="I107" i="10"/>
  <c r="F107" i="10"/>
  <c r="I106" i="10"/>
  <c r="F106" i="10"/>
  <c r="I105" i="10"/>
  <c r="E105" i="10"/>
  <c r="F105" i="10" s="1"/>
  <c r="C102" i="10"/>
  <c r="D205" i="12" l="1"/>
  <c r="P18" i="24" s="1"/>
  <c r="L18" i="24" s="1"/>
  <c r="D98" i="10"/>
  <c r="I200" i="12" l="1"/>
  <c r="F200" i="12"/>
  <c r="I199" i="12"/>
  <c r="F199" i="12"/>
  <c r="I198" i="12"/>
  <c r="F198" i="12"/>
  <c r="I197" i="12"/>
  <c r="F197" i="12"/>
  <c r="I202" i="12"/>
  <c r="F202" i="12"/>
  <c r="I201" i="12"/>
  <c r="F201" i="12"/>
  <c r="I196" i="12"/>
  <c r="F196" i="12"/>
  <c r="I195" i="12"/>
  <c r="F195" i="12"/>
  <c r="I194" i="12"/>
  <c r="F194" i="12"/>
  <c r="I193" i="12"/>
  <c r="F193" i="12"/>
  <c r="I192" i="12"/>
  <c r="F192" i="12"/>
  <c r="I191" i="12"/>
  <c r="F191" i="12"/>
  <c r="I190" i="12"/>
  <c r="F190" i="12"/>
  <c r="C187" i="12"/>
  <c r="I172" i="12"/>
  <c r="I173" i="12"/>
  <c r="I174" i="12"/>
  <c r="I175" i="12"/>
  <c r="I176" i="12"/>
  <c r="I177" i="12"/>
  <c r="I178" i="12"/>
  <c r="I179" i="12"/>
  <c r="J117" i="8"/>
  <c r="J116" i="8"/>
  <c r="J115" i="8"/>
  <c r="F115" i="8"/>
  <c r="G115" i="8" s="1"/>
  <c r="F116" i="8" s="1"/>
  <c r="G116" i="8" s="1"/>
  <c r="J114" i="8"/>
  <c r="J113" i="8"/>
  <c r="J112" i="8"/>
  <c r="F112" i="8"/>
  <c r="G112" i="8" s="1"/>
  <c r="C108" i="8"/>
  <c r="O39" i="24"/>
  <c r="D183" i="12" l="1"/>
  <c r="F117" i="8"/>
  <c r="G117" i="8" s="1"/>
  <c r="F114" i="8"/>
  <c r="G114" i="8" s="1"/>
  <c r="F113" i="8"/>
  <c r="G113" i="8" s="1"/>
  <c r="D104" i="8" l="1"/>
  <c r="P39" i="24" s="1"/>
  <c r="J39" i="24" s="1"/>
  <c r="F95" i="8"/>
  <c r="F92" i="8"/>
  <c r="F89" i="8"/>
  <c r="F86" i="8"/>
  <c r="E141" i="12"/>
  <c r="E140" i="12"/>
  <c r="F140" i="12" s="1"/>
  <c r="F161" i="7"/>
  <c r="G161" i="7" s="1"/>
  <c r="I141" i="12"/>
  <c r="F141" i="12"/>
  <c r="I140" i="12"/>
  <c r="I139" i="12"/>
  <c r="F139" i="12"/>
  <c r="C136" i="12"/>
  <c r="C152" i="7"/>
  <c r="E156" i="7"/>
  <c r="G156" i="7" s="1"/>
  <c r="J156" i="7"/>
  <c r="K156" i="7"/>
  <c r="G157" i="7"/>
  <c r="J157" i="7"/>
  <c r="K157" i="7"/>
  <c r="G158" i="7"/>
  <c r="J158" i="7"/>
  <c r="K158" i="7"/>
  <c r="G159" i="7"/>
  <c r="J159" i="7"/>
  <c r="K159" i="7"/>
  <c r="G160" i="7"/>
  <c r="J160" i="7"/>
  <c r="K160" i="7"/>
  <c r="J161" i="7"/>
  <c r="K161" i="7"/>
  <c r="O13" i="22"/>
  <c r="F141" i="7"/>
  <c r="I128" i="12"/>
  <c r="F128" i="12"/>
  <c r="I129" i="12"/>
  <c r="F129" i="12"/>
  <c r="I127" i="12"/>
  <c r="F127" i="12"/>
  <c r="C124" i="12"/>
  <c r="J129" i="7"/>
  <c r="F129" i="7"/>
  <c r="G129" i="7" s="1"/>
  <c r="J128" i="7"/>
  <c r="G128" i="7"/>
  <c r="J127" i="7"/>
  <c r="G127" i="7"/>
  <c r="J126" i="7"/>
  <c r="G126" i="7"/>
  <c r="J125" i="7"/>
  <c r="G125" i="7"/>
  <c r="J124" i="7"/>
  <c r="G124" i="7"/>
  <c r="J123" i="7"/>
  <c r="G123" i="7"/>
  <c r="J122" i="7"/>
  <c r="G122" i="7"/>
  <c r="J121" i="7"/>
  <c r="G121" i="7"/>
  <c r="J120" i="7"/>
  <c r="G120" i="7"/>
  <c r="C117" i="7"/>
  <c r="D113" i="7" l="1"/>
  <c r="P14" i="21" s="1"/>
  <c r="N14" i="21" s="1"/>
  <c r="N39" i="24"/>
  <c r="D120" i="12"/>
  <c r="D132" i="12"/>
  <c r="P10" i="31" s="1"/>
  <c r="J10" i="31" s="1"/>
  <c r="D148" i="7"/>
  <c r="P13" i="22" s="1"/>
  <c r="L13" i="22" s="1"/>
  <c r="I75" i="10" l="1"/>
  <c r="F75" i="10"/>
  <c r="D68" i="10" s="1"/>
  <c r="P32" i="24" s="1"/>
  <c r="L32" i="24" s="1"/>
  <c r="C72" i="10"/>
  <c r="F109" i="12"/>
  <c r="F108" i="12"/>
  <c r="F107" i="12"/>
  <c r="F106" i="12"/>
  <c r="F105" i="12"/>
  <c r="F104" i="12"/>
  <c r="F103" i="12"/>
  <c r="J110" i="7"/>
  <c r="F110" i="7"/>
  <c r="G110" i="7" s="1"/>
  <c r="J109" i="7"/>
  <c r="G109" i="7"/>
  <c r="J108" i="7"/>
  <c r="E108" i="7"/>
  <c r="G108" i="7" s="1"/>
  <c r="J107" i="7"/>
  <c r="E107" i="7"/>
  <c r="G107" i="7" s="1"/>
  <c r="J106" i="7"/>
  <c r="G106" i="7"/>
  <c r="C103" i="7"/>
  <c r="J96" i="7"/>
  <c r="E96" i="7"/>
  <c r="G96" i="7" s="1"/>
  <c r="J95" i="7"/>
  <c r="G95" i="7"/>
  <c r="J94" i="7"/>
  <c r="G94" i="7"/>
  <c r="C91" i="7"/>
  <c r="J83" i="7"/>
  <c r="E83" i="7"/>
  <c r="G83" i="7" s="1"/>
  <c r="J82" i="7"/>
  <c r="G82" i="7"/>
  <c r="J81" i="7"/>
  <c r="G81" i="7"/>
  <c r="C78" i="7"/>
  <c r="J70" i="7"/>
  <c r="E70" i="7"/>
  <c r="G70" i="7" s="1"/>
  <c r="J69" i="7"/>
  <c r="G69" i="7"/>
  <c r="J68" i="7"/>
  <c r="G68" i="7"/>
  <c r="C65" i="7"/>
  <c r="J58" i="7"/>
  <c r="E58" i="7"/>
  <c r="G58" i="7" s="1"/>
  <c r="J57" i="7"/>
  <c r="G57" i="7"/>
  <c r="J56" i="7"/>
  <c r="G56" i="7"/>
  <c r="C53" i="7"/>
  <c r="J46" i="7"/>
  <c r="E46" i="7"/>
  <c r="G46" i="7" s="1"/>
  <c r="J45" i="7"/>
  <c r="G45" i="7"/>
  <c r="J44" i="7"/>
  <c r="G44" i="7"/>
  <c r="C41" i="7"/>
  <c r="I87" i="12"/>
  <c r="F87" i="12"/>
  <c r="I86" i="12"/>
  <c r="F86" i="12"/>
  <c r="C83" i="12"/>
  <c r="G32" i="7"/>
  <c r="J32" i="7"/>
  <c r="E33" i="7"/>
  <c r="G33" i="7" s="1"/>
  <c r="I48" i="10"/>
  <c r="F48" i="10"/>
  <c r="C43" i="10"/>
  <c r="J29" i="8"/>
  <c r="J28" i="8"/>
  <c r="J27" i="8"/>
  <c r="F27" i="8"/>
  <c r="G27" i="8" s="1"/>
  <c r="F29" i="8" s="1"/>
  <c r="G29" i="8" s="1"/>
  <c r="J25" i="8"/>
  <c r="J24" i="8"/>
  <c r="J23" i="8"/>
  <c r="F23" i="8"/>
  <c r="G23" i="8" s="1"/>
  <c r="F25" i="8" s="1"/>
  <c r="G25" i="8" s="1"/>
  <c r="F19" i="8"/>
  <c r="G19" i="8" s="1"/>
  <c r="J191" i="8"/>
  <c r="J190" i="8"/>
  <c r="J189" i="8"/>
  <c r="F189" i="8"/>
  <c r="G189" i="8" s="1"/>
  <c r="F191" i="8" s="1"/>
  <c r="G191" i="8" s="1"/>
  <c r="C186" i="8"/>
  <c r="J100" i="8"/>
  <c r="J99" i="8"/>
  <c r="J98" i="8"/>
  <c r="F98" i="8"/>
  <c r="G98" i="8" s="1"/>
  <c r="F100" i="8" s="1"/>
  <c r="G100" i="8" s="1"/>
  <c r="J97" i="8"/>
  <c r="J96" i="8"/>
  <c r="J95" i="8"/>
  <c r="G95" i="8"/>
  <c r="J94" i="8"/>
  <c r="J93" i="8"/>
  <c r="J92" i="8"/>
  <c r="G92" i="8"/>
  <c r="J91" i="8"/>
  <c r="J90" i="8"/>
  <c r="J89" i="8"/>
  <c r="G89" i="8"/>
  <c r="J88" i="8"/>
  <c r="J87" i="8"/>
  <c r="J86" i="8"/>
  <c r="G86" i="8"/>
  <c r="J84" i="8"/>
  <c r="J83" i="8"/>
  <c r="J82" i="8"/>
  <c r="F82" i="8"/>
  <c r="G82" i="8" s="1"/>
  <c r="F84" i="8" s="1"/>
  <c r="G84" i="8" s="1"/>
  <c r="C79" i="8"/>
  <c r="J70" i="8"/>
  <c r="J69" i="8"/>
  <c r="J68" i="8"/>
  <c r="G68" i="8"/>
  <c r="F70" i="8" s="1"/>
  <c r="G70" i="8" s="1"/>
  <c r="J67" i="8"/>
  <c r="J66" i="8"/>
  <c r="J65" i="8"/>
  <c r="G65" i="8"/>
  <c r="J64" i="8"/>
  <c r="J63" i="8"/>
  <c r="J62" i="8"/>
  <c r="G62" i="8"/>
  <c r="J61" i="8"/>
  <c r="J60" i="8"/>
  <c r="J59" i="8"/>
  <c r="G59" i="8"/>
  <c r="J58" i="8"/>
  <c r="J57" i="8"/>
  <c r="J56" i="8"/>
  <c r="G56" i="8"/>
  <c r="C53" i="8"/>
  <c r="J44" i="8"/>
  <c r="J43" i="8"/>
  <c r="J42" i="8"/>
  <c r="G42" i="8"/>
  <c r="F44" i="8" s="1"/>
  <c r="G44" i="8" s="1"/>
  <c r="C38" i="8"/>
  <c r="J284" i="7"/>
  <c r="F284" i="7"/>
  <c r="G284" i="7" s="1"/>
  <c r="J283" i="7"/>
  <c r="G283" i="7"/>
  <c r="J282" i="7"/>
  <c r="G282" i="7"/>
  <c r="J281" i="7"/>
  <c r="G281" i="7"/>
  <c r="J280" i="7"/>
  <c r="G280" i="7"/>
  <c r="J279" i="7"/>
  <c r="G279" i="7"/>
  <c r="J278" i="7"/>
  <c r="G278" i="7"/>
  <c r="J277" i="7"/>
  <c r="E277" i="7"/>
  <c r="G277" i="7" s="1"/>
  <c r="J276" i="7"/>
  <c r="E276" i="7"/>
  <c r="G276" i="7" s="1"/>
  <c r="J275" i="7"/>
  <c r="G275" i="7"/>
  <c r="C272" i="7"/>
  <c r="J263" i="7"/>
  <c r="F263" i="7"/>
  <c r="G263" i="7" s="1"/>
  <c r="J262" i="7"/>
  <c r="G262" i="7"/>
  <c r="J261" i="7"/>
  <c r="G261" i="7"/>
  <c r="J260" i="7"/>
  <c r="G260" i="7"/>
  <c r="J259" i="7"/>
  <c r="G259" i="7"/>
  <c r="J258" i="7"/>
  <c r="G258" i="7"/>
  <c r="J257" i="7"/>
  <c r="G257" i="7"/>
  <c r="J256" i="7"/>
  <c r="G256" i="7"/>
  <c r="J255" i="7"/>
  <c r="G255" i="7"/>
  <c r="J254" i="7"/>
  <c r="G254" i="7"/>
  <c r="C251" i="7"/>
  <c r="J242" i="7"/>
  <c r="F242" i="7"/>
  <c r="G242" i="7" s="1"/>
  <c r="J241" i="7"/>
  <c r="G241" i="7"/>
  <c r="J240" i="7"/>
  <c r="G240" i="7"/>
  <c r="J239" i="7"/>
  <c r="G239" i="7"/>
  <c r="J238" i="7"/>
  <c r="G238" i="7"/>
  <c r="J237" i="7"/>
  <c r="G237" i="7"/>
  <c r="C233" i="7"/>
  <c r="J225" i="7"/>
  <c r="F225" i="7"/>
  <c r="G225" i="7" s="1"/>
  <c r="J224" i="7"/>
  <c r="G224" i="7"/>
  <c r="J223" i="7"/>
  <c r="G223" i="7"/>
  <c r="J222" i="7"/>
  <c r="G222" i="7"/>
  <c r="J221" i="7"/>
  <c r="G221" i="7"/>
  <c r="J220" i="7"/>
  <c r="G220" i="7"/>
  <c r="C217" i="7"/>
  <c r="J209" i="7"/>
  <c r="F209" i="7"/>
  <c r="G209" i="7" s="1"/>
  <c r="J208" i="7"/>
  <c r="G208" i="7"/>
  <c r="J207" i="7"/>
  <c r="G207" i="7"/>
  <c r="J206" i="7"/>
  <c r="G206" i="7"/>
  <c r="J205" i="7"/>
  <c r="G205" i="7"/>
  <c r="J204" i="7"/>
  <c r="G204" i="7"/>
  <c r="C201" i="7"/>
  <c r="J193" i="7"/>
  <c r="F193" i="7"/>
  <c r="G193" i="7" s="1"/>
  <c r="J192" i="7"/>
  <c r="G192" i="7"/>
  <c r="J191" i="7"/>
  <c r="G191" i="7"/>
  <c r="J190" i="7"/>
  <c r="G190" i="7"/>
  <c r="C187" i="7"/>
  <c r="J178" i="7"/>
  <c r="F178" i="7"/>
  <c r="G178" i="7" s="1"/>
  <c r="J177" i="7"/>
  <c r="G177" i="7"/>
  <c r="G176" i="7"/>
  <c r="C172" i="7"/>
  <c r="J142" i="7"/>
  <c r="F142" i="7"/>
  <c r="G142" i="7" s="1"/>
  <c r="J141" i="7"/>
  <c r="G141" i="7"/>
  <c r="J140" i="7"/>
  <c r="G140" i="7"/>
  <c r="C137" i="7"/>
  <c r="J33" i="7"/>
  <c r="C28" i="7"/>
  <c r="I411" i="12"/>
  <c r="F411" i="12"/>
  <c r="I410" i="12"/>
  <c r="F410" i="12"/>
  <c r="I409" i="12"/>
  <c r="F409" i="12"/>
  <c r="I408" i="12"/>
  <c r="F408" i="12"/>
  <c r="C405" i="12"/>
  <c r="F332" i="12"/>
  <c r="F331" i="12"/>
  <c r="F330" i="12"/>
  <c r="F329" i="12"/>
  <c r="F328" i="12"/>
  <c r="F327" i="12"/>
  <c r="F326" i="12"/>
  <c r="F325" i="12"/>
  <c r="F324" i="12"/>
  <c r="F323" i="12"/>
  <c r="I241" i="12"/>
  <c r="F241" i="12"/>
  <c r="I240" i="12"/>
  <c r="F240" i="12"/>
  <c r="I239" i="12"/>
  <c r="F239" i="12"/>
  <c r="F238" i="12"/>
  <c r="C235" i="12"/>
  <c r="I226" i="12"/>
  <c r="F226" i="12"/>
  <c r="I225" i="12"/>
  <c r="F225" i="12"/>
  <c r="I224" i="12"/>
  <c r="F224" i="12"/>
  <c r="I223" i="12"/>
  <c r="F223" i="12"/>
  <c r="I222" i="12"/>
  <c r="F222" i="12"/>
  <c r="C219" i="12"/>
  <c r="F179" i="12"/>
  <c r="F178" i="12"/>
  <c r="F177" i="12"/>
  <c r="F176" i="12"/>
  <c r="F175" i="12"/>
  <c r="F174" i="12"/>
  <c r="F173" i="12"/>
  <c r="F172" i="12"/>
  <c r="I171" i="12"/>
  <c r="F171" i="12"/>
  <c r="C168" i="12"/>
  <c r="I157" i="12"/>
  <c r="F157" i="12"/>
  <c r="I156" i="12"/>
  <c r="F156" i="12"/>
  <c r="I155" i="12"/>
  <c r="F155" i="12"/>
  <c r="I154" i="12"/>
  <c r="F154" i="12"/>
  <c r="I153" i="12"/>
  <c r="F153" i="12"/>
  <c r="C150" i="12"/>
  <c r="I115" i="12"/>
  <c r="F115" i="12"/>
  <c r="I114" i="12"/>
  <c r="F114" i="12"/>
  <c r="I113" i="12"/>
  <c r="F113" i="12"/>
  <c r="I112" i="12"/>
  <c r="F112" i="12"/>
  <c r="I111" i="12"/>
  <c r="F111" i="12"/>
  <c r="I110" i="12"/>
  <c r="F110" i="12"/>
  <c r="I109" i="12"/>
  <c r="I108" i="12"/>
  <c r="I107" i="12"/>
  <c r="I106" i="12"/>
  <c r="I105" i="12"/>
  <c r="I104" i="12"/>
  <c r="I102" i="12"/>
  <c r="F102" i="12"/>
  <c r="I101" i="12"/>
  <c r="F101" i="12"/>
  <c r="I100" i="12"/>
  <c r="F100" i="12"/>
  <c r="I99" i="12"/>
  <c r="F99" i="12"/>
  <c r="I98" i="12"/>
  <c r="F98" i="12"/>
  <c r="I97" i="12"/>
  <c r="F97" i="12"/>
  <c r="C94" i="12"/>
  <c r="I76" i="12"/>
  <c r="F76" i="12"/>
  <c r="I75" i="12"/>
  <c r="F75" i="12"/>
  <c r="C72" i="12"/>
  <c r="J205" i="10"/>
  <c r="I205" i="10"/>
  <c r="F205" i="10"/>
  <c r="J204" i="10"/>
  <c r="I204" i="10"/>
  <c r="F204" i="10"/>
  <c r="J203" i="10"/>
  <c r="I203" i="10"/>
  <c r="F203" i="10"/>
  <c r="J202" i="10"/>
  <c r="I202" i="10"/>
  <c r="F202" i="10"/>
  <c r="J201" i="10"/>
  <c r="I201" i="10"/>
  <c r="F201" i="10"/>
  <c r="J200" i="10"/>
  <c r="I200" i="10"/>
  <c r="F200" i="10"/>
  <c r="J199" i="10"/>
  <c r="I199" i="10"/>
  <c r="F199" i="10"/>
  <c r="J198" i="10"/>
  <c r="I198" i="10"/>
  <c r="F198" i="10"/>
  <c r="J197" i="10"/>
  <c r="I197" i="10"/>
  <c r="F197" i="10"/>
  <c r="J196" i="10"/>
  <c r="I196" i="10"/>
  <c r="F196" i="10"/>
  <c r="J195" i="10"/>
  <c r="I195" i="10"/>
  <c r="F195" i="10"/>
  <c r="J194" i="10"/>
  <c r="I194" i="10"/>
  <c r="F194" i="10"/>
  <c r="J193" i="10"/>
  <c r="I193" i="10"/>
  <c r="E193" i="10"/>
  <c r="F193" i="10" s="1"/>
  <c r="I192" i="10"/>
  <c r="E192" i="10"/>
  <c r="F192" i="10" s="1"/>
  <c r="C189" i="10"/>
  <c r="J181" i="10"/>
  <c r="I181" i="10"/>
  <c r="F181" i="10"/>
  <c r="J180" i="10"/>
  <c r="I180" i="10"/>
  <c r="F180" i="10"/>
  <c r="J179" i="10"/>
  <c r="I179" i="10"/>
  <c r="F179" i="10"/>
  <c r="J178" i="10"/>
  <c r="I178" i="10"/>
  <c r="F178" i="10"/>
  <c r="J177" i="10"/>
  <c r="I177" i="10"/>
  <c r="F177" i="10"/>
  <c r="J176" i="10"/>
  <c r="I176" i="10"/>
  <c r="F176" i="10"/>
  <c r="J175" i="10"/>
  <c r="I175" i="10"/>
  <c r="F175" i="10"/>
  <c r="J174" i="10"/>
  <c r="I174" i="10"/>
  <c r="F174" i="10"/>
  <c r="J173" i="10"/>
  <c r="I173" i="10"/>
  <c r="F173" i="10"/>
  <c r="J172" i="10"/>
  <c r="I172" i="10"/>
  <c r="F172" i="10"/>
  <c r="J171" i="10"/>
  <c r="I171" i="10"/>
  <c r="F171" i="10"/>
  <c r="J170" i="10"/>
  <c r="I170" i="10"/>
  <c r="F170" i="10"/>
  <c r="J169" i="10"/>
  <c r="I169" i="10"/>
  <c r="E169" i="10"/>
  <c r="F169" i="10" s="1"/>
  <c r="I168" i="10"/>
  <c r="E168" i="10"/>
  <c r="F168" i="10" s="1"/>
  <c r="C165" i="10"/>
  <c r="J157" i="10"/>
  <c r="I157" i="10"/>
  <c r="F157" i="10"/>
  <c r="J156" i="10"/>
  <c r="I156" i="10"/>
  <c r="F156" i="10"/>
  <c r="J155" i="10"/>
  <c r="I155" i="10"/>
  <c r="F155" i="10"/>
  <c r="J154" i="10"/>
  <c r="I154" i="10"/>
  <c r="F154" i="10"/>
  <c r="J153" i="10"/>
  <c r="I153" i="10"/>
  <c r="F153" i="10"/>
  <c r="J152" i="10"/>
  <c r="I152" i="10"/>
  <c r="F152" i="10"/>
  <c r="J151" i="10"/>
  <c r="I151" i="10"/>
  <c r="F151" i="10"/>
  <c r="J150" i="10"/>
  <c r="I150" i="10"/>
  <c r="F150" i="10"/>
  <c r="J149" i="10"/>
  <c r="I149" i="10"/>
  <c r="F149" i="10"/>
  <c r="J148" i="10"/>
  <c r="I148" i="10"/>
  <c r="F148" i="10"/>
  <c r="J147" i="10"/>
  <c r="I147" i="10"/>
  <c r="F147" i="10"/>
  <c r="J146" i="10"/>
  <c r="I146" i="10"/>
  <c r="F146" i="10"/>
  <c r="J145" i="10"/>
  <c r="I145" i="10"/>
  <c r="E145" i="10"/>
  <c r="F145" i="10" s="1"/>
  <c r="I144" i="10"/>
  <c r="E144" i="10"/>
  <c r="F144" i="10" s="1"/>
  <c r="C141" i="10"/>
  <c r="I133" i="10"/>
  <c r="F133" i="10"/>
  <c r="C130" i="10"/>
  <c r="I122" i="10"/>
  <c r="F122" i="10"/>
  <c r="I121" i="10"/>
  <c r="F121" i="10"/>
  <c r="I120" i="10"/>
  <c r="E120" i="10"/>
  <c r="F120" i="10" s="1"/>
  <c r="C117" i="10"/>
  <c r="I94" i="10"/>
  <c r="F94" i="10"/>
  <c r="I93" i="10"/>
  <c r="F93" i="10"/>
  <c r="I92" i="10"/>
  <c r="F92" i="10"/>
  <c r="I91" i="10"/>
  <c r="F91" i="10"/>
  <c r="I90" i="10"/>
  <c r="F90" i="10"/>
  <c r="I89" i="10"/>
  <c r="F89" i="10"/>
  <c r="I88" i="10"/>
  <c r="F88" i="10"/>
  <c r="I87" i="10"/>
  <c r="E87" i="10"/>
  <c r="F87" i="10" s="1"/>
  <c r="C84" i="10"/>
  <c r="J165" i="9"/>
  <c r="I165" i="9"/>
  <c r="F165" i="9"/>
  <c r="J164" i="9"/>
  <c r="I164" i="9"/>
  <c r="F164" i="9"/>
  <c r="J163" i="9"/>
  <c r="I163" i="9"/>
  <c r="F163" i="9"/>
  <c r="J162" i="9"/>
  <c r="I162" i="9"/>
  <c r="F162" i="9"/>
  <c r="J161" i="9"/>
  <c r="I161" i="9"/>
  <c r="F161" i="9"/>
  <c r="J160" i="9"/>
  <c r="I160" i="9"/>
  <c r="F160" i="9"/>
  <c r="I159" i="9"/>
  <c r="F159" i="9"/>
  <c r="I158" i="9"/>
  <c r="F158" i="9"/>
  <c r="C155" i="9"/>
  <c r="J146" i="9"/>
  <c r="I146" i="9"/>
  <c r="F146" i="9"/>
  <c r="J145" i="9"/>
  <c r="I145" i="9"/>
  <c r="F145" i="9"/>
  <c r="J144" i="9"/>
  <c r="I144" i="9"/>
  <c r="F144" i="9"/>
  <c r="J143" i="9"/>
  <c r="I143" i="9"/>
  <c r="F143" i="9"/>
  <c r="J142" i="9"/>
  <c r="I142" i="9"/>
  <c r="F142" i="9"/>
  <c r="J141" i="9"/>
  <c r="I141" i="9"/>
  <c r="F141" i="9"/>
  <c r="I140" i="9"/>
  <c r="F140" i="9"/>
  <c r="I139" i="9"/>
  <c r="F139" i="9"/>
  <c r="C136" i="9"/>
  <c r="J129" i="9"/>
  <c r="I129" i="9"/>
  <c r="F129" i="9"/>
  <c r="J128" i="9"/>
  <c r="I128" i="9"/>
  <c r="F128" i="9"/>
  <c r="J127" i="9"/>
  <c r="I127" i="9"/>
  <c r="F127" i="9"/>
  <c r="J126" i="9"/>
  <c r="I126" i="9"/>
  <c r="F126" i="9"/>
  <c r="J125" i="9"/>
  <c r="I125" i="9"/>
  <c r="F125" i="9"/>
  <c r="J124" i="9"/>
  <c r="I124" i="9"/>
  <c r="F124" i="9"/>
  <c r="I123" i="9"/>
  <c r="F123" i="9"/>
  <c r="I122" i="9"/>
  <c r="F122" i="9"/>
  <c r="C119" i="9"/>
  <c r="J112" i="9"/>
  <c r="I112" i="9"/>
  <c r="F112" i="9"/>
  <c r="J111" i="9"/>
  <c r="I111" i="9"/>
  <c r="F111" i="9"/>
  <c r="J110" i="9"/>
  <c r="I110" i="9"/>
  <c r="F110" i="9"/>
  <c r="J109" i="9"/>
  <c r="I109" i="9"/>
  <c r="F109" i="9"/>
  <c r="I108" i="9"/>
  <c r="F108" i="9"/>
  <c r="C105" i="9"/>
  <c r="I98" i="9"/>
  <c r="F98" i="9"/>
  <c r="I97" i="9"/>
  <c r="F97" i="9"/>
  <c r="I96" i="9"/>
  <c r="F96" i="9"/>
  <c r="I95" i="9"/>
  <c r="F95" i="9"/>
  <c r="C92" i="9"/>
  <c r="I84" i="9"/>
  <c r="F84" i="9"/>
  <c r="I83" i="9"/>
  <c r="F83" i="9"/>
  <c r="I82" i="9"/>
  <c r="F82" i="9"/>
  <c r="C79" i="9"/>
  <c r="J72" i="9"/>
  <c r="I72" i="9"/>
  <c r="F72" i="9"/>
  <c r="J71" i="9"/>
  <c r="I71" i="9"/>
  <c r="F71" i="9"/>
  <c r="J70" i="9"/>
  <c r="I70" i="9"/>
  <c r="F70" i="9"/>
  <c r="I69" i="9"/>
  <c r="F69" i="9"/>
  <c r="I68" i="9"/>
  <c r="F68" i="9"/>
  <c r="C65" i="9"/>
  <c r="J56" i="9"/>
  <c r="I56" i="9"/>
  <c r="F56" i="9"/>
  <c r="J55" i="9"/>
  <c r="I55" i="9"/>
  <c r="F55" i="9"/>
  <c r="J54" i="9"/>
  <c r="I54" i="9"/>
  <c r="F54" i="9"/>
  <c r="J53" i="9"/>
  <c r="I53" i="9"/>
  <c r="F53" i="9"/>
  <c r="J52" i="9"/>
  <c r="I52" i="9"/>
  <c r="F52" i="9"/>
  <c r="J51" i="9"/>
  <c r="I51" i="9"/>
  <c r="F51" i="9"/>
  <c r="I50" i="9"/>
  <c r="F50" i="9"/>
  <c r="C47" i="9"/>
  <c r="J38" i="9"/>
  <c r="I38" i="9"/>
  <c r="F38" i="9"/>
  <c r="J37" i="9"/>
  <c r="I37" i="9"/>
  <c r="F37" i="9"/>
  <c r="J36" i="9"/>
  <c r="I36" i="9"/>
  <c r="F36" i="9"/>
  <c r="I35" i="9"/>
  <c r="F35" i="9"/>
  <c r="C32" i="9"/>
  <c r="C57" i="10"/>
  <c r="D80" i="10" l="1"/>
  <c r="D24" i="7"/>
  <c r="P10" i="24" s="1"/>
  <c r="H10" i="24" s="1"/>
  <c r="D88" i="9"/>
  <c r="P13" i="30" s="1"/>
  <c r="L13" i="30" s="1"/>
  <c r="D231" i="12"/>
  <c r="D229" i="7"/>
  <c r="P13" i="28" s="1"/>
  <c r="N13" i="28" s="1"/>
  <c r="F96" i="8"/>
  <c r="G96" i="8" s="1"/>
  <c r="F97" i="8"/>
  <c r="G97" i="8" s="1"/>
  <c r="F93" i="8"/>
  <c r="G93" i="8" s="1"/>
  <c r="F94" i="8"/>
  <c r="G94" i="8" s="1"/>
  <c r="F90" i="8"/>
  <c r="G90" i="8" s="1"/>
  <c r="F91" i="8"/>
  <c r="G91" i="8" s="1"/>
  <c r="F87" i="8"/>
  <c r="G87" i="8" s="1"/>
  <c r="F88" i="8"/>
  <c r="G88" i="8" s="1"/>
  <c r="F66" i="8"/>
  <c r="G66" i="8" s="1"/>
  <c r="F67" i="8"/>
  <c r="G67" i="8" s="1"/>
  <c r="F64" i="8"/>
  <c r="G64" i="8" s="1"/>
  <c r="F63" i="8"/>
  <c r="G63" i="8" s="1"/>
  <c r="F61" i="8"/>
  <c r="G61" i="8" s="1"/>
  <c r="F60" i="8"/>
  <c r="G60" i="8" s="1"/>
  <c r="F58" i="8"/>
  <c r="G58" i="8" s="1"/>
  <c r="F57" i="8"/>
  <c r="G57" i="8" s="1"/>
  <c r="D79" i="12"/>
  <c r="P12" i="30" s="1"/>
  <c r="D99" i="7"/>
  <c r="P52" i="24" s="1"/>
  <c r="J52" i="24" s="1"/>
  <c r="D61" i="7"/>
  <c r="P49" i="24" s="1"/>
  <c r="D74" i="7"/>
  <c r="P50" i="24" s="1"/>
  <c r="D49" i="7"/>
  <c r="P48" i="24" s="1"/>
  <c r="L48" i="24" s="1"/>
  <c r="D87" i="7"/>
  <c r="P51" i="24" s="1"/>
  <c r="N51" i="24" s="1"/>
  <c r="D37" i="7"/>
  <c r="P47" i="24" s="1"/>
  <c r="H47" i="24" s="1"/>
  <c r="D137" i="10"/>
  <c r="D113" i="10"/>
  <c r="P33" i="24" s="1"/>
  <c r="L33" i="24" s="1"/>
  <c r="D126" i="10"/>
  <c r="P34" i="24" s="1"/>
  <c r="L34" i="24" s="1"/>
  <c r="D185" i="10"/>
  <c r="D161" i="10"/>
  <c r="D213" i="7"/>
  <c r="P12" i="28" s="1"/>
  <c r="N12" i="28" s="1"/>
  <c r="D183" i="7"/>
  <c r="P10" i="28" s="1"/>
  <c r="J10" i="28" s="1"/>
  <c r="D247" i="7"/>
  <c r="P8" i="29" s="1"/>
  <c r="L8" i="29" s="1"/>
  <c r="D268" i="7"/>
  <c r="P9" i="29" s="1"/>
  <c r="D90" i="12"/>
  <c r="D164" i="12"/>
  <c r="P9" i="30" s="1"/>
  <c r="L9" i="30" s="1"/>
  <c r="D68" i="12"/>
  <c r="D215" i="12"/>
  <c r="D146" i="12"/>
  <c r="D401" i="12"/>
  <c r="P16" i="21" s="1"/>
  <c r="J16" i="21" s="1"/>
  <c r="J35" i="21" s="1"/>
  <c r="F28" i="8"/>
  <c r="G28" i="8" s="1"/>
  <c r="F24" i="8"/>
  <c r="G24" i="8" s="1"/>
  <c r="D61" i="9"/>
  <c r="D115" i="9"/>
  <c r="D75" i="9"/>
  <c r="P10" i="30" s="1"/>
  <c r="D132" i="9"/>
  <c r="D151" i="9"/>
  <c r="D43" i="9"/>
  <c r="D101" i="9"/>
  <c r="D28" i="9"/>
  <c r="F190" i="8"/>
  <c r="G190" i="8" s="1"/>
  <c r="F83" i="8"/>
  <c r="G83" i="8" s="1"/>
  <c r="F99" i="8"/>
  <c r="G99" i="8" s="1"/>
  <c r="F69" i="8"/>
  <c r="G69" i="8" s="1"/>
  <c r="F43" i="8"/>
  <c r="G43" i="8" s="1"/>
  <c r="D197" i="7"/>
  <c r="P11" i="28" s="1"/>
  <c r="L11" i="28" s="1"/>
  <c r="D168" i="7"/>
  <c r="P9" i="28" s="1"/>
  <c r="J9" i="28" s="1"/>
  <c r="D133" i="7"/>
  <c r="P21" i="21" s="1"/>
  <c r="L21" i="21" s="1"/>
  <c r="P20" i="24" l="1"/>
  <c r="N20" i="24" s="1"/>
  <c r="N21" i="21"/>
  <c r="N35" i="21" s="1"/>
  <c r="L35" i="21"/>
  <c r="J10" i="30"/>
  <c r="L10" i="30"/>
  <c r="P15" i="24"/>
  <c r="L15" i="24" s="1"/>
  <c r="D49" i="8"/>
  <c r="P37" i="24" s="1"/>
  <c r="D182" i="8"/>
  <c r="P44" i="24" s="1"/>
  <c r="D75" i="8"/>
  <c r="P38" i="24" s="1"/>
  <c r="D34" i="8"/>
  <c r="P22" i="22" s="1"/>
  <c r="L22" i="22" s="1"/>
  <c r="L23" i="22" s="1"/>
  <c r="J44" i="24" l="1"/>
  <c r="H44" i="24"/>
  <c r="N44" i="24"/>
  <c r="L44" i="24"/>
  <c r="P35" i="21"/>
  <c r="I4" i="27" s="1"/>
  <c r="L37" i="24"/>
  <c r="N37" i="24"/>
  <c r="H37" i="24"/>
  <c r="J37" i="24"/>
  <c r="N38" i="24"/>
  <c r="H38" i="24"/>
  <c r="J38" i="24"/>
  <c r="L38" i="24"/>
  <c r="I48" i="12"/>
  <c r="F48" i="12"/>
  <c r="I45" i="12"/>
  <c r="I44" i="12"/>
  <c r="F44" i="12"/>
  <c r="I63" i="12" l="1"/>
  <c r="F63" i="12"/>
  <c r="I62" i="12"/>
  <c r="F62" i="12"/>
  <c r="I61" i="12"/>
  <c r="F61" i="12"/>
  <c r="C58" i="12"/>
  <c r="I47" i="12"/>
  <c r="F47" i="12"/>
  <c r="I46" i="12"/>
  <c r="F46" i="12"/>
  <c r="F45" i="12"/>
  <c r="I43" i="12"/>
  <c r="F43" i="12"/>
  <c r="I42" i="12"/>
  <c r="F42" i="12"/>
  <c r="C39" i="12"/>
  <c r="I28" i="12"/>
  <c r="F28" i="12"/>
  <c r="I27" i="12"/>
  <c r="F27" i="12"/>
  <c r="I26" i="12"/>
  <c r="F26" i="12"/>
  <c r="I25" i="12"/>
  <c r="F25" i="12"/>
  <c r="I24" i="12"/>
  <c r="F24" i="12"/>
  <c r="I23" i="12"/>
  <c r="F23" i="12"/>
  <c r="I22" i="12"/>
  <c r="F22" i="12"/>
  <c r="I21" i="12"/>
  <c r="F21" i="12"/>
  <c r="C18" i="12"/>
  <c r="E18" i="10"/>
  <c r="F18" i="10" s="1"/>
  <c r="I18" i="10"/>
  <c r="I64" i="10"/>
  <c r="F64" i="10"/>
  <c r="I63" i="10"/>
  <c r="F63" i="10"/>
  <c r="I62" i="10"/>
  <c r="F62" i="10"/>
  <c r="I61" i="10"/>
  <c r="E61" i="10"/>
  <c r="F61" i="10" s="1"/>
  <c r="I60" i="10"/>
  <c r="E60" i="10"/>
  <c r="F60" i="10" s="1"/>
  <c r="I49" i="10"/>
  <c r="F49" i="10"/>
  <c r="I47" i="10"/>
  <c r="F47" i="10"/>
  <c r="I46" i="10"/>
  <c r="E46" i="10"/>
  <c r="F46" i="10" s="1"/>
  <c r="I33" i="10"/>
  <c r="F33" i="10"/>
  <c r="I32" i="10"/>
  <c r="F32" i="10"/>
  <c r="I31" i="10"/>
  <c r="E31" i="10"/>
  <c r="F31" i="10" s="1"/>
  <c r="C28" i="10"/>
  <c r="D351" i="38" l="1"/>
  <c r="D35" i="12"/>
  <c r="D14" i="12"/>
  <c r="P13" i="24" s="1"/>
  <c r="J13" i="24" s="1"/>
  <c r="D54" i="12"/>
  <c r="P21" i="22" s="1"/>
  <c r="J21" i="22" s="1"/>
  <c r="D24" i="10"/>
  <c r="D39" i="10"/>
  <c r="P16" i="24" s="1"/>
  <c r="L16" i="24" s="1"/>
  <c r="D53" i="10"/>
  <c r="P17" i="24" s="1"/>
  <c r="D5" i="12" l="1"/>
  <c r="N17" i="24"/>
  <c r="L17" i="24"/>
  <c r="P14" i="24"/>
  <c r="L14" i="24" s="1"/>
  <c r="J14" i="24" l="1"/>
  <c r="I560" i="38"/>
  <c r="G560" i="38"/>
  <c r="I578" i="38"/>
  <c r="G578" i="38"/>
  <c r="AJ583" i="38"/>
  <c r="AI583" i="38"/>
  <c r="AH583" i="38"/>
  <c r="AF583" i="38"/>
  <c r="AE583" i="38"/>
  <c r="AD583" i="38"/>
  <c r="AB583" i="38"/>
  <c r="AA583" i="38"/>
  <c r="X583" i="38"/>
  <c r="V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AJ339" i="38"/>
  <c r="AI339" i="38"/>
  <c r="AH339" i="38"/>
  <c r="AF339" i="38"/>
  <c r="AE339" i="38"/>
  <c r="AD339" i="38"/>
  <c r="AB339" i="38"/>
  <c r="AA339" i="38"/>
  <c r="Z339" i="38"/>
  <c r="X339" i="38"/>
  <c r="W339" i="38"/>
  <c r="V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V280" i="38"/>
  <c r="E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W560" i="38" l="1"/>
  <c r="AB560" i="38"/>
  <c r="AA578" i="38"/>
  <c r="AF578" i="38"/>
  <c r="X560" i="38"/>
  <c r="AI560" i="38"/>
  <c r="AH560" i="38"/>
  <c r="AB578" i="38"/>
  <c r="AH578" i="38"/>
  <c r="AE578" i="38"/>
  <c r="AJ578" i="38"/>
  <c r="D560" i="38"/>
  <c r="Z560" i="38"/>
  <c r="AE560" i="38"/>
  <c r="AJ560" i="38"/>
  <c r="F568" i="38"/>
  <c r="J568" i="38" s="1"/>
  <c r="F573" i="38"/>
  <c r="H573" i="38" s="1"/>
  <c r="F577" i="38"/>
  <c r="H577" i="38" s="1"/>
  <c r="X578" i="38"/>
  <c r="AD578" i="38"/>
  <c r="AI578" i="38"/>
  <c r="E560" i="38"/>
  <c r="V560" i="38"/>
  <c r="AA560" i="38"/>
  <c r="AF560" i="38"/>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W498" i="38" s="1"/>
  <c r="AB499" i="38"/>
  <c r="AB498" i="38" s="1"/>
  <c r="AK501" i="38"/>
  <c r="V499" i="38"/>
  <c r="V498" i="38" s="1"/>
  <c r="AA499" i="38"/>
  <c r="AA498" i="38" s="1"/>
  <c r="AF499" i="38"/>
  <c r="AF498" i="38" s="1"/>
  <c r="AC503" i="38"/>
  <c r="AG504" i="38"/>
  <c r="AK505" i="38"/>
  <c r="AE499" i="38"/>
  <c r="AE498" i="38" s="1"/>
  <c r="AJ499" i="38"/>
  <c r="AJ498" i="38" s="1"/>
  <c r="E499" i="38"/>
  <c r="E498" i="38" s="1"/>
  <c r="AC506" i="38"/>
  <c r="F507" i="38"/>
  <c r="H507" i="38" s="1"/>
  <c r="D499" i="38"/>
  <c r="D498" i="38" s="1"/>
  <c r="AH499" i="38"/>
  <c r="AH498" i="38" s="1"/>
  <c r="AC509" i="38"/>
  <c r="Y500" i="38"/>
  <c r="AC501" i="38"/>
  <c r="AC505" i="38"/>
  <c r="Y506" i="38"/>
  <c r="AK507" i="38"/>
  <c r="AD499" i="38"/>
  <c r="AD498" i="38" s="1"/>
  <c r="Y509" i="38"/>
  <c r="AK500" i="38"/>
  <c r="Y501" i="38"/>
  <c r="AK502" i="38"/>
  <c r="AG503" i="38"/>
  <c r="AK504" i="38"/>
  <c r="Y505" i="38"/>
  <c r="F506" i="38"/>
  <c r="J506" i="38" s="1"/>
  <c r="Z499" i="38"/>
  <c r="Z498" i="38" s="1"/>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Y370" i="38"/>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Y393" i="38"/>
  <c r="AG393" i="38"/>
  <c r="AC393" i="38"/>
  <c r="AG394" i="38"/>
  <c r="F318" i="38"/>
  <c r="J318" i="38" s="1"/>
  <c r="AC394" i="38"/>
  <c r="F395" i="38"/>
  <c r="H395" i="38" s="1"/>
  <c r="AC395" i="38"/>
  <c r="Y394" i="38"/>
  <c r="Y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7" i="38"/>
  <c r="H247" i="38" s="1"/>
  <c r="F245" i="38"/>
  <c r="J245" i="38" s="1"/>
  <c r="Y245" i="38"/>
  <c r="AC246" i="38"/>
  <c r="AK245" i="38"/>
  <c r="Y246" i="38"/>
  <c r="Y248" i="38"/>
  <c r="AK248" i="38"/>
  <c r="AG248" i="38"/>
  <c r="AC248" i="38"/>
  <c r="J251"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AG103" i="38"/>
  <c r="AK102" i="38"/>
  <c r="F103" i="38"/>
  <c r="H103" i="38" s="1"/>
  <c r="AC102" i="38"/>
  <c r="F105" i="38"/>
  <c r="J105" i="38" s="1"/>
  <c r="AG104" i="38"/>
  <c r="AK103" i="38"/>
  <c r="Y102" i="38"/>
  <c r="F53" i="38"/>
  <c r="H53" i="38" s="1"/>
  <c r="F104" i="38"/>
  <c r="J104" i="38" s="1"/>
  <c r="AC103" i="38"/>
  <c r="AG105" i="38"/>
  <c r="AK104" i="38"/>
  <c r="Y103" i="38"/>
  <c r="E95" i="38"/>
  <c r="E94" i="38" s="1"/>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I557" i="38" s="1"/>
  <c r="AH558" i="38"/>
  <c r="AH557" i="38" s="1"/>
  <c r="AF558" i="38"/>
  <c r="AF557" i="38" s="1"/>
  <c r="AE558" i="38"/>
  <c r="AE557" i="38" s="1"/>
  <c r="AD558" i="38"/>
  <c r="AD557" i="38" s="1"/>
  <c r="AB558" i="38"/>
  <c r="AB557" i="38" s="1"/>
  <c r="AA558" i="38"/>
  <c r="AA557" i="38" s="1"/>
  <c r="Z558" i="38"/>
  <c r="Z557" i="38" s="1"/>
  <c r="X558" i="38"/>
  <c r="X557" i="38" s="1"/>
  <c r="W558" i="38"/>
  <c r="W557" i="38" s="1"/>
  <c r="V558" i="38"/>
  <c r="V557" i="38" s="1"/>
  <c r="E558" i="38"/>
  <c r="D558" i="38"/>
  <c r="D557" i="38" s="1"/>
  <c r="AJ544" i="38"/>
  <c r="AI544" i="38"/>
  <c r="AH544" i="38"/>
  <c r="AF544" i="38"/>
  <c r="AE544" i="38"/>
  <c r="AD544" i="38"/>
  <c r="AD543" i="38" s="1"/>
  <c r="AB544" i="38"/>
  <c r="AA544" i="38"/>
  <c r="Z544" i="38"/>
  <c r="Z543" i="38" s="1"/>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D516" i="38" s="1"/>
  <c r="AB517" i="38"/>
  <c r="AB516" i="38" s="1"/>
  <c r="AA517" i="38"/>
  <c r="Z517" i="38"/>
  <c r="Z516" i="38" s="1"/>
  <c r="X517" i="38"/>
  <c r="W517" i="38"/>
  <c r="W516" i="38" s="1"/>
  <c r="V517" i="38"/>
  <c r="V516" i="38" s="1"/>
  <c r="E517" i="38"/>
  <c r="D517" i="38"/>
  <c r="AJ448" i="38"/>
  <c r="AI448" i="38"/>
  <c r="AH448" i="38"/>
  <c r="AH447" i="38" s="1"/>
  <c r="AH446" i="38" s="1"/>
  <c r="AF448" i="38"/>
  <c r="AF447" i="38" s="1"/>
  <c r="AF446" i="38" s="1"/>
  <c r="AE448" i="38"/>
  <c r="AD448" i="38"/>
  <c r="AD447" i="38" s="1"/>
  <c r="AD446" i="38" s="1"/>
  <c r="AB448" i="38"/>
  <c r="AA448" i="38"/>
  <c r="AA447" i="38" s="1"/>
  <c r="AA446" i="38" s="1"/>
  <c r="Z448" i="38"/>
  <c r="Z447" i="38" s="1"/>
  <c r="Z446" i="38" s="1"/>
  <c r="X448" i="38"/>
  <c r="W448" i="38"/>
  <c r="V448" i="38"/>
  <c r="V447" i="38" s="1"/>
  <c r="V446" i="38" s="1"/>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E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G498" i="38"/>
  <c r="I498" i="38"/>
  <c r="G516" i="38"/>
  <c r="I516" i="38"/>
  <c r="G543" i="38"/>
  <c r="I543" i="38"/>
  <c r="G557" i="38"/>
  <c r="I557" i="38"/>
  <c r="J395" i="38" l="1"/>
  <c r="H371" i="38"/>
  <c r="H102" i="38"/>
  <c r="J99" i="38"/>
  <c r="J147" i="38"/>
  <c r="AL185" i="38"/>
  <c r="J425" i="38"/>
  <c r="J17" i="38"/>
  <c r="H109" i="38"/>
  <c r="H175" i="38"/>
  <c r="J203" i="38"/>
  <c r="J571" i="38"/>
  <c r="J407" i="38"/>
  <c r="H378" i="38"/>
  <c r="AC560" i="38"/>
  <c r="J567" i="38"/>
  <c r="J564"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496" i="38"/>
  <c r="H481" i="38"/>
  <c r="J478" i="38"/>
  <c r="H460" i="38"/>
  <c r="J465" i="38"/>
  <c r="J462" i="38"/>
  <c r="J471" i="38"/>
  <c r="H413" i="38"/>
  <c r="J364" i="38"/>
  <c r="H492" i="38"/>
  <c r="J491" i="38"/>
  <c r="H484" i="38"/>
  <c r="J483" i="38"/>
  <c r="AL489" i="38"/>
  <c r="AL418" i="38"/>
  <c r="AL412"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AL91" i="38"/>
  <c r="J32" i="38"/>
  <c r="AL92" i="38"/>
  <c r="J90" i="38"/>
  <c r="AL90" i="38"/>
  <c r="H91" i="38"/>
  <c r="AL86" i="38"/>
  <c r="AD227" i="38"/>
  <c r="AL87" i="38"/>
  <c r="AH334" i="38"/>
  <c r="AL88" i="38"/>
  <c r="E334" i="38"/>
  <c r="J28" i="38"/>
  <c r="J31" i="38"/>
  <c r="AL31"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218" i="38"/>
  <c r="V209" i="38" s="1"/>
  <c r="AH227" i="38"/>
  <c r="AD243" i="38"/>
  <c r="Z312" i="38"/>
  <c r="V337" i="38"/>
  <c r="AE391" i="38"/>
  <c r="AE390" i="38" s="1"/>
  <c r="H14" i="38"/>
  <c r="AA84" i="38"/>
  <c r="AA83" i="38" s="1"/>
  <c r="AI227" i="38"/>
  <c r="V134" i="38"/>
  <c r="D66" i="38"/>
  <c r="Z66" i="38"/>
  <c r="AD84" i="38"/>
  <c r="AD83" i="38" s="1"/>
  <c r="V267" i="38"/>
  <c r="AD334" i="38"/>
  <c r="AF337" i="38"/>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D312"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AG201" i="38"/>
  <c r="Y201" i="38"/>
  <c r="AG194" i="38"/>
  <c r="AC194" i="38"/>
  <c r="F200" i="38"/>
  <c r="X191" i="38"/>
  <c r="AJ191" i="38"/>
  <c r="AC192" i="38"/>
  <c r="AA165" i="38"/>
  <c r="W165" i="38"/>
  <c r="AJ150" i="38"/>
  <c r="AF150" i="38"/>
  <c r="AB150" i="38"/>
  <c r="X150" i="38"/>
  <c r="AH150" i="38"/>
  <c r="AD150" i="38"/>
  <c r="Z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Y557" i="38"/>
  <c r="AD542" i="38"/>
  <c r="AH515" i="38"/>
  <c r="F401" i="38"/>
  <c r="Y375" i="38"/>
  <c r="D243" i="38"/>
  <c r="AK235" i="38"/>
  <c r="D543" i="38"/>
  <c r="D391" i="38"/>
  <c r="D381" i="38"/>
  <c r="Y235" i="38"/>
  <c r="AF10" i="38"/>
  <c r="F429" i="38"/>
  <c r="D134" i="38"/>
  <c r="AK499" i="38"/>
  <c r="AG499" i="38"/>
  <c r="AC499" i="38"/>
  <c r="Y499" i="38"/>
  <c r="D227"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AH327" i="38"/>
  <c r="G226"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E542" i="38" l="1"/>
  <c r="AC328" i="38"/>
  <c r="AG405" i="38"/>
  <c r="AL432" i="38"/>
  <c r="Y405" i="38"/>
  <c r="AC405" i="38"/>
  <c r="AK404" i="38"/>
  <c r="F405" i="38"/>
  <c r="H405" i="38" s="1"/>
  <c r="F404" i="38"/>
  <c r="J404" i="38" s="1"/>
  <c r="AC404" i="38"/>
  <c r="AG328" i="38"/>
  <c r="AK328" i="38"/>
  <c r="Y328" i="38"/>
  <c r="AK327" i="38"/>
  <c r="AC327" i="38"/>
  <c r="Y327" i="38"/>
  <c r="J392" i="38"/>
  <c r="J268" i="38"/>
  <c r="F60" i="38"/>
  <c r="H60" i="38" s="1"/>
  <c r="J192" i="38"/>
  <c r="AG312" i="38"/>
  <c r="Y312" i="38"/>
  <c r="H420" i="38"/>
  <c r="J80" i="38"/>
  <c r="AC267" i="38"/>
  <c r="H135" i="38"/>
  <c r="H208" i="38"/>
  <c r="J34" i="38"/>
  <c r="F66" i="38"/>
  <c r="J66" i="38" s="1"/>
  <c r="J382" i="38"/>
  <c r="AK516" i="38"/>
  <c r="Y35"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F243" i="38"/>
  <c r="J243" i="38" s="1"/>
  <c r="J67" i="38"/>
  <c r="AL118" i="38"/>
  <c r="AH333" i="38"/>
  <c r="H428" i="38"/>
  <c r="J544" i="38"/>
  <c r="Y243" i="38"/>
  <c r="AC391" i="38"/>
  <c r="AI9" i="38"/>
  <c r="AF9" i="38"/>
  <c r="H164" i="38"/>
  <c r="H400" i="38"/>
  <c r="AG267" i="38"/>
  <c r="AC218" i="38"/>
  <c r="Y83" i="38"/>
  <c r="AA333" i="38"/>
  <c r="AL210" i="38"/>
  <c r="AJ226" i="38"/>
  <c r="AC165" i="38"/>
  <c r="AK165" i="38"/>
  <c r="AC447"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F381" i="38"/>
  <c r="J381" i="38" s="1"/>
  <c r="AK243" i="38"/>
  <c r="AE226" i="38"/>
  <c r="AK191" i="38"/>
  <c r="AC381" i="38"/>
  <c r="AC410" i="38"/>
  <c r="AA515" i="38"/>
  <c r="AC515" i="38" s="1"/>
  <c r="AG243" i="38"/>
  <c r="AG218" i="38"/>
  <c r="Y84" i="38"/>
  <c r="Y410" i="38"/>
  <c r="H93" i="38"/>
  <c r="AB107" i="38"/>
  <c r="W209" i="38"/>
  <c r="Y209" i="38" s="1"/>
  <c r="AK391" i="38"/>
  <c r="AL435" i="38"/>
  <c r="Y337" i="38"/>
  <c r="F312" i="38"/>
  <c r="H312" i="38" s="1"/>
  <c r="AK267" i="38"/>
  <c r="AA226" i="38"/>
  <c r="AL429" i="38"/>
  <c r="Y381" i="38"/>
  <c r="AL133" i="38"/>
  <c r="Y66" i="38"/>
  <c r="AK543" i="38"/>
  <c r="AL338" i="38"/>
  <c r="AC60" i="38"/>
  <c r="AL382" i="38"/>
  <c r="AE107"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Y165"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F226" i="38"/>
  <c r="AI409" i="38"/>
  <c r="AK150" i="38"/>
  <c r="AL62" i="38"/>
  <c r="AK410" i="38"/>
  <c r="F35" i="38"/>
  <c r="H35" i="38" s="1"/>
  <c r="AJ333" i="38"/>
  <c r="AL436" i="38"/>
  <c r="AG83" i="38"/>
  <c r="AL65" i="38"/>
  <c r="AF107" i="38"/>
  <c r="AG165" i="38"/>
  <c r="AL392" i="38"/>
  <c r="AK337" i="38"/>
  <c r="AC243" i="38"/>
  <c r="X333" i="38"/>
  <c r="AL166" i="38"/>
  <c r="AG150" i="38"/>
  <c r="X107" i="38"/>
  <c r="V333" i="38"/>
  <c r="F119" i="38"/>
  <c r="J119" i="38" s="1"/>
  <c r="F375" i="38"/>
  <c r="J375" i="38" s="1"/>
  <c r="F165" i="38"/>
  <c r="J165" i="38" s="1"/>
  <c r="AD107" i="38"/>
  <c r="AH226" i="38"/>
  <c r="AB333" i="38"/>
  <c r="E409" i="38"/>
  <c r="AK35" i="38"/>
  <c r="AA9" i="38"/>
  <c r="H50" i="38"/>
  <c r="AL80" i="38"/>
  <c r="AG84" i="38"/>
  <c r="AL132" i="38"/>
  <c r="H133" i="38"/>
  <c r="X226" i="38"/>
  <c r="H332" i="38"/>
  <c r="AJ409" i="38"/>
  <c r="AL448" i="38"/>
  <c r="AL544" i="38"/>
  <c r="AL428" i="38"/>
  <c r="AL208" i="38"/>
  <c r="AK66" i="38"/>
  <c r="AG73" i="38"/>
  <c r="J397" i="38"/>
  <c r="H397" i="38"/>
  <c r="AC227" i="38"/>
  <c r="Y516" i="38"/>
  <c r="AL50" i="38"/>
  <c r="AC73" i="38"/>
  <c r="AL201" i="38"/>
  <c r="J219" i="38"/>
  <c r="Y334" i="38"/>
  <c r="AL419" i="38"/>
  <c r="H448" i="38"/>
  <c r="H517" i="38"/>
  <c r="AL558" i="38"/>
  <c r="AK334" i="38"/>
  <c r="AL149" i="38"/>
  <c r="Y95" i="38"/>
  <c r="AL95" i="38" s="1"/>
  <c r="AG390" i="38"/>
  <c r="AL557" i="38"/>
  <c r="AC35" i="38"/>
  <c r="H65"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AB226" i="38"/>
  <c r="AL244" i="38"/>
  <c r="H244" i="38"/>
  <c r="J244" i="38"/>
  <c r="H235" i="38"/>
  <c r="AG227" i="38"/>
  <c r="J225" i="38"/>
  <c r="H225" i="38"/>
  <c r="AL219" i="38"/>
  <c r="J200" i="38"/>
  <c r="H200" i="38"/>
  <c r="AJ107" i="38"/>
  <c r="W107" i="38"/>
  <c r="AH107" i="38"/>
  <c r="AC150" i="38"/>
  <c r="AL135" i="38"/>
  <c r="J149" i="38"/>
  <c r="H149" i="38"/>
  <c r="AC108" i="38"/>
  <c r="AL108" i="38" s="1"/>
  <c r="J118" i="38"/>
  <c r="H118" i="38"/>
  <c r="Y94" i="38"/>
  <c r="AL94" i="38" s="1"/>
  <c r="AK84" i="38"/>
  <c r="AB9" i="38"/>
  <c r="AL67" i="38"/>
  <c r="H39" i="38"/>
  <c r="J39" i="38"/>
  <c r="J35" i="38" s="1"/>
  <c r="J194" i="38"/>
  <c r="H194" i="38"/>
  <c r="AL401" i="38"/>
  <c r="J432" i="38"/>
  <c r="H432" i="38"/>
  <c r="J429" i="38"/>
  <c r="H429" i="38"/>
  <c r="D515" i="38"/>
  <c r="F515" i="38" s="1"/>
  <c r="F516" i="38"/>
  <c r="D94" i="38"/>
  <c r="F94" i="38" s="1"/>
  <c r="F95" i="38"/>
  <c r="D409" i="38"/>
  <c r="F410" i="38"/>
  <c r="J436" i="38"/>
  <c r="H436" i="38"/>
  <c r="J498" i="38"/>
  <c r="H498" i="38"/>
  <c r="AH9" i="38"/>
  <c r="D327" i="38"/>
  <c r="F327" i="38" s="1"/>
  <c r="F328" i="38"/>
  <c r="AL375" i="38"/>
  <c r="F108" i="38"/>
  <c r="D209" i="38"/>
  <c r="F218" i="38"/>
  <c r="AC10" i="38"/>
  <c r="Z9" i="38"/>
  <c r="AG10" i="38"/>
  <c r="AD9" i="38"/>
  <c r="AL421" i="38"/>
  <c r="F334" i="38"/>
  <c r="AL499" i="38"/>
  <c r="AL235" i="38"/>
  <c r="D390" i="38"/>
  <c r="D542" i="38"/>
  <c r="F543" i="38"/>
  <c r="J401" i="38"/>
  <c r="H401" i="38"/>
  <c r="J421" i="38"/>
  <c r="H421" i="38"/>
  <c r="F542" i="38" l="1"/>
  <c r="H542" i="38" s="1"/>
  <c r="H404" i="38"/>
  <c r="AL405" i="38"/>
  <c r="AL404" i="38"/>
  <c r="J405" i="38"/>
  <c r="AL328" i="38"/>
  <c r="AL327" i="38"/>
  <c r="J60" i="38"/>
  <c r="J201" i="38"/>
  <c r="J73" i="38"/>
  <c r="AL312" i="38"/>
  <c r="AL447" i="38"/>
  <c r="H66" i="38"/>
  <c r="H165" i="38"/>
  <c r="AK226" i="38"/>
  <c r="H375" i="38"/>
  <c r="AL218" i="38"/>
  <c r="AL446" i="38"/>
  <c r="H243" i="38"/>
  <c r="AL119" i="38"/>
  <c r="H84" i="38"/>
  <c r="AC333" i="38"/>
  <c r="AL543" i="38"/>
  <c r="H83" i="38"/>
  <c r="AK333" i="38"/>
  <c r="AL516" i="38"/>
  <c r="J134" i="38"/>
  <c r="AG226" i="38"/>
  <c r="AL165" i="38"/>
  <c r="AL66" i="38"/>
  <c r="AL83" i="38"/>
  <c r="AG9" i="38"/>
  <c r="AG333" i="38"/>
  <c r="AK107" i="38"/>
  <c r="AG107" i="38"/>
  <c r="AL410" i="38"/>
  <c r="AC107" i="38"/>
  <c r="AL134" i="38"/>
  <c r="AL60" i="38"/>
  <c r="J447" i="38"/>
  <c r="H381" i="38"/>
  <c r="AL243" i="38"/>
  <c r="AC226" i="38"/>
  <c r="AL337" i="38"/>
  <c r="AL381" i="38"/>
  <c r="J312" i="38"/>
  <c r="AL391" i="38"/>
  <c r="AL390" i="38"/>
  <c r="AK409" i="38"/>
  <c r="AL409" i="38" s="1"/>
  <c r="AL209" i="38"/>
  <c r="H119" i="38"/>
  <c r="AL334" i="38"/>
  <c r="Y333" i="38"/>
  <c r="AL73" i="38"/>
  <c r="AL84" i="38"/>
  <c r="AL35" i="38"/>
  <c r="AL227" i="38"/>
  <c r="AL542" i="38"/>
  <c r="J557" i="38"/>
  <c r="F409" i="38"/>
  <c r="H409" i="38" s="1"/>
  <c r="AL515" i="38"/>
  <c r="AC9" i="38"/>
  <c r="J334" i="38"/>
  <c r="H334" i="38"/>
  <c r="H515" i="38"/>
  <c r="J515" i="38"/>
  <c r="H543" i="38"/>
  <c r="J543" i="38"/>
  <c r="J328" i="38"/>
  <c r="H328" i="38"/>
  <c r="H410" i="38"/>
  <c r="J410" i="38"/>
  <c r="J218" i="38"/>
  <c r="H218" i="38"/>
  <c r="H94" i="38"/>
  <c r="J94" i="38"/>
  <c r="H516" i="38"/>
  <c r="J516" i="38"/>
  <c r="J108" i="38"/>
  <c r="H108" i="38"/>
  <c r="H327" i="38"/>
  <c r="J327" i="38"/>
  <c r="J95" i="38"/>
  <c r="H95" i="38"/>
  <c r="J542" i="38" l="1"/>
  <c r="AL333" i="38"/>
  <c r="J409" i="38"/>
  <c r="P20" i="28"/>
  <c r="P19" i="28"/>
  <c r="P18" i="28"/>
  <c r="P17" i="28"/>
  <c r="P16" i="28"/>
  <c r="P15" i="28"/>
  <c r="P8" i="28"/>
  <c r="C14" i="7"/>
  <c r="C14" i="8"/>
  <c r="C14" i="9"/>
  <c r="C14" i="10"/>
  <c r="C14" i="40"/>
  <c r="A11" i="42"/>
  <c r="A11" i="43"/>
  <c r="D93" i="27" l="1"/>
  <c r="D81" i="27"/>
  <c r="C95" i="27"/>
  <c r="C93" i="27"/>
  <c r="C91" i="27"/>
  <c r="C89" i="27"/>
  <c r="C87" i="27"/>
  <c r="C85" i="27"/>
  <c r="C83" i="27"/>
  <c r="C81" i="27"/>
  <c r="D88" i="27"/>
  <c r="D84" i="27"/>
  <c r="D82" i="27"/>
  <c r="C96" i="27"/>
  <c r="C94" i="27"/>
  <c r="C92" i="27"/>
  <c r="C90" i="27"/>
  <c r="C88" i="27"/>
  <c r="C86" i="27"/>
  <c r="C84" i="27"/>
  <c r="C82" i="27"/>
  <c r="C47" i="27"/>
  <c r="C45" i="27"/>
  <c r="C43" i="27"/>
  <c r="C41" i="27"/>
  <c r="C39" i="27"/>
  <c r="C37" i="27"/>
  <c r="C35" i="27"/>
  <c r="C46" i="27"/>
  <c r="C44" i="27"/>
  <c r="C42" i="27"/>
  <c r="C40" i="27"/>
  <c r="C38" i="27"/>
  <c r="C36" i="27"/>
  <c r="C34" i="27"/>
  <c r="D46" i="27"/>
  <c r="D44" i="27"/>
  <c r="D42" i="27"/>
  <c r="D36" i="27"/>
  <c r="D38" i="27"/>
  <c r="D39" i="27"/>
  <c r="D40" i="27"/>
  <c r="D37" i="27"/>
  <c r="D45" i="27"/>
  <c r="D43" i="27"/>
  <c r="D41" i="27"/>
  <c r="D35" i="27"/>
  <c r="N17" i="45"/>
  <c r="M17" i="45"/>
  <c r="L17" i="45"/>
  <c r="K17" i="45"/>
  <c r="J17" i="45"/>
  <c r="I17" i="45"/>
  <c r="H17" i="45"/>
  <c r="G17" i="45"/>
  <c r="N14" i="44"/>
  <c r="M14" i="44"/>
  <c r="L14" i="44"/>
  <c r="K14" i="44"/>
  <c r="J14" i="44"/>
  <c r="I14" i="44"/>
  <c r="H14" i="44"/>
  <c r="G14" i="44"/>
  <c r="G30" i="23"/>
  <c r="H30" i="23"/>
  <c r="I30" i="23"/>
  <c r="J30" i="23"/>
  <c r="K30" i="23"/>
  <c r="L30" i="23"/>
  <c r="M30" i="23"/>
  <c r="N30" i="23"/>
  <c r="N14" i="33"/>
  <c r="M14" i="33"/>
  <c r="L14" i="33"/>
  <c r="K14" i="33"/>
  <c r="J14" i="33"/>
  <c r="I14" i="33"/>
  <c r="H14" i="33"/>
  <c r="G14" i="33"/>
  <c r="M55" i="24"/>
  <c r="K55" i="24"/>
  <c r="I55" i="24"/>
  <c r="H55" i="24"/>
  <c r="G55" i="24"/>
  <c r="N29" i="30"/>
  <c r="M29" i="30"/>
  <c r="L29" i="30"/>
  <c r="K29" i="30"/>
  <c r="J29" i="30"/>
  <c r="I29" i="30"/>
  <c r="H29" i="30"/>
  <c r="G29" i="30"/>
  <c r="N15" i="29"/>
  <c r="M15" i="29"/>
  <c r="L15" i="29"/>
  <c r="K15" i="29"/>
  <c r="J15" i="29"/>
  <c r="I15" i="29"/>
  <c r="H15" i="29"/>
  <c r="G15" i="29"/>
  <c r="N21" i="28"/>
  <c r="M21" i="28"/>
  <c r="L21" i="28"/>
  <c r="K21" i="28"/>
  <c r="I21" i="28"/>
  <c r="H21" i="28"/>
  <c r="G21" i="28"/>
  <c r="O21" i="28" l="1"/>
  <c r="O35" i="21"/>
  <c r="O15" i="29"/>
  <c r="O29" i="30"/>
  <c r="O55" i="24"/>
  <c r="O14" i="33"/>
  <c r="P30" i="23"/>
  <c r="I11" i="27" s="1"/>
  <c r="O14" i="44"/>
  <c r="O17" i="45"/>
  <c r="P15" i="29"/>
  <c r="I6" i="27" s="1"/>
  <c r="P29" i="30"/>
  <c r="I7" i="27" s="1"/>
  <c r="P14" i="33"/>
  <c r="I10" i="27" s="1"/>
  <c r="O30" i="23"/>
  <c r="P14" i="44"/>
  <c r="P17" i="45"/>
  <c r="I13" i="27" s="1"/>
  <c r="D73" i="27" l="1"/>
  <c r="D48" i="27"/>
  <c r="D47" i="27"/>
  <c r="D50" i="27"/>
  <c r="D49" i="27"/>
  <c r="D11" i="38" l="1"/>
  <c r="V11"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15" i="42"/>
  <c r="F15" i="42"/>
  <c r="E393" i="38" s="1"/>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F393" i="38" l="1"/>
  <c r="E391" i="38"/>
  <c r="Q40" i="43"/>
  <c r="V29" i="38"/>
  <c r="Y29" i="38" s="1"/>
  <c r="AL29" i="38" s="1"/>
  <c r="D29" i="38"/>
  <c r="F29"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P18" i="43"/>
  <c r="Q17" i="43"/>
  <c r="D10" i="40"/>
  <c r="D5" i="40" s="1"/>
  <c r="C8" i="27" s="1"/>
  <c r="J24" i="9"/>
  <c r="J23" i="9"/>
  <c r="J22" i="9"/>
  <c r="J21" i="9"/>
  <c r="J20" i="9"/>
  <c r="J19" i="9"/>
  <c r="C9" i="27" l="1"/>
  <c r="P19" i="24"/>
  <c r="N19" i="24" s="1"/>
  <c r="H393" i="38"/>
  <c r="J393" i="38"/>
  <c r="E390" i="38"/>
  <c r="F390" i="38" s="1"/>
  <c r="F391" i="38"/>
  <c r="D5" i="43"/>
  <c r="C10" i="27" s="1"/>
  <c r="H29" i="38"/>
  <c r="J29" i="38"/>
  <c r="J390" i="38" l="1"/>
  <c r="H390" i="38"/>
  <c r="J391" i="38"/>
  <c r="H391" i="38"/>
  <c r="I19" i="10"/>
  <c r="I17" i="10"/>
  <c r="I17" i="9"/>
  <c r="I24" i="9"/>
  <c r="I23" i="9"/>
  <c r="I22" i="9"/>
  <c r="I21" i="9"/>
  <c r="I20" i="9"/>
  <c r="I19" i="9"/>
  <c r="I18" i="9"/>
  <c r="C80" i="27"/>
  <c r="C73" i="27"/>
  <c r="C72" i="27"/>
  <c r="C71" i="27"/>
  <c r="C70" i="27"/>
  <c r="C69" i="27"/>
  <c r="C68" i="27"/>
  <c r="C67" i="27"/>
  <c r="C66" i="27"/>
  <c r="C65" i="27"/>
  <c r="C64" i="27"/>
  <c r="C63" i="27"/>
  <c r="J21" i="8"/>
  <c r="J20" i="8"/>
  <c r="J19" i="8"/>
  <c r="F20" i="8"/>
  <c r="G20" i="8" s="1"/>
  <c r="C50" i="27"/>
  <c r="C49" i="27"/>
  <c r="C48" i="27"/>
  <c r="G17" i="7"/>
  <c r="J17" i="7"/>
  <c r="E18" i="7"/>
  <c r="G18" i="7" s="1"/>
  <c r="E228" i="38" s="1"/>
  <c r="J18" i="7"/>
  <c r="G19" i="7"/>
  <c r="E212" i="38" s="1"/>
  <c r="J19" i="7"/>
  <c r="E227" i="38" l="1"/>
  <c r="F228" i="38"/>
  <c r="F212" i="38"/>
  <c r="E210" i="38"/>
  <c r="E151" i="38"/>
  <c r="E150" i="38" s="1"/>
  <c r="E107" i="38" s="1"/>
  <c r="D10" i="7"/>
  <c r="E25" i="38"/>
  <c r="F25" i="38" s="1"/>
  <c r="H25" i="38" s="1"/>
  <c r="Z583" i="38"/>
  <c r="AC583" i="38" s="1"/>
  <c r="E583" i="38"/>
  <c r="V151" i="38"/>
  <c r="D151" i="38"/>
  <c r="W583" i="38"/>
  <c r="D579" i="38"/>
  <c r="V579" i="38"/>
  <c r="C97" i="27"/>
  <c r="F21" i="8"/>
  <c r="G21" i="8" s="1"/>
  <c r="E26" i="38" s="1"/>
  <c r="F26" i="38" s="1"/>
  <c r="C51" i="27"/>
  <c r="P12" i="22"/>
  <c r="J12" i="22" s="1"/>
  <c r="F210" i="38" l="1"/>
  <c r="E209" i="38"/>
  <c r="F209" i="38" s="1"/>
  <c r="J212" i="38"/>
  <c r="H212" i="38"/>
  <c r="H228" i="38"/>
  <c r="J228" i="38"/>
  <c r="E226" i="38"/>
  <c r="F227" i="38"/>
  <c r="D10" i="8"/>
  <c r="J25" i="38"/>
  <c r="J23" i="22"/>
  <c r="P23" i="22" s="1"/>
  <c r="I5" i="27" s="1"/>
  <c r="J26" i="38"/>
  <c r="H26" i="38"/>
  <c r="Z578" i="38"/>
  <c r="F583" i="38"/>
  <c r="E578" i="38"/>
  <c r="Y151" i="38"/>
  <c r="AL151" i="38" s="1"/>
  <c r="V150" i="38"/>
  <c r="Y150" i="38" s="1"/>
  <c r="AL150" i="38" s="1"/>
  <c r="F151" i="38"/>
  <c r="D150" i="38"/>
  <c r="F150" i="38" s="1"/>
  <c r="D5" i="7"/>
  <c r="D578" i="38"/>
  <c r="F579" i="38"/>
  <c r="V578" i="38"/>
  <c r="Y579" i="38"/>
  <c r="AL579" i="38" s="1"/>
  <c r="W578" i="38"/>
  <c r="Y583" i="38"/>
  <c r="AL583" i="38" s="1"/>
  <c r="N10" i="34"/>
  <c r="M10" i="34"/>
  <c r="L10" i="34"/>
  <c r="K10" i="34"/>
  <c r="J10" i="34"/>
  <c r="I10" i="34"/>
  <c r="H10" i="34"/>
  <c r="P10" i="34" s="1"/>
  <c r="I12" i="27" s="1"/>
  <c r="G10" i="34"/>
  <c r="P9" i="34"/>
  <c r="O9" i="34"/>
  <c r="P7" i="34"/>
  <c r="N19" i="31"/>
  <c r="N20" i="31" s="1"/>
  <c r="M19" i="31"/>
  <c r="M20" i="31" s="1"/>
  <c r="L19" i="31"/>
  <c r="L20" i="31" s="1"/>
  <c r="K19" i="31"/>
  <c r="K20" i="31" s="1"/>
  <c r="J19" i="31"/>
  <c r="J20" i="31" s="1"/>
  <c r="I19" i="31"/>
  <c r="I20" i="31" s="1"/>
  <c r="H19" i="31"/>
  <c r="H20" i="31" s="1"/>
  <c r="G19" i="31"/>
  <c r="G20" i="31" s="1"/>
  <c r="P18" i="31"/>
  <c r="O18" i="31"/>
  <c r="P17" i="31"/>
  <c r="O17" i="31"/>
  <c r="P16" i="31"/>
  <c r="O16" i="31"/>
  <c r="P15" i="31"/>
  <c r="P14" i="31"/>
  <c r="O14" i="31"/>
  <c r="P13" i="31"/>
  <c r="O13" i="31"/>
  <c r="P12" i="31"/>
  <c r="O12" i="31"/>
  <c r="P11" i="31"/>
  <c r="O11" i="31"/>
  <c r="P8" i="31"/>
  <c r="O8" i="31"/>
  <c r="P7" i="31"/>
  <c r="O7" i="31"/>
  <c r="D96" i="27"/>
  <c r="D95" i="27"/>
  <c r="D94" i="27"/>
  <c r="D92" i="27"/>
  <c r="D91" i="27"/>
  <c r="D90" i="27"/>
  <c r="F19" i="10"/>
  <c r="D89" i="27" s="1"/>
  <c r="F17" i="10"/>
  <c r="D87" i="27"/>
  <c r="D86" i="27"/>
  <c r="D85" i="27"/>
  <c r="D80" i="27"/>
  <c r="D83" i="27"/>
  <c r="D72" i="27"/>
  <c r="F24" i="9"/>
  <c r="D71" i="27" s="1"/>
  <c r="F23" i="9"/>
  <c r="D70" i="27" s="1"/>
  <c r="F22" i="9"/>
  <c r="D69" i="27" s="1"/>
  <c r="F21" i="9"/>
  <c r="D68" i="27" s="1"/>
  <c r="F20" i="9"/>
  <c r="D67" i="27" s="1"/>
  <c r="F19" i="9"/>
  <c r="D65" i="27"/>
  <c r="F18" i="9"/>
  <c r="D64" i="27" s="1"/>
  <c r="F17" i="9"/>
  <c r="T10" i="4"/>
  <c r="T31" i="4" s="1"/>
  <c r="H227" i="38" l="1"/>
  <c r="J227" i="38"/>
  <c r="H209" i="38"/>
  <c r="J209" i="38"/>
  <c r="J210" i="38"/>
  <c r="H210" i="38"/>
  <c r="C3" i="27"/>
  <c r="E339" i="38"/>
  <c r="D339" i="38"/>
  <c r="E340" i="38"/>
  <c r="D340" i="38"/>
  <c r="E353" i="38"/>
  <c r="F353" i="38" s="1"/>
  <c r="J583" i="38"/>
  <c r="H583" i="38"/>
  <c r="J151" i="38"/>
  <c r="H151" i="38"/>
  <c r="H150" i="38"/>
  <c r="J150" i="38"/>
  <c r="D193" i="38"/>
  <c r="V193" i="38"/>
  <c r="W280" i="38"/>
  <c r="D280" i="38"/>
  <c r="O10" i="34"/>
  <c r="D66" i="27"/>
  <c r="E11" i="38"/>
  <c r="F11" i="38" s="1"/>
  <c r="X11" i="38"/>
  <c r="D63" i="27"/>
  <c r="E33" i="38"/>
  <c r="F33" i="38" s="1"/>
  <c r="AJ33" i="38"/>
  <c r="J579" i="38"/>
  <c r="H579" i="38"/>
  <c r="D97" i="27"/>
  <c r="V24" i="38"/>
  <c r="Y24" i="38" s="1"/>
  <c r="AL24" i="38" s="1"/>
  <c r="E24" i="38"/>
  <c r="F24" i="38" s="1"/>
  <c r="V18" i="38"/>
  <c r="D18" i="38"/>
  <c r="D10" i="38" s="1"/>
  <c r="P19" i="31"/>
  <c r="D10" i="9"/>
  <c r="P12" i="24" s="1"/>
  <c r="O20" i="31"/>
  <c r="D10" i="10"/>
  <c r="D5" i="10" s="1"/>
  <c r="O19" i="31"/>
  <c r="P20" i="31"/>
  <c r="I9" i="27" s="1"/>
  <c r="F339" i="38" l="1"/>
  <c r="J339" i="38" s="1"/>
  <c r="F340" i="38"/>
  <c r="J340" i="38" s="1"/>
  <c r="D337" i="38"/>
  <c r="D333" i="38" s="1"/>
  <c r="D9" i="38"/>
  <c r="E337" i="38"/>
  <c r="E333" i="38" s="1"/>
  <c r="L12" i="24"/>
  <c r="L55" i="24" s="1"/>
  <c r="J12" i="24"/>
  <c r="J353" i="38"/>
  <c r="H353" i="38"/>
  <c r="C6" i="27"/>
  <c r="P31" i="24"/>
  <c r="C7" i="27"/>
  <c r="J21" i="28"/>
  <c r="P21" i="28" s="1"/>
  <c r="I3" i="27" s="1"/>
  <c r="F193" i="38"/>
  <c r="D191" i="38"/>
  <c r="V191" i="38"/>
  <c r="Y193" i="38"/>
  <c r="AL193" i="38" s="1"/>
  <c r="Y280" i="38"/>
  <c r="AL280" i="38" s="1"/>
  <c r="W267" i="38"/>
  <c r="F280" i="38"/>
  <c r="D267" i="38"/>
  <c r="D74" i="27"/>
  <c r="AK33" i="38"/>
  <c r="AL33" i="38" s="1"/>
  <c r="AJ10" i="38"/>
  <c r="X10" i="38"/>
  <c r="X9" i="38" s="1"/>
  <c r="Y11" i="38"/>
  <c r="AL11" i="38" s="1"/>
  <c r="J33" i="38"/>
  <c r="H33" i="38"/>
  <c r="H11" i="38"/>
  <c r="J11" i="38"/>
  <c r="V10" i="38"/>
  <c r="V9" i="38" s="1"/>
  <c r="J24" i="38"/>
  <c r="H24" i="38"/>
  <c r="H339" i="38" l="1"/>
  <c r="H340" i="38"/>
  <c r="F333" i="38"/>
  <c r="J333" i="38" s="1"/>
  <c r="F337" i="38"/>
  <c r="J337" i="38" s="1"/>
  <c r="F267" i="38"/>
  <c r="D226" i="38"/>
  <c r="F226" i="38" s="1"/>
  <c r="J280" i="38"/>
  <c r="H280" i="38"/>
  <c r="Y191" i="38"/>
  <c r="AL191" i="38" s="1"/>
  <c r="V107" i="38"/>
  <c r="Y107" i="38" s="1"/>
  <c r="AL107" i="38" s="1"/>
  <c r="J193" i="38"/>
  <c r="H193" i="38"/>
  <c r="W226" i="38"/>
  <c r="Y226" i="38" s="1"/>
  <c r="AL226" i="38" s="1"/>
  <c r="Y267" i="38"/>
  <c r="AL267" i="38" s="1"/>
  <c r="D107" i="38"/>
  <c r="F107" i="38" s="1"/>
  <c r="F191" i="38"/>
  <c r="AK10" i="38"/>
  <c r="AJ9" i="38"/>
  <c r="AK9" i="38" s="1"/>
  <c r="H333" i="38" l="1"/>
  <c r="H337" i="38"/>
  <c r="J267" i="38"/>
  <c r="H267" i="38"/>
  <c r="J226" i="38"/>
  <c r="H226" i="38"/>
  <c r="H107" i="38"/>
  <c r="J107" i="38"/>
  <c r="J191" i="38"/>
  <c r="H191" i="38"/>
  <c r="D5" i="9"/>
  <c r="C74" i="27"/>
  <c r="C5" i="27" l="1"/>
  <c r="Q29" i="38"/>
  <c r="O581" i="38"/>
  <c r="L580" i="38"/>
  <c r="R577" i="38"/>
  <c r="K576" i="38"/>
  <c r="U574" i="38"/>
  <c r="N573" i="38"/>
  <c r="T571" i="38"/>
  <c r="Q570" i="38"/>
  <c r="S568" i="38"/>
  <c r="P567" i="38"/>
  <c r="M566" i="38"/>
  <c r="O564" i="38"/>
  <c r="L563" i="38"/>
  <c r="R561" i="38"/>
  <c r="K553" i="38"/>
  <c r="U551" i="38"/>
  <c r="P554" i="38"/>
  <c r="S555" i="38"/>
  <c r="Q549" i="38"/>
  <c r="K582" i="38"/>
  <c r="U580" i="38"/>
  <c r="N579" i="38"/>
  <c r="T576" i="38"/>
  <c r="Q575" i="38"/>
  <c r="S573" i="38"/>
  <c r="P572" i="38"/>
  <c r="M571" i="38"/>
  <c r="O569" i="38"/>
  <c r="L568" i="38"/>
  <c r="R566" i="38"/>
  <c r="K565" i="38"/>
  <c r="U563" i="38"/>
  <c r="N562" i="38"/>
  <c r="T553" i="38"/>
  <c r="Q552" i="38"/>
  <c r="K554" i="38"/>
  <c r="R555" i="38"/>
  <c r="R549" i="38"/>
  <c r="K548" i="38"/>
  <c r="P582" i="38"/>
  <c r="P579" i="38"/>
  <c r="K575" i="38"/>
  <c r="L573" i="38"/>
  <c r="P569" i="38"/>
  <c r="S566" i="38"/>
  <c r="R564" i="38"/>
  <c r="N553" i="38"/>
  <c r="K551" i="38"/>
  <c r="K556" i="38"/>
  <c r="M548" i="38"/>
  <c r="O546" i="38"/>
  <c r="L545" i="38"/>
  <c r="R534" i="38"/>
  <c r="K533" i="38"/>
  <c r="U531" i="38"/>
  <c r="N530" i="38"/>
  <c r="T528" i="38"/>
  <c r="Q527" i="38"/>
  <c r="L536" i="38"/>
  <c r="R537" i="38"/>
  <c r="Q582" i="38"/>
  <c r="Q577" i="38"/>
  <c r="L574" i="38"/>
  <c r="M572" i="38"/>
  <c r="Q568" i="38"/>
  <c r="U565" i="38"/>
  <c r="R563" i="38"/>
  <c r="N552" i="38"/>
  <c r="Q555" i="38"/>
  <c r="T548" i="38"/>
  <c r="T546" i="38"/>
  <c r="Q545" i="38"/>
  <c r="T550" i="38"/>
  <c r="T533" i="38"/>
  <c r="Q532" i="38"/>
  <c r="S530" i="38"/>
  <c r="P529" i="38"/>
  <c r="M528" i="38"/>
  <c r="Q536" i="38"/>
  <c r="S537" i="38"/>
  <c r="P535" i="38"/>
  <c r="M526" i="38"/>
  <c r="L577" i="38"/>
  <c r="Q573" i="38"/>
  <c r="T569" i="38"/>
  <c r="R553" i="38"/>
  <c r="P555" i="38"/>
  <c r="N547" i="38"/>
  <c r="K550" i="38"/>
  <c r="S532" i="38"/>
  <c r="T530" i="38"/>
  <c r="O527" i="38"/>
  <c r="Q535" i="38"/>
  <c r="P540" i="38"/>
  <c r="L539" i="38"/>
  <c r="L521" i="38"/>
  <c r="O522" i="38"/>
  <c r="M524" i="38"/>
  <c r="N520" i="38"/>
  <c r="T518" i="38"/>
  <c r="O438" i="38"/>
  <c r="L441" i="38"/>
  <c r="R439" i="38"/>
  <c r="K437" i="38"/>
  <c r="U442" i="38"/>
  <c r="N444" i="38"/>
  <c r="M582" i="38"/>
  <c r="M576" i="38"/>
  <c r="N572" i="38"/>
  <c r="U568" i="38"/>
  <c r="O552" i="38"/>
  <c r="L549" i="38"/>
  <c r="O545" i="38"/>
  <c r="U533" i="38"/>
  <c r="Q530" i="38"/>
  <c r="L527" i="38"/>
  <c r="N535" i="38"/>
  <c r="O540" i="38"/>
  <c r="T541" i="38"/>
  <c r="Q521" i="38"/>
  <c r="T522" i="38"/>
  <c r="N524" i="38"/>
  <c r="M520" i="38"/>
  <c r="O518" i="38"/>
  <c r="S441" i="38"/>
  <c r="P440" i="38"/>
  <c r="M439" i="38"/>
  <c r="O579" i="38"/>
  <c r="Q533" i="38"/>
  <c r="K528" i="38"/>
  <c r="L537" i="38"/>
  <c r="N539" i="38"/>
  <c r="M522" i="38"/>
  <c r="L524" i="38"/>
  <c r="N518" i="38"/>
  <c r="T439" i="38"/>
  <c r="U443" i="38"/>
  <c r="T444" i="38"/>
  <c r="S434" i="38"/>
  <c r="N507" i="38"/>
  <c r="T505" i="38"/>
  <c r="Q504" i="38"/>
  <c r="S502" i="38"/>
  <c r="P501" i="38"/>
  <c r="M500" i="38"/>
  <c r="O510" i="38"/>
  <c r="L509" i="38"/>
  <c r="R513" i="38"/>
  <c r="K512" i="38"/>
  <c r="S430" i="38"/>
  <c r="N424" i="38"/>
  <c r="T422" i="38"/>
  <c r="Q426" i="38"/>
  <c r="S427" i="38"/>
  <c r="P418" i="38"/>
  <c r="M415" i="38"/>
  <c r="O413" i="38"/>
  <c r="L412" i="38"/>
  <c r="R472" i="38"/>
  <c r="K471" i="38"/>
  <c r="U469" i="38"/>
  <c r="N468" i="38"/>
  <c r="T466" i="38"/>
  <c r="Q465" i="38"/>
  <c r="S463" i="38"/>
  <c r="P462" i="38"/>
  <c r="M461" i="38"/>
  <c r="O459" i="38"/>
  <c r="L458" i="38"/>
  <c r="R456" i="38"/>
  <c r="R580" i="38"/>
  <c r="R568" i="38"/>
  <c r="Q564" i="38"/>
  <c r="U553" i="38"/>
  <c r="Q546" i="38"/>
  <c r="P530" i="38"/>
  <c r="U537" i="38"/>
  <c r="U539" i="38"/>
  <c r="S521" i="38"/>
  <c r="T520" i="38"/>
  <c r="U518" i="38"/>
  <c r="S440" i="38"/>
  <c r="T437" i="38"/>
  <c r="T442" i="38"/>
  <c r="S433" i="38"/>
  <c r="U507" i="38"/>
  <c r="N506" i="38"/>
  <c r="T504" i="38"/>
  <c r="Q503" i="38"/>
  <c r="S501" i="38"/>
  <c r="P500" i="38"/>
  <c r="M511" i="38"/>
  <c r="O509" i="38"/>
  <c r="L508" i="38"/>
  <c r="R512" i="38"/>
  <c r="K514" i="38"/>
  <c r="Q424" i="38"/>
  <c r="S422" i="38"/>
  <c r="P426" i="38"/>
  <c r="M425" i="38"/>
  <c r="O418" i="38"/>
  <c r="L415" i="38"/>
  <c r="R413" i="38"/>
  <c r="K412" i="38"/>
  <c r="U472" i="38"/>
  <c r="N471" i="38"/>
  <c r="T469" i="38"/>
  <c r="Q468" i="38"/>
  <c r="O580" i="38"/>
  <c r="M568" i="38"/>
  <c r="N564" i="38"/>
  <c r="M554" i="38"/>
  <c r="R547" i="38"/>
  <c r="M530" i="38"/>
  <c r="K538" i="38"/>
  <c r="L540" i="38"/>
  <c r="O532" i="38"/>
  <c r="T523" i="38"/>
  <c r="R518" i="38"/>
  <c r="U444" i="38"/>
  <c r="L434" i="38"/>
  <c r="S504" i="38"/>
  <c r="T502" i="38"/>
  <c r="O511" i="38"/>
  <c r="K508" i="38"/>
  <c r="L512" i="38"/>
  <c r="P424" i="38"/>
  <c r="T425" i="38"/>
  <c r="U418" i="38"/>
  <c r="Q413" i="38"/>
  <c r="L472" i="38"/>
  <c r="M470" i="38"/>
  <c r="M467" i="38"/>
  <c r="L465" i="38"/>
  <c r="T463" i="38"/>
  <c r="S461" i="38"/>
  <c r="U459" i="38"/>
  <c r="T457" i="38"/>
  <c r="M537" i="38"/>
  <c r="L519" i="38"/>
  <c r="R440" i="38"/>
  <c r="L442" i="38"/>
  <c r="T507" i="38"/>
  <c r="U505" i="38"/>
  <c r="Q502" i="38"/>
  <c r="L511" i="38"/>
  <c r="M509" i="38"/>
  <c r="Q514" i="38"/>
  <c r="P423" i="38"/>
  <c r="S425" i="38"/>
  <c r="R418" i="38"/>
  <c r="N412" i="38"/>
  <c r="K472" i="38"/>
  <c r="O469" i="38"/>
  <c r="S466" i="38"/>
  <c r="T464" i="38"/>
  <c r="U462" i="38"/>
  <c r="U460" i="38"/>
  <c r="N459" i="38"/>
  <c r="N457" i="38"/>
  <c r="Q455" i="38"/>
  <c r="S453" i="38"/>
  <c r="P452" i="38"/>
  <c r="M451" i="38"/>
  <c r="O449" i="38"/>
  <c r="L489" i="38"/>
  <c r="N536" i="38"/>
  <c r="Q523" i="38"/>
  <c r="T438" i="38"/>
  <c r="L433" i="38"/>
  <c r="Q506" i="38"/>
  <c r="L503" i="38"/>
  <c r="M501" i="38"/>
  <c r="Q509" i="38"/>
  <c r="U512" i="38"/>
  <c r="P430" i="38"/>
  <c r="L423" i="38"/>
  <c r="P427" i="38"/>
  <c r="S414" i="38"/>
  <c r="R412" i="38"/>
  <c r="N470" i="38"/>
  <c r="K468" i="38"/>
  <c r="K466" i="38"/>
  <c r="L464" i="38"/>
  <c r="M462" i="38"/>
  <c r="M460" i="38"/>
  <c r="N458" i="38"/>
  <c r="O456" i="38"/>
  <c r="T454" i="38"/>
  <c r="Q453" i="38"/>
  <c r="S451" i="38"/>
  <c r="P450" i="38"/>
  <c r="M449" i="38"/>
  <c r="O488" i="38"/>
  <c r="L487" i="38"/>
  <c r="R485" i="38"/>
  <c r="K484" i="38"/>
  <c r="U482" i="38"/>
  <c r="N481" i="38"/>
  <c r="T479" i="38"/>
  <c r="Q478" i="38"/>
  <c r="S476" i="38"/>
  <c r="P475" i="38"/>
  <c r="M474" i="38"/>
  <c r="O496" i="38"/>
  <c r="L495" i="38"/>
  <c r="R493" i="38"/>
  <c r="K492" i="38"/>
  <c r="L523" i="38"/>
  <c r="O508" i="38"/>
  <c r="Q418" i="38"/>
  <c r="L455" i="38"/>
  <c r="Q452" i="38"/>
  <c r="U489" i="38"/>
  <c r="R487" i="38"/>
  <c r="S485" i="38"/>
  <c r="S483" i="38"/>
  <c r="T481" i="38"/>
  <c r="U479" i="38"/>
  <c r="U477" i="38"/>
  <c r="N476" i="38"/>
  <c r="N474" i="38"/>
  <c r="P496" i="38"/>
  <c r="O494" i="38"/>
  <c r="L492" i="38"/>
  <c r="O490" i="38"/>
  <c r="O440" i="38"/>
  <c r="T506" i="38"/>
  <c r="K511" i="38"/>
  <c r="P425" i="38"/>
  <c r="R473" i="38"/>
  <c r="M466" i="38"/>
  <c r="N462" i="38"/>
  <c r="O458" i="38"/>
  <c r="O454" i="38"/>
  <c r="T451" i="38"/>
  <c r="R449" i="38"/>
  <c r="U487" i="38"/>
  <c r="U485" i="38"/>
  <c r="N484" i="38"/>
  <c r="R582" i="38"/>
  <c r="K581" i="38"/>
  <c r="U579" i="38"/>
  <c r="N577" i="38"/>
  <c r="T575" i="38"/>
  <c r="Q574" i="38"/>
  <c r="S572" i="38"/>
  <c r="P571" i="38"/>
  <c r="M570" i="38"/>
  <c r="O568" i="38"/>
  <c r="L567" i="38"/>
  <c r="R565" i="38"/>
  <c r="K564" i="38"/>
  <c r="U562" i="38"/>
  <c r="N561" i="38"/>
  <c r="T552" i="38"/>
  <c r="Q551" i="38"/>
  <c r="T554" i="38"/>
  <c r="N556" i="38"/>
  <c r="M549" i="38"/>
  <c r="T581" i="38"/>
  <c r="Q580" i="38"/>
  <c r="S577" i="38"/>
  <c r="P576" i="38"/>
  <c r="M575" i="38"/>
  <c r="O573" i="38"/>
  <c r="L572" i="38"/>
  <c r="R570" i="38"/>
  <c r="K569" i="38"/>
  <c r="U567" i="38"/>
  <c r="N566" i="38"/>
  <c r="T564" i="38"/>
  <c r="Q563" i="38"/>
  <c r="S561" i="38"/>
  <c r="P553" i="38"/>
  <c r="M552" i="38"/>
  <c r="O554" i="38"/>
  <c r="M556" i="38"/>
  <c r="N549" i="38"/>
  <c r="T547" i="38"/>
  <c r="N581" i="38"/>
  <c r="P577" i="38"/>
  <c r="S574" i="38"/>
  <c r="R572" i="38"/>
  <c r="N568" i="38"/>
  <c r="K566" i="38"/>
  <c r="O563" i="38"/>
  <c r="S552" i="38"/>
  <c r="R554" i="38"/>
  <c r="S556" i="38"/>
  <c r="U547" i="38"/>
  <c r="K546" i="38"/>
  <c r="M550" i="38"/>
  <c r="N534" i="38"/>
  <c r="T532" i="38"/>
  <c r="Q531" i="38"/>
  <c r="S529" i="38"/>
  <c r="P528" i="38"/>
  <c r="M527" i="38"/>
  <c r="U538" i="38"/>
  <c r="N537" i="38"/>
  <c r="Q581" i="38"/>
  <c r="Q576" i="38"/>
  <c r="U573" i="38"/>
  <c r="R571" i="38"/>
  <c r="N567" i="38"/>
  <c r="M565" i="38"/>
  <c r="P562" i="38"/>
  <c r="T551" i="38"/>
  <c r="P556" i="38"/>
  <c r="N548" i="38"/>
  <c r="P546" i="38"/>
  <c r="M545" i="38"/>
  <c r="S534" i="38"/>
  <c r="P533" i="38"/>
  <c r="M532" i="38"/>
  <c r="O530" i="38"/>
  <c r="L529" i="38"/>
  <c r="R527" i="38"/>
  <c r="M536" i="38"/>
  <c r="O537" i="38"/>
  <c r="L535" i="38"/>
  <c r="R540" i="38"/>
  <c r="R576" i="38"/>
  <c r="Q572" i="38"/>
  <c r="K563" i="38"/>
  <c r="R552" i="38"/>
  <c r="L556" i="38"/>
  <c r="U546" i="38"/>
  <c r="S550" i="38"/>
  <c r="K532" i="38"/>
  <c r="L530" i="38"/>
  <c r="R536" i="38"/>
  <c r="R526" i="38"/>
  <c r="K540" i="38"/>
  <c r="U541" i="38"/>
  <c r="P521" i="38"/>
  <c r="S522" i="38"/>
  <c r="Q524" i="38"/>
  <c r="S519" i="38"/>
  <c r="P518" i="38"/>
  <c r="K438" i="38"/>
  <c r="U440" i="38"/>
  <c r="N439" i="38"/>
  <c r="T443" i="38"/>
  <c r="Q442" i="38"/>
  <c r="U433" i="38"/>
  <c r="U581" i="38"/>
  <c r="O575" i="38"/>
  <c r="N571" i="38"/>
  <c r="L562" i="38"/>
  <c r="O551" i="38"/>
  <c r="Q548" i="38"/>
  <c r="N550" i="38"/>
  <c r="M533" i="38"/>
  <c r="Q529" i="38"/>
  <c r="O536" i="38"/>
  <c r="P526" i="38"/>
  <c r="S539" i="38"/>
  <c r="P541" i="38"/>
  <c r="U521" i="38"/>
  <c r="K523" i="38"/>
  <c r="R524" i="38"/>
  <c r="R519" i="38"/>
  <c r="K518" i="38"/>
  <c r="O441" i="38"/>
  <c r="L440" i="38"/>
  <c r="R437" i="38"/>
  <c r="M577" i="38"/>
  <c r="N532" i="38"/>
  <c r="P527" i="38"/>
  <c r="R535" i="38"/>
  <c r="S541" i="38"/>
  <c r="U522" i="38"/>
  <c r="T524" i="38"/>
  <c r="Q438" i="38"/>
  <c r="L439" i="38"/>
  <c r="N443" i="38"/>
  <c r="O444" i="38"/>
  <c r="O434" i="38"/>
  <c r="S506" i="38"/>
  <c r="P505" i="38"/>
  <c r="M504" i="38"/>
  <c r="O502" i="38"/>
  <c r="L501" i="38"/>
  <c r="R511" i="38"/>
  <c r="K510" i="38"/>
  <c r="U508" i="38"/>
  <c r="N513" i="38"/>
  <c r="T514" i="38"/>
  <c r="O430" i="38"/>
  <c r="S423" i="38"/>
  <c r="P422" i="38"/>
  <c r="M426" i="38"/>
  <c r="O427" i="38"/>
  <c r="L418" i="38"/>
  <c r="R414" i="38"/>
  <c r="K413" i="38"/>
  <c r="U473" i="38"/>
  <c r="N472" i="38"/>
  <c r="T470" i="38"/>
  <c r="Q469" i="38"/>
  <c r="S467" i="38"/>
  <c r="P466" i="38"/>
  <c r="M465" i="38"/>
  <c r="O463" i="38"/>
  <c r="L462" i="38"/>
  <c r="R460" i="38"/>
  <c r="K459" i="38"/>
  <c r="U457" i="38"/>
  <c r="N456" i="38"/>
  <c r="L579" i="38"/>
  <c r="R567" i="38"/>
  <c r="S563" i="38"/>
  <c r="T556" i="38"/>
  <c r="S545" i="38"/>
  <c r="U529" i="38"/>
  <c r="M535" i="38"/>
  <c r="M539" i="38"/>
  <c r="N522" i="38"/>
  <c r="L520" i="38"/>
  <c r="M518" i="38"/>
  <c r="K440" i="38"/>
  <c r="L437" i="38"/>
  <c r="O442" i="38"/>
  <c r="N433" i="38"/>
  <c r="Q507" i="38"/>
  <c r="S505" i="38"/>
  <c r="P504" i="38"/>
  <c r="M503" i="38"/>
  <c r="O501" i="38"/>
  <c r="L500" i="38"/>
  <c r="R510" i="38"/>
  <c r="K509" i="38"/>
  <c r="U513" i="38"/>
  <c r="N512" i="38"/>
  <c r="R430" i="38"/>
  <c r="M424" i="38"/>
  <c r="O422" i="38"/>
  <c r="L426" i="38"/>
  <c r="R427" i="38"/>
  <c r="K418" i="38"/>
  <c r="U414" i="38"/>
  <c r="N413" i="38"/>
  <c r="T473" i="38"/>
  <c r="Q472" i="38"/>
  <c r="S470" i="38"/>
  <c r="P469" i="38"/>
  <c r="M468" i="38"/>
  <c r="K571" i="38"/>
  <c r="O567" i="38"/>
  <c r="N563" i="38"/>
  <c r="M555" i="38"/>
  <c r="N546" i="38"/>
  <c r="N529" i="38"/>
  <c r="T537" i="38"/>
  <c r="R539" i="38"/>
  <c r="M529" i="38"/>
  <c r="P524" i="38"/>
  <c r="M438" i="38"/>
  <c r="K444" i="38"/>
  <c r="O507" i="38"/>
  <c r="K504" i="38"/>
  <c r="L502" i="38"/>
  <c r="P510" i="38"/>
  <c r="S513" i="38"/>
  <c r="R514" i="38"/>
  <c r="Q423" i="38"/>
  <c r="L425" i="38"/>
  <c r="M418" i="38"/>
  <c r="Q412" i="38"/>
  <c r="U471" i="38"/>
  <c r="R469" i="38"/>
  <c r="U466" i="38"/>
  <c r="U464" i="38"/>
  <c r="N463" i="38"/>
  <c r="N461" i="38"/>
  <c r="P459" i="38"/>
  <c r="O457" i="38"/>
  <c r="Q539" i="38"/>
  <c r="Q518" i="38"/>
  <c r="P439" i="38"/>
  <c r="Q444" i="38"/>
  <c r="L507" i="38"/>
  <c r="M505" i="38"/>
  <c r="Q501" i="38"/>
  <c r="U510" i="38"/>
  <c r="R508" i="38"/>
  <c r="T430" i="38"/>
  <c r="N422" i="38"/>
  <c r="K425" i="38"/>
  <c r="O415" i="38"/>
  <c r="S473" i="38"/>
  <c r="T471" i="38"/>
  <c r="O468" i="38"/>
  <c r="N466" i="38"/>
  <c r="O464" i="38"/>
  <c r="O462" i="38"/>
  <c r="P460" i="38"/>
  <c r="Q458" i="38"/>
  <c r="Q456" i="38"/>
  <c r="M455" i="38"/>
  <c r="O453" i="38"/>
  <c r="L452" i="38"/>
  <c r="R450" i="38"/>
  <c r="K449" i="38"/>
  <c r="U576" i="38"/>
  <c r="O526" i="38"/>
  <c r="K524" i="38"/>
  <c r="K443" i="38"/>
  <c r="U434" i="38"/>
  <c r="Q505" i="38"/>
  <c r="U502" i="38"/>
  <c r="R500" i="38"/>
  <c r="N508" i="38"/>
  <c r="M512" i="38"/>
  <c r="S424" i="38"/>
  <c r="R422" i="38"/>
  <c r="N418" i="38"/>
  <c r="K414" i="38"/>
  <c r="O473" i="38"/>
  <c r="S469" i="38"/>
  <c r="T467" i="38"/>
  <c r="S465" i="38"/>
  <c r="U463" i="38"/>
  <c r="T461" i="38"/>
  <c r="Q459" i="38"/>
  <c r="P457" i="38"/>
  <c r="S455" i="38"/>
  <c r="P454" i="38"/>
  <c r="M453" i="38"/>
  <c r="O451" i="38"/>
  <c r="L450" i="38"/>
  <c r="R489" i="38"/>
  <c r="K488" i="38"/>
  <c r="U486" i="38"/>
  <c r="N485" i="38"/>
  <c r="T483" i="38"/>
  <c r="Q482" i="38"/>
  <c r="S480" i="38"/>
  <c r="P479" i="38"/>
  <c r="M478" i="38"/>
  <c r="O476" i="38"/>
  <c r="L475" i="38"/>
  <c r="R497" i="38"/>
  <c r="K496" i="38"/>
  <c r="U494" i="38"/>
  <c r="N493" i="38"/>
  <c r="T491" i="38"/>
  <c r="U438" i="38"/>
  <c r="L424" i="38"/>
  <c r="Q471" i="38"/>
  <c r="S454" i="38"/>
  <c r="P451" i="38"/>
  <c r="M489" i="38"/>
  <c r="M487" i="38"/>
  <c r="M485" i="38"/>
  <c r="N483" i="38"/>
  <c r="O481" i="38"/>
  <c r="O479" i="38"/>
  <c r="P477" i="38"/>
  <c r="Q475" i="38"/>
  <c r="Q497" i="38"/>
  <c r="R495" i="38"/>
  <c r="S493" i="38"/>
  <c r="S491" i="38"/>
  <c r="K490" i="38"/>
  <c r="S442" i="38"/>
  <c r="R505" i="38"/>
  <c r="L510" i="38"/>
  <c r="T414" i="38"/>
  <c r="N469" i="38"/>
  <c r="O465" i="38"/>
  <c r="K461" i="38"/>
  <c r="N582" i="38"/>
  <c r="T580" i="38"/>
  <c r="Q579" i="38"/>
  <c r="S576" i="38"/>
  <c r="P575" i="38"/>
  <c r="M574" i="38"/>
  <c r="O572" i="38"/>
  <c r="L571" i="38"/>
  <c r="R569" i="38"/>
  <c r="K568" i="38"/>
  <c r="U566" i="38"/>
  <c r="N565" i="38"/>
  <c r="T563" i="38"/>
  <c r="Q562" i="38"/>
  <c r="S553" i="38"/>
  <c r="P552" i="38"/>
  <c r="M551" i="38"/>
  <c r="K555" i="38"/>
  <c r="R556" i="38"/>
  <c r="S582" i="38"/>
  <c r="P581" i="38"/>
  <c r="M580" i="38"/>
  <c r="O577" i="38"/>
  <c r="L576" i="38"/>
  <c r="R574" i="38"/>
  <c r="K573" i="38"/>
  <c r="U571" i="38"/>
  <c r="N570" i="38"/>
  <c r="T568" i="38"/>
  <c r="Q567" i="38"/>
  <c r="S565" i="38"/>
  <c r="P564" i="38"/>
  <c r="M563" i="38"/>
  <c r="O561" i="38"/>
  <c r="L553" i="38"/>
  <c r="R551" i="38"/>
  <c r="S554" i="38"/>
  <c r="Q556" i="38"/>
  <c r="S548" i="38"/>
  <c r="P547" i="38"/>
  <c r="S580" i="38"/>
  <c r="N576" i="38"/>
  <c r="K574" i="38"/>
  <c r="O571" i="38"/>
  <c r="S567" i="38"/>
  <c r="T565" i="38"/>
  <c r="O562" i="38"/>
  <c r="K552" i="38"/>
  <c r="L555" i="38"/>
  <c r="P549" i="38"/>
  <c r="O547" i="38"/>
  <c r="T545" i="38"/>
  <c r="Q550" i="38"/>
  <c r="S533" i="38"/>
  <c r="P532" i="38"/>
  <c r="M531" i="38"/>
  <c r="O529" i="38"/>
  <c r="S581" i="38"/>
  <c r="P580" i="38"/>
  <c r="M579" i="38"/>
  <c r="O576" i="38"/>
  <c r="L575" i="38"/>
  <c r="R573" i="38"/>
  <c r="K572" i="38"/>
  <c r="U570" i="38"/>
  <c r="N569" i="38"/>
  <c r="T567" i="38"/>
  <c r="Q566" i="38"/>
  <c r="S564" i="38"/>
  <c r="P563" i="38"/>
  <c r="M562" i="38"/>
  <c r="O553" i="38"/>
  <c r="L552" i="38"/>
  <c r="L554" i="38"/>
  <c r="O555" i="38"/>
  <c r="U549" i="38"/>
  <c r="O582" i="38"/>
  <c r="L581" i="38"/>
  <c r="R579" i="38"/>
  <c r="K577" i="38"/>
  <c r="U575" i="38"/>
  <c r="N574" i="38"/>
  <c r="T572" i="38"/>
  <c r="Q571" i="38"/>
  <c r="S569" i="38"/>
  <c r="P568" i="38"/>
  <c r="M567" i="38"/>
  <c r="O565" i="38"/>
  <c r="L564" i="38"/>
  <c r="R562" i="38"/>
  <c r="K561" i="38"/>
  <c r="U552" i="38"/>
  <c r="N551" i="38"/>
  <c r="N555" i="38"/>
  <c r="U556" i="38"/>
  <c r="O548" i="38"/>
  <c r="L547" i="38"/>
  <c r="K580" i="38"/>
  <c r="S575" i="38"/>
  <c r="T573" i="38"/>
  <c r="O570" i="38"/>
  <c r="K567" i="38"/>
  <c r="L565" i="38"/>
  <c r="P561" i="38"/>
  <c r="S551" i="38"/>
  <c r="T555" i="38"/>
  <c r="R548" i="38"/>
  <c r="S546" i="38"/>
  <c r="P545" i="38"/>
  <c r="U550" i="38"/>
  <c r="O533" i="38"/>
  <c r="L532" i="38"/>
  <c r="R530" i="38"/>
  <c r="K529" i="38"/>
  <c r="U527" i="38"/>
  <c r="P536" i="38"/>
  <c r="M538" i="38"/>
  <c r="O535" i="38"/>
  <c r="S579" i="38"/>
  <c r="T574" i="38"/>
  <c r="U572" i="38"/>
  <c r="Q569" i="38"/>
  <c r="L566" i="38"/>
  <c r="M564" i="38"/>
  <c r="Q553" i="38"/>
  <c r="Q554" i="38"/>
  <c r="K549" i="38"/>
  <c r="K547" i="38"/>
  <c r="U545" i="38"/>
  <c r="P550" i="38"/>
  <c r="K534" i="38"/>
  <c r="U532" i="38"/>
  <c r="N531" i="38"/>
  <c r="T529" i="38"/>
  <c r="Q528" i="38"/>
  <c r="U536" i="38"/>
  <c r="N538" i="38"/>
  <c r="T535" i="38"/>
  <c r="Q526" i="38"/>
  <c r="T582" i="38"/>
  <c r="P574" i="38"/>
  <c r="K570" i="38"/>
  <c r="L561" i="38"/>
  <c r="U554" i="38"/>
  <c r="U548" i="38"/>
  <c r="R545" i="38"/>
  <c r="N533" i="38"/>
  <c r="K531" i="38"/>
  <c r="O528" i="38"/>
  <c r="Q537" i="38"/>
  <c r="U540" i="38"/>
  <c r="P539" i="38"/>
  <c r="M541" i="38"/>
  <c r="K522" i="38"/>
  <c r="R523" i="38"/>
  <c r="R520" i="38"/>
  <c r="K519" i="38"/>
  <c r="S438" i="38"/>
  <c r="P441" i="38"/>
  <c r="M440" i="38"/>
  <c r="O437" i="38"/>
  <c r="L443" i="38"/>
  <c r="R444" i="38"/>
  <c r="M433" i="38"/>
  <c r="U577" i="38"/>
  <c r="P573" i="38"/>
  <c r="M569" i="38"/>
  <c r="M553" i="38"/>
  <c r="O556" i="38"/>
  <c r="R546" i="38"/>
  <c r="M534" i="38"/>
  <c r="P531" i="38"/>
  <c r="T527" i="38"/>
  <c r="P537" i="38"/>
  <c r="T540" i="38"/>
  <c r="K539" i="38"/>
  <c r="M521" i="38"/>
  <c r="P522" i="38"/>
  <c r="S523" i="38"/>
  <c r="Q520" i="38"/>
  <c r="S518" i="38"/>
  <c r="N438" i="38"/>
  <c r="T440" i="38"/>
  <c r="Q439" i="38"/>
  <c r="S443" i="38"/>
  <c r="L534" i="38"/>
  <c r="U530" i="38"/>
  <c r="S538" i="38"/>
  <c r="Q540" i="38"/>
  <c r="R521" i="38"/>
  <c r="U523" i="38"/>
  <c r="P519" i="38"/>
  <c r="N440" i="38"/>
  <c r="M437" i="38"/>
  <c r="K442" i="38"/>
  <c r="O433" i="38"/>
  <c r="R507" i="38"/>
  <c r="K506" i="38"/>
  <c r="U504" i="38"/>
  <c r="N503" i="38"/>
  <c r="T501" i="38"/>
  <c r="Q500" i="38"/>
  <c r="S510" i="38"/>
  <c r="P509" i="38"/>
  <c r="M508" i="38"/>
  <c r="O512" i="38"/>
  <c r="L514" i="38"/>
  <c r="R424" i="38"/>
  <c r="K423" i="38"/>
  <c r="U426" i="38"/>
  <c r="N425" i="38"/>
  <c r="T418" i="38"/>
  <c r="Q415" i="38"/>
  <c r="S413" i="38"/>
  <c r="P412" i="38"/>
  <c r="M473" i="38"/>
  <c r="O471" i="38"/>
  <c r="L470" i="38"/>
  <c r="R468" i="38"/>
  <c r="K467" i="38"/>
  <c r="U465" i="38"/>
  <c r="N464" i="38"/>
  <c r="T462" i="38"/>
  <c r="Q461" i="38"/>
  <c r="S459" i="38"/>
  <c r="P458" i="38"/>
  <c r="M457" i="38"/>
  <c r="R581" i="38"/>
  <c r="U569" i="38"/>
  <c r="Q565" i="38"/>
  <c r="T561" i="38"/>
  <c r="S547" i="38"/>
  <c r="L531" i="38"/>
  <c r="L538" i="38"/>
  <c r="M540" i="38"/>
  <c r="K521" i="38"/>
  <c r="O524" i="38"/>
  <c r="M519" i="38"/>
  <c r="N441" i="38"/>
  <c r="K439" i="38"/>
  <c r="M443" i="38"/>
  <c r="M444" i="38"/>
  <c r="N434" i="38"/>
  <c r="R506" i="38"/>
  <c r="K505" i="38"/>
  <c r="U503" i="38"/>
  <c r="N502" i="38"/>
  <c r="T500" i="38"/>
  <c r="Q511" i="38"/>
  <c r="S509" i="38"/>
  <c r="P508" i="38"/>
  <c r="M513" i="38"/>
  <c r="O514" i="38"/>
  <c r="U424" i="38"/>
  <c r="N423" i="38"/>
  <c r="T426" i="38"/>
  <c r="Q425" i="38"/>
  <c r="S418" i="38"/>
  <c r="P415" i="38"/>
  <c r="M414" i="38"/>
  <c r="O412" i="38"/>
  <c r="L473" i="38"/>
  <c r="R471" i="38"/>
  <c r="K470" i="38"/>
  <c r="U468" i="38"/>
  <c r="M581" i="38"/>
  <c r="L569" i="38"/>
  <c r="P565" i="38"/>
  <c r="M561" i="38"/>
  <c r="L548" i="38"/>
  <c r="T534" i="38"/>
  <c r="S536" i="38"/>
  <c r="S526" i="38"/>
  <c r="N554" i="38"/>
  <c r="O541" i="38"/>
  <c r="Q519" i="38"/>
  <c r="N442" i="38"/>
  <c r="T434" i="38"/>
  <c r="N505" i="38"/>
  <c r="K503" i="38"/>
  <c r="O500" i="38"/>
  <c r="S508" i="38"/>
  <c r="T512" i="38"/>
  <c r="M430" i="38"/>
  <c r="N426" i="38"/>
  <c r="M427" i="38"/>
  <c r="P414" i="38"/>
  <c r="T472" i="38"/>
  <c r="U470" i="38"/>
  <c r="R467" i="38"/>
  <c r="R465" i="38"/>
  <c r="K464" i="38"/>
  <c r="K462" i="38"/>
  <c r="L460" i="38"/>
  <c r="M458" i="38"/>
  <c r="R533" i="38"/>
  <c r="S524" i="38"/>
  <c r="R441" i="38"/>
  <c r="Q443" i="38"/>
  <c r="Q434" i="38"/>
  <c r="M506" i="38"/>
  <c r="P503" i="38"/>
  <c r="T511" i="38"/>
  <c r="U509" i="38"/>
  <c r="Q512" i="38"/>
  <c r="O424" i="38"/>
  <c r="K426" i="38"/>
  <c r="L427" i="38"/>
  <c r="P413" i="38"/>
  <c r="S472" i="38"/>
  <c r="R470" i="38"/>
  <c r="L467" i="38"/>
  <c r="K465" i="38"/>
  <c r="M463" i="38"/>
  <c r="L461" i="38"/>
  <c r="T459" i="38"/>
  <c r="S457" i="38"/>
  <c r="U455" i="38"/>
  <c r="N454" i="38"/>
  <c r="T452" i="38"/>
  <c r="Q451" i="38"/>
  <c r="S449" i="38"/>
  <c r="P489" i="38"/>
  <c r="R528" i="38"/>
  <c r="R522" i="38"/>
  <c r="T519" i="38"/>
  <c r="L444" i="38"/>
  <c r="P507" i="38"/>
  <c r="T503" i="38"/>
  <c r="U501" i="38"/>
  <c r="Q510" i="38"/>
  <c r="L513" i="38"/>
  <c r="M514" i="38"/>
  <c r="T423" i="38"/>
  <c r="O425" i="38"/>
  <c r="K415" i="38"/>
  <c r="L413" i="38"/>
  <c r="P471" i="38"/>
  <c r="S468" i="38"/>
  <c r="Q466" i="38"/>
  <c r="Q464" i="38"/>
  <c r="R462" i="38"/>
  <c r="S460" i="38"/>
  <c r="S458" i="38"/>
  <c r="T456" i="38"/>
  <c r="K455" i="38"/>
  <c r="U453" i="38"/>
  <c r="N452" i="38"/>
  <c r="T450" i="38"/>
  <c r="Q449" i="38"/>
  <c r="S488" i="38"/>
  <c r="P487" i="38"/>
  <c r="M486" i="38"/>
  <c r="O484" i="38"/>
  <c r="L483" i="38"/>
  <c r="R481" i="38"/>
  <c r="K480" i="38"/>
  <c r="U478" i="38"/>
  <c r="N477" i="38"/>
  <c r="T475" i="38"/>
  <c r="Q474" i="38"/>
  <c r="S496" i="38"/>
  <c r="P495" i="38"/>
  <c r="M494" i="38"/>
  <c r="O492" i="38"/>
  <c r="T538" i="38"/>
  <c r="O503" i="38"/>
  <c r="M422" i="38"/>
  <c r="T455" i="38"/>
  <c r="R453" i="38"/>
  <c r="N449" i="38"/>
  <c r="P488" i="38"/>
  <c r="O486" i="38"/>
  <c r="L484" i="38"/>
  <c r="K482" i="38"/>
  <c r="M480" i="38"/>
  <c r="L478" i="38"/>
  <c r="T476" i="38"/>
  <c r="S474" i="38"/>
  <c r="U496" i="38"/>
  <c r="T494" i="38"/>
  <c r="Q492" i="38"/>
  <c r="S490" i="38"/>
  <c r="N521" i="38"/>
  <c r="S507" i="38"/>
  <c r="K500" i="38"/>
  <c r="Q430" i="38"/>
  <c r="U412" i="38"/>
  <c r="P467" i="38"/>
  <c r="L463" i="38"/>
  <c r="M459" i="38"/>
  <c r="P455" i="38"/>
  <c r="M452" i="38"/>
  <c r="K450" i="38"/>
  <c r="M488" i="38"/>
  <c r="L486" i="38"/>
  <c r="T484" i="38"/>
  <c r="S482" i="38"/>
  <c r="U480" i="38"/>
  <c r="T478" i="38"/>
  <c r="Q476" i="38"/>
  <c r="P474" i="38"/>
  <c r="R496" i="38"/>
  <c r="L528" i="38"/>
  <c r="N580" i="38"/>
  <c r="T566" i="38"/>
  <c r="S549" i="38"/>
  <c r="O534" i="38"/>
  <c r="U528" i="38"/>
  <c r="U526" i="38"/>
  <c r="S562" i="38"/>
  <c r="P534" i="38"/>
  <c r="L526" i="38"/>
  <c r="N523" i="38"/>
  <c r="T441" i="38"/>
  <c r="M442" i="38"/>
  <c r="T570" i="38"/>
  <c r="U534" i="38"/>
  <c r="K526" i="38"/>
  <c r="O523" i="38"/>
  <c r="K441" i="38"/>
  <c r="O531" i="38"/>
  <c r="M523" i="38"/>
  <c r="P442" i="38"/>
  <c r="L505" i="38"/>
  <c r="N511" i="38"/>
  <c r="P514" i="38"/>
  <c r="R425" i="38"/>
  <c r="T412" i="38"/>
  <c r="M469" i="38"/>
  <c r="K463" i="38"/>
  <c r="Q457" i="38"/>
  <c r="T562" i="38"/>
  <c r="T526" i="38"/>
  <c r="P438" i="38"/>
  <c r="R434" i="38"/>
  <c r="R502" i="38"/>
  <c r="T508" i="38"/>
  <c r="R423" i="38"/>
  <c r="T415" i="38"/>
  <c r="M472" i="38"/>
  <c r="L570" i="38"/>
  <c r="N545" i="38"/>
  <c r="U535" i="38"/>
  <c r="P506" i="38"/>
  <c r="K513" i="38"/>
  <c r="R415" i="38"/>
  <c r="O466" i="38"/>
  <c r="R458" i="38"/>
  <c r="Q437" i="38"/>
  <c r="N500" i="38"/>
  <c r="S426" i="38"/>
  <c r="L471" i="38"/>
  <c r="R461" i="38"/>
  <c r="R454" i="38"/>
  <c r="T489" i="38"/>
  <c r="R442" i="38"/>
  <c r="P511" i="38"/>
  <c r="O426" i="38"/>
  <c r="K469" i="38"/>
  <c r="O461" i="38"/>
  <c r="L454" i="38"/>
  <c r="N489" i="38"/>
  <c r="P483" i="38"/>
  <c r="R477" i="38"/>
  <c r="T495" i="38"/>
  <c r="P437" i="38"/>
  <c r="O450" i="38"/>
  <c r="P482" i="38"/>
  <c r="K475" i="38"/>
  <c r="N491" i="38"/>
  <c r="P512" i="38"/>
  <c r="O460" i="38"/>
  <c r="U452" i="38"/>
  <c r="R488" i="38"/>
  <c r="K485" i="38"/>
  <c r="Q481" i="38"/>
  <c r="M479" i="38"/>
  <c r="L476" i="38"/>
  <c r="T497" i="38"/>
  <c r="O495" i="38"/>
  <c r="P493" i="38"/>
  <c r="K507" i="38"/>
  <c r="T424" i="38"/>
  <c r="N415" i="38"/>
  <c r="Q470" i="38"/>
  <c r="M454" i="38"/>
  <c r="K452" i="38"/>
  <c r="O489" i="38"/>
  <c r="N487" i="38"/>
  <c r="O485" i="38"/>
  <c r="O483" i="38"/>
  <c r="P481" i="38"/>
  <c r="Q479" i="38"/>
  <c r="Q477" i="38"/>
  <c r="R475" i="38"/>
  <c r="S497" i="38"/>
  <c r="S495" i="38"/>
  <c r="T493" i="38"/>
  <c r="U491" i="38"/>
  <c r="P490" i="38"/>
  <c r="M417" i="38"/>
  <c r="O388" i="38"/>
  <c r="L386" i="38"/>
  <c r="R384" i="38"/>
  <c r="K383" i="38"/>
  <c r="O378" i="38"/>
  <c r="L376" i="38"/>
  <c r="L380" i="38"/>
  <c r="O354" i="38"/>
  <c r="L353" i="38"/>
  <c r="R351" i="38"/>
  <c r="K350" i="38"/>
  <c r="U348" i="38"/>
  <c r="N347" i="38"/>
  <c r="S527" i="38"/>
  <c r="S462" i="38"/>
  <c r="T492" i="38"/>
  <c r="L417" i="38"/>
  <c r="T388" i="38"/>
  <c r="S385" i="38"/>
  <c r="U383" i="38"/>
  <c r="K377" i="38"/>
  <c r="K376" i="38"/>
  <c r="R380" i="38"/>
  <c r="K353" i="38"/>
  <c r="L351" i="38"/>
  <c r="M349" i="38"/>
  <c r="M347" i="38"/>
  <c r="P345" i="38"/>
  <c r="M344" i="38"/>
  <c r="O342" i="38"/>
  <c r="L341" i="38"/>
  <c r="R339" i="38"/>
  <c r="K370" i="38"/>
  <c r="U368" i="38"/>
  <c r="N367" i="38"/>
  <c r="T365" i="38"/>
  <c r="Q364" i="38"/>
  <c r="S362" i="38"/>
  <c r="P361" i="38"/>
  <c r="M360" i="38"/>
  <c r="O358" i="38"/>
  <c r="L357" i="38"/>
  <c r="R355" i="38"/>
  <c r="K374" i="38"/>
  <c r="U372" i="38"/>
  <c r="N371" i="38"/>
  <c r="R407" i="38"/>
  <c r="M402" i="38"/>
  <c r="S399" i="38"/>
  <c r="P398" i="38"/>
  <c r="M396" i="38"/>
  <c r="Q427" i="38"/>
  <c r="U456" i="38"/>
  <c r="L449" i="38"/>
  <c r="N486" i="38"/>
  <c r="O482" i="38"/>
  <c r="K478" i="38"/>
  <c r="L474" i="38"/>
  <c r="S494" i="38"/>
  <c r="N490" i="38"/>
  <c r="M416" i="38"/>
  <c r="N386" i="38"/>
  <c r="O384" i="38"/>
  <c r="M377" i="38"/>
  <c r="N376" i="38"/>
  <c r="U380" i="38"/>
  <c r="N353" i="38"/>
  <c r="O351" i="38"/>
  <c r="O349" i="38"/>
  <c r="P347" i="38"/>
  <c r="R345" i="38"/>
  <c r="K344" i="38"/>
  <c r="U342" i="38"/>
  <c r="N341" i="38"/>
  <c r="T339" i="38"/>
  <c r="Q370" i="38"/>
  <c r="S368" i="38"/>
  <c r="P367" i="38"/>
  <c r="M366" i="38"/>
  <c r="O364" i="38"/>
  <c r="L363" i="38"/>
  <c r="R361" i="38"/>
  <c r="K360" i="38"/>
  <c r="U358" i="38"/>
  <c r="N357" i="38"/>
  <c r="T355" i="38"/>
  <c r="Q374" i="38"/>
  <c r="S372" i="38"/>
  <c r="P371" i="38"/>
  <c r="K406" i="38"/>
  <c r="S402" i="38"/>
  <c r="R403" i="38"/>
  <c r="R398" i="38"/>
  <c r="T510" i="38"/>
  <c r="R457" i="38"/>
  <c r="N496" i="38"/>
  <c r="U492" i="38"/>
  <c r="S417" i="38"/>
  <c r="U388" i="38"/>
  <c r="T385" i="38"/>
  <c r="Q383" i="38"/>
  <c r="U378" i="38"/>
  <c r="N379" i="38"/>
  <c r="U354" i="38"/>
  <c r="T352" i="38"/>
  <c r="Q350" i="38"/>
  <c r="P348" i="38"/>
  <c r="R346" i="38"/>
  <c r="M345" i="38"/>
  <c r="O343" i="38"/>
  <c r="L342" i="38"/>
  <c r="R340" i="38"/>
  <c r="K339" i="38"/>
  <c r="U369" i="38"/>
  <c r="N368" i="38"/>
  <c r="T366" i="38"/>
  <c r="Q365" i="38"/>
  <c r="S363" i="38"/>
  <c r="P362" i="38"/>
  <c r="M361" i="38"/>
  <c r="O359" i="38"/>
  <c r="L358" i="38"/>
  <c r="R356" i="38"/>
  <c r="K355" i="38"/>
  <c r="U373" i="38"/>
  <c r="N372" i="38"/>
  <c r="R406" i="38"/>
  <c r="K407" i="38"/>
  <c r="O403" i="38"/>
  <c r="L399" i="38"/>
  <c r="R396" i="38"/>
  <c r="K393" i="38"/>
  <c r="U394" i="38"/>
  <c r="N319" i="38"/>
  <c r="T317" i="38"/>
  <c r="Q316" i="38"/>
  <c r="S314" i="38"/>
  <c r="P323" i="38"/>
  <c r="M322" i="38"/>
  <c r="O320" i="38"/>
  <c r="L325" i="38"/>
  <c r="R326" i="38"/>
  <c r="K300" i="38"/>
  <c r="U298" i="38"/>
  <c r="N297" i="38"/>
  <c r="T295" i="38"/>
  <c r="Q294" i="38"/>
  <c r="S292" i="38"/>
  <c r="P291" i="38"/>
  <c r="M290" i="38"/>
  <c r="O288" i="38"/>
  <c r="L287" i="38"/>
  <c r="R285" i="38"/>
  <c r="K284" i="38"/>
  <c r="U282" i="38"/>
  <c r="N281" i="38"/>
  <c r="T279" i="38"/>
  <c r="Q278" i="38"/>
  <c r="S276" i="38"/>
  <c r="P275" i="38"/>
  <c r="M274" i="38"/>
  <c r="O272" i="38"/>
  <c r="L271" i="38"/>
  <c r="R269" i="38"/>
  <c r="U450" i="38"/>
  <c r="U475" i="38"/>
  <c r="P379" i="38"/>
  <c r="U343" i="38"/>
  <c r="S369" i="38"/>
  <c r="T364" i="38"/>
  <c r="L356" i="38"/>
  <c r="M371" i="38"/>
  <c r="O398" i="38"/>
  <c r="N393" i="38"/>
  <c r="N394" i="38"/>
  <c r="P318" i="38"/>
  <c r="Q480" i="38"/>
  <c r="R378" i="38"/>
  <c r="R352" i="38"/>
  <c r="R342" i="38"/>
  <c r="O369" i="38"/>
  <c r="U363" i="38"/>
  <c r="S357" i="38"/>
  <c r="T372" i="38"/>
  <c r="K398" i="38"/>
  <c r="U395" i="38"/>
  <c r="U319" i="38"/>
  <c r="N318" i="38"/>
  <c r="N316" i="38"/>
  <c r="P314" i="38"/>
  <c r="O322" i="38"/>
  <c r="L320" i="38"/>
  <c r="K324" i="38"/>
  <c r="M300" i="38"/>
  <c r="L298" i="38"/>
  <c r="T296" i="38"/>
  <c r="S294" i="38"/>
  <c r="U292" i="38"/>
  <c r="T290" i="38"/>
  <c r="Q288" i="38"/>
  <c r="P286" i="38"/>
  <c r="R284" i="38"/>
  <c r="R282" i="38"/>
  <c r="K281" i="38"/>
  <c r="K279" i="38"/>
  <c r="L277" i="38"/>
  <c r="M275" i="38"/>
  <c r="M273" i="38"/>
  <c r="Q485" i="38"/>
  <c r="P417" i="38"/>
  <c r="R385" i="38"/>
  <c r="O376" i="38"/>
  <c r="P351" i="38"/>
  <c r="Q347" i="38"/>
  <c r="N342" i="38"/>
  <c r="P368" i="38"/>
  <c r="R362" i="38"/>
  <c r="O357" i="38"/>
  <c r="U371" i="38"/>
  <c r="U403" i="38"/>
  <c r="S395" i="38"/>
  <c r="T319" i="38"/>
  <c r="U317" i="38"/>
  <c r="U315" i="38"/>
  <c r="N314" i="38"/>
  <c r="N322" i="38"/>
  <c r="P320" i="38"/>
  <c r="O324" i="38"/>
  <c r="L300" i="38"/>
  <c r="K298" i="38"/>
  <c r="M296" i="38"/>
  <c r="L294" i="38"/>
  <c r="T292" i="38"/>
  <c r="S290" i="38"/>
  <c r="U288" i="38"/>
  <c r="T286" i="38"/>
  <c r="Q284" i="38"/>
  <c r="P282" i="38"/>
  <c r="R280" i="38"/>
  <c r="R278" i="38"/>
  <c r="K277" i="38"/>
  <c r="K275" i="38"/>
  <c r="L273" i="38"/>
  <c r="M271" i="38"/>
  <c r="M269" i="38"/>
  <c r="T536" i="38"/>
  <c r="N575" i="38"/>
  <c r="U564" i="38"/>
  <c r="Q547" i="38"/>
  <c r="L533" i="38"/>
  <c r="N527" i="38"/>
  <c r="N540" i="38"/>
  <c r="P551" i="38"/>
  <c r="S531" i="38"/>
  <c r="T539" i="38"/>
  <c r="U524" i="38"/>
  <c r="Q440" i="38"/>
  <c r="Q433" i="38"/>
  <c r="U561" i="38"/>
  <c r="R532" i="38"/>
  <c r="O539" i="38"/>
  <c r="U520" i="38"/>
  <c r="U439" i="38"/>
  <c r="K536" i="38"/>
  <c r="O520" i="38"/>
  <c r="T433" i="38"/>
  <c r="R503" i="38"/>
  <c r="T509" i="38"/>
  <c r="K430" i="38"/>
  <c r="K427" i="38"/>
  <c r="Q473" i="38"/>
  <c r="O467" i="38"/>
  <c r="U461" i="38"/>
  <c r="U582" i="38"/>
  <c r="P548" i="38"/>
  <c r="R541" i="38"/>
  <c r="S439" i="38"/>
  <c r="M507" i="38"/>
  <c r="K501" i="38"/>
  <c r="Q513" i="38"/>
  <c r="K422" i="38"/>
  <c r="Q414" i="38"/>
  <c r="O470" i="38"/>
  <c r="O566" i="38"/>
  <c r="S528" i="38"/>
  <c r="K520" i="38"/>
  <c r="S503" i="38"/>
  <c r="U430" i="38"/>
  <c r="N473" i="38"/>
  <c r="P464" i="38"/>
  <c r="K545" i="38"/>
  <c r="R433" i="38"/>
  <c r="M510" i="38"/>
  <c r="T427" i="38"/>
  <c r="Q467" i="38"/>
  <c r="K460" i="38"/>
  <c r="K453" i="38"/>
  <c r="T531" i="38"/>
  <c r="M434" i="38"/>
  <c r="T513" i="38"/>
  <c r="S415" i="38"/>
  <c r="N467" i="38"/>
  <c r="L459" i="38"/>
  <c r="R452" i="38"/>
  <c r="T487" i="38"/>
  <c r="M482" i="38"/>
  <c r="K476" i="38"/>
  <c r="Q494" i="38"/>
  <c r="M423" i="38"/>
  <c r="U488" i="38"/>
  <c r="R480" i="38"/>
  <c r="L497" i="38"/>
  <c r="Q534" i="38"/>
  <c r="U413" i="38"/>
  <c r="L457" i="38"/>
  <c r="L451" i="38"/>
  <c r="O487" i="38"/>
  <c r="Q483" i="38"/>
  <c r="L481" i="38"/>
  <c r="O478" i="38"/>
  <c r="S475" i="38"/>
  <c r="O497" i="38"/>
  <c r="R494" i="38"/>
  <c r="S520" i="38"/>
  <c r="L506" i="38"/>
  <c r="U423" i="38"/>
  <c r="L414" i="38"/>
  <c r="P456" i="38"/>
  <c r="T453" i="38"/>
  <c r="R451" i="38"/>
  <c r="Q488" i="38"/>
  <c r="P486" i="38"/>
  <c r="R484" i="38"/>
  <c r="R482" i="38"/>
  <c r="K481" i="38"/>
  <c r="K479" i="38"/>
  <c r="L477" i="38"/>
  <c r="M475" i="38"/>
  <c r="M497" i="38"/>
  <c r="N495" i="38"/>
  <c r="O493" i="38"/>
  <c r="O491" i="38"/>
  <c r="L490" i="38"/>
  <c r="R416" i="38"/>
  <c r="K388" i="38"/>
  <c r="U385" i="38"/>
  <c r="N384" i="38"/>
  <c r="R377" i="38"/>
  <c r="K378" i="38"/>
  <c r="M379" i="38"/>
  <c r="P380" i="38"/>
  <c r="K354" i="38"/>
  <c r="U352" i="38"/>
  <c r="N351" i="38"/>
  <c r="T349" i="38"/>
  <c r="Q348" i="38"/>
  <c r="S346" i="38"/>
  <c r="O504" i="38"/>
  <c r="U458" i="38"/>
  <c r="L491" i="38"/>
  <c r="U416" i="38"/>
  <c r="N388" i="38"/>
  <c r="N385" i="38"/>
  <c r="P383" i="38"/>
  <c r="T378" i="38"/>
  <c r="O379" i="38"/>
  <c r="T354" i="38"/>
  <c r="S352" i="38"/>
  <c r="U350" i="38"/>
  <c r="T348" i="38"/>
  <c r="Q346" i="38"/>
  <c r="L345" i="38"/>
  <c r="R343" i="38"/>
  <c r="K342" i="38"/>
  <c r="U340" i="38"/>
  <c r="N339" i="38"/>
  <c r="T369" i="38"/>
  <c r="Q368" i="38"/>
  <c r="S366" i="38"/>
  <c r="P365" i="38"/>
  <c r="M364" i="38"/>
  <c r="O362" i="38"/>
  <c r="L361" i="38"/>
  <c r="R359" i="38"/>
  <c r="K358" i="38"/>
  <c r="U356" i="38"/>
  <c r="N355" i="38"/>
  <c r="T373" i="38"/>
  <c r="Q372" i="38"/>
  <c r="U406" i="38"/>
  <c r="N407" i="38"/>
  <c r="L403" i="38"/>
  <c r="O399" i="38"/>
  <c r="L398" i="38"/>
  <c r="Q522" i="38"/>
  <c r="T468" i="38"/>
  <c r="R455" i="38"/>
  <c r="K489" i="38"/>
  <c r="L485" i="38"/>
  <c r="M481" i="38"/>
  <c r="O477" i="38"/>
  <c r="P497" i="38"/>
  <c r="Q493" i="38"/>
  <c r="T417" i="38"/>
  <c r="Q388" i="38"/>
  <c r="P385" i="38"/>
  <c r="R383" i="38"/>
  <c r="Q378" i="38"/>
  <c r="L379" i="38"/>
  <c r="Q354" i="38"/>
  <c r="P352" i="38"/>
  <c r="R350" i="38"/>
  <c r="R348" i="38"/>
  <c r="K347" i="38"/>
  <c r="N345" i="38"/>
  <c r="T343" i="38"/>
  <c r="Q342" i="38"/>
  <c r="S340" i="38"/>
  <c r="P339" i="38"/>
  <c r="M370" i="38"/>
  <c r="O368" i="38"/>
  <c r="L367" i="38"/>
  <c r="R365" i="38"/>
  <c r="K364" i="38"/>
  <c r="U362" i="38"/>
  <c r="N361" i="38"/>
  <c r="T359" i="38"/>
  <c r="Q358" i="38"/>
  <c r="S356" i="38"/>
  <c r="P355" i="38"/>
  <c r="M374" i="38"/>
  <c r="O372" i="38"/>
  <c r="L371" i="38"/>
  <c r="T407" i="38"/>
  <c r="O402" i="38"/>
  <c r="U399" i="38"/>
  <c r="N398" i="38"/>
  <c r="N514" i="38"/>
  <c r="K456" i="38"/>
  <c r="K495" i="38"/>
  <c r="M491" i="38"/>
  <c r="N417" i="38"/>
  <c r="P388" i="38"/>
  <c r="O385" i="38"/>
  <c r="L383" i="38"/>
  <c r="P378" i="38"/>
  <c r="S379" i="38"/>
  <c r="P354" i="38"/>
  <c r="O352" i="38"/>
  <c r="L350" i="38"/>
  <c r="K348" i="38"/>
  <c r="M346" i="38"/>
  <c r="R344" i="38"/>
  <c r="K343" i="38"/>
  <c r="U341" i="38"/>
  <c r="N340" i="38"/>
  <c r="T370" i="38"/>
  <c r="Q369" i="38"/>
  <c r="S367" i="38"/>
  <c r="P366" i="38"/>
  <c r="M365" i="38"/>
  <c r="O363" i="38"/>
  <c r="L362" i="38"/>
  <c r="R360" i="38"/>
  <c r="K359" i="38"/>
  <c r="U357" i="38"/>
  <c r="N356" i="38"/>
  <c r="T374" i="38"/>
  <c r="Q373" i="38"/>
  <c r="S371" i="38"/>
  <c r="N406" i="38"/>
  <c r="R402" i="38"/>
  <c r="R401" i="38" s="1"/>
  <c r="S403" i="38"/>
  <c r="U398" i="38"/>
  <c r="N396" i="38"/>
  <c r="T395" i="38"/>
  <c r="Q394" i="38"/>
  <c r="S318" i="38"/>
  <c r="P317" i="38"/>
  <c r="M316" i="38"/>
  <c r="O314" i="38"/>
  <c r="L323" i="38"/>
  <c r="R321" i="38"/>
  <c r="K320" i="38"/>
  <c r="U324" i="38"/>
  <c r="N326" i="38"/>
  <c r="T299" i="38"/>
  <c r="Q298" i="38"/>
  <c r="S296" i="38"/>
  <c r="P295" i="38"/>
  <c r="M294" i="38"/>
  <c r="O292" i="38"/>
  <c r="L291" i="38"/>
  <c r="R289" i="38"/>
  <c r="K288" i="38"/>
  <c r="U286" i="38"/>
  <c r="N285" i="38"/>
  <c r="T283" i="38"/>
  <c r="Q282" i="38"/>
  <c r="S280" i="38"/>
  <c r="P279" i="38"/>
  <c r="M278" i="38"/>
  <c r="O276" i="38"/>
  <c r="L275" i="38"/>
  <c r="R273" i="38"/>
  <c r="K272" i="38"/>
  <c r="U270" i="38"/>
  <c r="N269" i="38"/>
  <c r="Q487" i="38"/>
  <c r="R491" i="38"/>
  <c r="S380" i="38"/>
  <c r="L340" i="38"/>
  <c r="M367" i="38"/>
  <c r="K361" i="38"/>
  <c r="Q355" i="38"/>
  <c r="M407" i="38"/>
  <c r="T396" i="38"/>
  <c r="Q395" i="38"/>
  <c r="Q319" i="38"/>
  <c r="P434" i="38"/>
  <c r="R476" i="38"/>
  <c r="U376" i="38"/>
  <c r="U351" i="38"/>
  <c r="S341" i="38"/>
  <c r="T368" i="38"/>
  <c r="L360" i="38"/>
  <c r="M355" i="38"/>
  <c r="T406" i="38"/>
  <c r="P396" i="38"/>
  <c r="O395" i="38"/>
  <c r="P319" i="38"/>
  <c r="Q317" i="38"/>
  <c r="Q315" i="38"/>
  <c r="R323" i="38"/>
  <c r="S321" i="38"/>
  <c r="S325" i="38"/>
  <c r="T326" i="38"/>
  <c r="U299" i="38"/>
  <c r="U297" i="38"/>
  <c r="N296" i="38"/>
  <c r="N294" i="38"/>
  <c r="P292" i="38"/>
  <c r="O290" i="38"/>
  <c r="L288" i="38"/>
  <c r="K286" i="38"/>
  <c r="M284" i="38"/>
  <c r="L282" i="38"/>
  <c r="T280" i="38"/>
  <c r="S278" i="38"/>
  <c r="U276" i="38"/>
  <c r="T274" i="38"/>
  <c r="O439" i="38"/>
  <c r="S481" i="38"/>
  <c r="T416" i="38"/>
  <c r="U384" i="38"/>
  <c r="M354" i="38"/>
  <c r="T350" i="38"/>
  <c r="U346" i="38"/>
  <c r="O341" i="38"/>
  <c r="U367" i="38"/>
  <c r="S361" i="38"/>
  <c r="T356" i="38"/>
  <c r="P406" i="38"/>
  <c r="O396" i="38"/>
  <c r="N395" i="38"/>
  <c r="O319" i="38"/>
  <c r="O317" i="38"/>
  <c r="P315" i="38"/>
  <c r="Q323" i="38"/>
  <c r="Q321" i="38"/>
  <c r="R325" i="38"/>
  <c r="S326" i="38"/>
  <c r="S299" i="38"/>
  <c r="T297" i="38"/>
  <c r="U295" i="38"/>
  <c r="U293" i="38"/>
  <c r="N292" i="38"/>
  <c r="N290" i="38"/>
  <c r="P288" i="38"/>
  <c r="O286" i="38"/>
  <c r="L284" i="38"/>
  <c r="K282" i="38"/>
  <c r="M280" i="38"/>
  <c r="L278" i="38"/>
  <c r="T276" i="38"/>
  <c r="S274" i="38"/>
  <c r="Q538" i="38"/>
  <c r="M573" i="38"/>
  <c r="Q561" i="38"/>
  <c r="L546" i="38"/>
  <c r="R531" i="38"/>
  <c r="R538" i="38"/>
  <c r="R575" i="38"/>
  <c r="O549" i="38"/>
  <c r="R529" i="38"/>
  <c r="Q541" i="38"/>
  <c r="O519" i="38"/>
  <c r="S437" i="38"/>
  <c r="T579" i="38"/>
  <c r="U555" i="38"/>
  <c r="N528" i="38"/>
  <c r="L541" i="38"/>
  <c r="N519" i="38"/>
  <c r="N437" i="38"/>
  <c r="N526" i="38"/>
  <c r="Q441" i="38"/>
  <c r="K434" i="38"/>
  <c r="K502" i="38"/>
  <c r="Q508" i="38"/>
  <c r="O423" i="38"/>
  <c r="U415" i="38"/>
  <c r="S471" i="38"/>
  <c r="L466" i="38"/>
  <c r="N460" i="38"/>
  <c r="S570" i="38"/>
  <c r="R550" i="38"/>
  <c r="P523" i="38"/>
  <c r="R443" i="38"/>
  <c r="O505" i="38"/>
  <c r="U511" i="38"/>
  <c r="S514" i="38"/>
  <c r="U425" i="38"/>
  <c r="S412" i="38"/>
  <c r="L469" i="38"/>
  <c r="K562" i="38"/>
  <c r="K535" i="38"/>
  <c r="U441" i="38"/>
  <c r="R501" i="38"/>
  <c r="Q422" i="38"/>
  <c r="M471" i="38"/>
  <c r="Q462" i="38"/>
  <c r="N541" i="38"/>
  <c r="U506" i="38"/>
  <c r="P513" i="38"/>
  <c r="O414" i="38"/>
  <c r="P465" i="38"/>
  <c r="K458" i="38"/>
  <c r="U451" i="38"/>
  <c r="O521" i="38"/>
  <c r="N504" i="38"/>
  <c r="U514" i="38"/>
  <c r="T413" i="38"/>
  <c r="N465" i="38"/>
  <c r="K457" i="38"/>
  <c r="K451" i="38"/>
  <c r="Q486" i="38"/>
  <c r="O480" i="38"/>
  <c r="U474" i="38"/>
  <c r="S492" i="38"/>
  <c r="M456" i="38"/>
  <c r="T486" i="38"/>
  <c r="R478" i="38"/>
  <c r="M495" i="38"/>
  <c r="P433" i="38"/>
  <c r="L468" i="38"/>
  <c r="S456" i="38"/>
  <c r="S450" i="38"/>
  <c r="R486" i="38"/>
  <c r="K483" i="38"/>
  <c r="P480" i="38"/>
  <c r="S477" i="38"/>
  <c r="N475" i="38"/>
  <c r="M496" i="38"/>
  <c r="L494" i="38"/>
  <c r="M441" i="38"/>
  <c r="P502" i="38"/>
  <c r="U422" i="38"/>
  <c r="M413" i="38"/>
  <c r="N455" i="38"/>
  <c r="L453" i="38"/>
  <c r="Q450" i="38"/>
  <c r="L488" i="38"/>
  <c r="K486" i="38"/>
  <c r="M484" i="38"/>
  <c r="L482" i="38"/>
  <c r="T480" i="38"/>
  <c r="S478" i="38"/>
  <c r="U476" i="38"/>
  <c r="T474" i="38"/>
  <c r="Q496" i="38"/>
  <c r="P494" i="38"/>
  <c r="R492" i="38"/>
  <c r="K491" i="38"/>
  <c r="U417" i="38"/>
  <c r="N416" i="38"/>
  <c r="T386" i="38"/>
  <c r="Q385" i="38"/>
  <c r="S383" i="38"/>
  <c r="N377" i="38"/>
  <c r="T376" i="38"/>
  <c r="Q379" i="38"/>
  <c r="T380" i="38"/>
  <c r="T353" i="38"/>
  <c r="Q352" i="38"/>
  <c r="S350" i="38"/>
  <c r="P349" i="38"/>
  <c r="M348" i="38"/>
  <c r="O346" i="38"/>
  <c r="S511" i="38"/>
  <c r="P453" i="38"/>
  <c r="R490" i="38"/>
  <c r="P416" i="38"/>
  <c r="Q386" i="38"/>
  <c r="Q384" i="38"/>
  <c r="U377" i="38"/>
  <c r="N378" i="38"/>
  <c r="T379" i="38"/>
  <c r="N354" i="38"/>
  <c r="N352" i="38"/>
  <c r="P350" i="38"/>
  <c r="O348" i="38"/>
  <c r="L346" i="38"/>
  <c r="U344" i="38"/>
  <c r="N343" i="38"/>
  <c r="T341" i="38"/>
  <c r="Q340" i="38"/>
  <c r="S370" i="38"/>
  <c r="P369" i="38"/>
  <c r="M368" i="38"/>
  <c r="O366" i="38"/>
  <c r="L365" i="38"/>
  <c r="R363" i="38"/>
  <c r="K362" i="38"/>
  <c r="U360" i="38"/>
  <c r="N359" i="38"/>
  <c r="T357" i="38"/>
  <c r="Q356" i="38"/>
  <c r="S374" i="38"/>
  <c r="P373" i="38"/>
  <c r="M372" i="38"/>
  <c r="Q406" i="38"/>
  <c r="U402" i="38"/>
  <c r="U401" i="38" s="1"/>
  <c r="P403" i="38"/>
  <c r="K399" i="38"/>
  <c r="U396" i="38"/>
  <c r="P444" i="38"/>
  <c r="S464" i="38"/>
  <c r="N451" i="38"/>
  <c r="N488" i="38"/>
  <c r="P484" i="38"/>
  <c r="L480" i="38"/>
  <c r="M476" i="38"/>
  <c r="T496" i="38"/>
  <c r="N492" i="38"/>
  <c r="O417" i="38"/>
  <c r="L388" i="38"/>
  <c r="K385" i="38"/>
  <c r="M383" i="38"/>
  <c r="L378" i="38"/>
  <c r="R379" i="38"/>
  <c r="L354" i="38"/>
  <c r="K352" i="38"/>
  <c r="M350" i="38"/>
  <c r="L348" i="38"/>
  <c r="T346" i="38"/>
  <c r="S344" i="38"/>
  <c r="P343" i="38"/>
  <c r="M342" i="38"/>
  <c r="O340" i="38"/>
  <c r="L339" i="38"/>
  <c r="R369" i="38"/>
  <c r="K368" i="38"/>
  <c r="U366" i="38"/>
  <c r="N365" i="38"/>
  <c r="T363" i="38"/>
  <c r="Q362" i="38"/>
  <c r="S360" i="38"/>
  <c r="P359" i="38"/>
  <c r="M358" i="38"/>
  <c r="O356" i="38"/>
  <c r="L355" i="38"/>
  <c r="R373" i="38"/>
  <c r="K372" i="38"/>
  <c r="S406" i="38"/>
  <c r="P407" i="38"/>
  <c r="K402" i="38"/>
  <c r="Q399" i="38"/>
  <c r="S396" i="38"/>
  <c r="T465" i="38"/>
  <c r="O452" i="38"/>
  <c r="N494" i="38"/>
  <c r="U490" i="38"/>
  <c r="Q416" i="38"/>
  <c r="R386" i="38"/>
  <c r="S384" i="38"/>
  <c r="Q377" i="38"/>
  <c r="R376" i="38"/>
  <c r="K380" i="38"/>
  <c r="R353" i="38"/>
  <c r="S351" i="38"/>
  <c r="S349" i="38"/>
  <c r="T347" i="38"/>
  <c r="U345" i="38"/>
  <c r="N344" i="38"/>
  <c r="T342" i="38"/>
  <c r="Q341" i="38"/>
  <c r="S339" i="38"/>
  <c r="P370" i="38"/>
  <c r="M369" i="38"/>
  <c r="O367" i="38"/>
  <c r="L366" i="38"/>
  <c r="R364" i="38"/>
  <c r="K363" i="38"/>
  <c r="U361" i="38"/>
  <c r="N360" i="38"/>
  <c r="T358" i="38"/>
  <c r="Q357" i="38"/>
  <c r="S355" i="38"/>
  <c r="P374" i="38"/>
  <c r="M373" i="38"/>
  <c r="O371" i="38"/>
  <c r="S407" i="38"/>
  <c r="N402" i="38"/>
  <c r="T399" i="38"/>
  <c r="Q398" i="38"/>
  <c r="S393" i="38"/>
  <c r="P395" i="38"/>
  <c r="M394" i="38"/>
  <c r="O318" i="38"/>
  <c r="L317" i="38"/>
  <c r="R315" i="38"/>
  <c r="K314" i="38"/>
  <c r="U322" i="38"/>
  <c r="N321" i="38"/>
  <c r="T325" i="38"/>
  <c r="Q324" i="38"/>
  <c r="S300" i="38"/>
  <c r="P299" i="38"/>
  <c r="M298" i="38"/>
  <c r="O296" i="38"/>
  <c r="L295" i="38"/>
  <c r="R293" i="38"/>
  <c r="K292" i="38"/>
  <c r="U290" i="38"/>
  <c r="N289" i="38"/>
  <c r="T287" i="38"/>
  <c r="Q286" i="38"/>
  <c r="S284" i="38"/>
  <c r="P283" i="38"/>
  <c r="M282" i="38"/>
  <c r="O280" i="38"/>
  <c r="L279" i="38"/>
  <c r="R277" i="38"/>
  <c r="K276" i="38"/>
  <c r="U274" i="38"/>
  <c r="N273" i="38"/>
  <c r="T271" i="38"/>
  <c r="Q270" i="38"/>
  <c r="S500" i="38"/>
  <c r="R483" i="38"/>
  <c r="K384" i="38"/>
  <c r="K345" i="38"/>
  <c r="Q339" i="38"/>
  <c r="N366" i="38"/>
  <c r="P360" i="38"/>
  <c r="R374" i="38"/>
  <c r="M403" i="38"/>
  <c r="K396" i="38"/>
  <c r="K395" i="38"/>
  <c r="L319" i="38"/>
  <c r="T488" i="38"/>
  <c r="P492" i="38"/>
  <c r="R354" i="38"/>
  <c r="L344" i="38"/>
  <c r="M339" i="38"/>
  <c r="K365" i="38"/>
  <c r="Q359" i="38"/>
  <c r="N374" i="38"/>
  <c r="T402" i="38"/>
  <c r="R393" i="38"/>
  <c r="R394" i="38"/>
  <c r="K319" i="38"/>
  <c r="K317" i="38"/>
  <c r="L315" i="38"/>
  <c r="M323" i="38"/>
  <c r="M321" i="38"/>
  <c r="N325" i="38"/>
  <c r="O326" i="38"/>
  <c r="O299" i="38"/>
  <c r="P297" i="38"/>
  <c r="Q295" i="38"/>
  <c r="Q293" i="38"/>
  <c r="R291" i="38"/>
  <c r="S289" i="38"/>
  <c r="S287" i="38"/>
  <c r="T285" i="38"/>
  <c r="U283" i="38"/>
  <c r="U281" i="38"/>
  <c r="N280" i="38"/>
  <c r="N278" i="38"/>
  <c r="P276" i="38"/>
  <c r="O274" i="38"/>
  <c r="U467" i="38"/>
  <c r="T477" i="38"/>
  <c r="R388" i="38"/>
  <c r="O377" i="38"/>
  <c r="O353" i="38"/>
  <c r="Q349" i="38"/>
  <c r="S345" i="38"/>
  <c r="T340" i="38"/>
  <c r="L364" i="38"/>
  <c r="M359" i="38"/>
  <c r="K373" i="38"/>
  <c r="U407" i="38"/>
  <c r="Q393" i="38"/>
  <c r="P394" i="38"/>
  <c r="R318" i="38"/>
  <c r="R316" i="38"/>
  <c r="K315" i="38"/>
  <c r="K323" i="38"/>
  <c r="L321" i="38"/>
  <c r="M325" i="38"/>
  <c r="M326" i="38"/>
  <c r="N299" i="38"/>
  <c r="O297" i="38"/>
  <c r="O295" i="38"/>
  <c r="P293" i="38"/>
  <c r="Q291" i="38"/>
  <c r="Q289" i="38"/>
  <c r="R287" i="38"/>
  <c r="S285" i="38"/>
  <c r="S283" i="38"/>
  <c r="T281" i="38"/>
  <c r="U279" i="38"/>
  <c r="U277" i="38"/>
  <c r="N276" i="38"/>
  <c r="N274" i="38"/>
  <c r="S535" i="38"/>
  <c r="P570" i="38"/>
  <c r="L551" i="38"/>
  <c r="L550" i="38"/>
  <c r="K530" i="38"/>
  <c r="K537" i="38"/>
  <c r="S571" i="38"/>
  <c r="M546" i="38"/>
  <c r="P538" i="38"/>
  <c r="T521" i="38"/>
  <c r="L518" i="38"/>
  <c r="P443" i="38"/>
  <c r="O574" i="38"/>
  <c r="M547" i="38"/>
  <c r="O538" i="38"/>
  <c r="L522" i="38"/>
  <c r="R438" i="38"/>
  <c r="O550" i="38"/>
  <c r="K541" i="38"/>
  <c r="U437" i="38"/>
  <c r="O506" i="38"/>
  <c r="U500" i="38"/>
  <c r="S512" i="38"/>
  <c r="L422" i="38"/>
  <c r="N414" i="38"/>
  <c r="P470" i="38"/>
  <c r="R464" i="38"/>
  <c r="T458" i="38"/>
  <c r="P566" i="38"/>
  <c r="K527" i="38"/>
  <c r="U519" i="38"/>
  <c r="S444" i="38"/>
  <c r="L504" i="38"/>
  <c r="N510" i="38"/>
  <c r="N430" i="38"/>
  <c r="N427" i="38"/>
  <c r="P473" i="38"/>
  <c r="L582" i="38"/>
  <c r="T549" i="38"/>
  <c r="T577" i="38"/>
  <c r="K433" i="38"/>
  <c r="N509" i="38"/>
  <c r="U427" i="38"/>
  <c r="P468" i="38"/>
  <c r="Q460" i="38"/>
  <c r="L438" i="38"/>
  <c r="R504" i="38"/>
  <c r="L430" i="38"/>
  <c r="K473" i="38"/>
  <c r="R463" i="38"/>
  <c r="L456" i="38"/>
  <c r="N450" i="38"/>
  <c r="P520" i="38"/>
  <c r="M502" i="38"/>
  <c r="K424" i="38"/>
  <c r="O472" i="38"/>
  <c r="P463" i="38"/>
  <c r="O455" i="38"/>
  <c r="U449" i="38"/>
  <c r="S484" i="38"/>
  <c r="L479" i="38"/>
  <c r="N497" i="38"/>
  <c r="P491" i="38"/>
  <c r="K454" i="38"/>
  <c r="Q484" i="38"/>
  <c r="K477" i="38"/>
  <c r="M493" i="38"/>
  <c r="N501" i="38"/>
  <c r="M464" i="38"/>
  <c r="N453" i="38"/>
  <c r="Q489" i="38"/>
  <c r="P485" i="38"/>
  <c r="N482" i="38"/>
  <c r="R479" i="38"/>
  <c r="M477" i="38"/>
  <c r="K474" i="38"/>
  <c r="U495" i="38"/>
  <c r="U493" i="38"/>
  <c r="O443" i="38"/>
  <c r="O513" i="38"/>
  <c r="R426" i="38"/>
  <c r="M412" i="38"/>
  <c r="U454" i="38"/>
  <c r="S452" i="38"/>
  <c r="P449" i="38"/>
  <c r="S487" i="38"/>
  <c r="T485" i="38"/>
  <c r="U483" i="38"/>
  <c r="U481" i="38"/>
  <c r="N480" i="38"/>
  <c r="N478" i="38"/>
  <c r="P476" i="38"/>
  <c r="O474" i="38"/>
  <c r="L496" i="38"/>
  <c r="K494" i="38"/>
  <c r="M492" i="38"/>
  <c r="T490" i="38"/>
  <c r="Q417" i="38"/>
  <c r="S388" i="38"/>
  <c r="P386" i="38"/>
  <c r="M385" i="38"/>
  <c r="O383" i="38"/>
  <c r="S378" i="38"/>
  <c r="P376" i="38"/>
  <c r="U379" i="38"/>
  <c r="S354" i="38"/>
  <c r="P353" i="38"/>
  <c r="M352" i="38"/>
  <c r="O350" i="38"/>
  <c r="L349" i="38"/>
  <c r="R347" i="38"/>
  <c r="K346" i="38"/>
  <c r="R466" i="38"/>
  <c r="K493" i="38"/>
  <c r="R417" i="38"/>
  <c r="K416" i="38"/>
  <c r="K386" i="38"/>
  <c r="L384" i="38"/>
  <c r="P377" i="38"/>
  <c r="Q376" i="38"/>
  <c r="M380" i="38"/>
  <c r="Q353" i="38"/>
  <c r="Q351" i="38"/>
  <c r="R349" i="38"/>
  <c r="S347" i="38"/>
  <c r="T345" i="38"/>
  <c r="Q344" i="38"/>
  <c r="S342" i="38"/>
  <c r="P341" i="38"/>
  <c r="M340" i="38"/>
  <c r="O370" i="38"/>
  <c r="L369" i="38"/>
  <c r="R367" i="38"/>
  <c r="K366" i="38"/>
  <c r="U364" i="38"/>
  <c r="N363" i="38"/>
  <c r="T361" i="38"/>
  <c r="Q360" i="38"/>
  <c r="S358" i="38"/>
  <c r="P357" i="38"/>
  <c r="M356" i="38"/>
  <c r="O374" i="38"/>
  <c r="L373" i="38"/>
  <c r="R371" i="38"/>
  <c r="M406" i="38"/>
  <c r="Q402" i="38"/>
  <c r="T403" i="38"/>
  <c r="T398" i="38"/>
  <c r="Q396" i="38"/>
  <c r="R509" i="38"/>
  <c r="T460" i="38"/>
  <c r="M450" i="38"/>
  <c r="K487" i="38"/>
  <c r="M483" i="38"/>
  <c r="N479" i="38"/>
  <c r="O475" i="38"/>
  <c r="Q495" i="38"/>
  <c r="Q491" i="38"/>
  <c r="S416" i="38"/>
  <c r="S386" i="38"/>
  <c r="T384" i="38"/>
  <c r="S377" i="38"/>
  <c r="S376" i="38"/>
  <c r="O380" i="38"/>
  <c r="S353" i="38"/>
  <c r="T351" i="38"/>
  <c r="U349" i="38"/>
  <c r="U347" i="38"/>
  <c r="N346" i="38"/>
  <c r="O344" i="38"/>
  <c r="L343" i="38"/>
  <c r="R341" i="38"/>
  <c r="K340" i="38"/>
  <c r="U370" i="38"/>
  <c r="N369" i="38"/>
  <c r="T367" i="38"/>
  <c r="Q366" i="38"/>
  <c r="S364" i="38"/>
  <c r="P363" i="38"/>
  <c r="M362" i="38"/>
  <c r="O360" i="38"/>
  <c r="L359" i="38"/>
  <c r="R357" i="38"/>
  <c r="K356" i="38"/>
  <c r="U374" i="38"/>
  <c r="N373" i="38"/>
  <c r="T371" i="38"/>
  <c r="O406" i="38"/>
  <c r="L407" i="38"/>
  <c r="N403" i="38"/>
  <c r="M399" i="38"/>
  <c r="S540" i="38"/>
  <c r="P461" i="38"/>
  <c r="K497" i="38"/>
  <c r="L493" i="38"/>
  <c r="M490" i="38"/>
  <c r="L416" i="38"/>
  <c r="M386" i="38"/>
  <c r="M384" i="38"/>
  <c r="L377" i="38"/>
  <c r="M376" i="38"/>
  <c r="Q380" i="38"/>
  <c r="M353" i="38"/>
  <c r="M351" i="38"/>
  <c r="N349" i="38"/>
  <c r="O347" i="38"/>
  <c r="Q345" i="38"/>
  <c r="S343" i="38"/>
  <c r="P342" i="38"/>
  <c r="M341" i="38"/>
  <c r="O339" i="38"/>
  <c r="L370" i="38"/>
  <c r="R368" i="38"/>
  <c r="K367" i="38"/>
  <c r="U365" i="38"/>
  <c r="N364" i="38"/>
  <c r="T362" i="38"/>
  <c r="Q361" i="38"/>
  <c r="S359" i="38"/>
  <c r="P358" i="38"/>
  <c r="M357" i="38"/>
  <c r="O355" i="38"/>
  <c r="L374" i="38"/>
  <c r="R372" i="38"/>
  <c r="K371" i="38"/>
  <c r="O407" i="38"/>
  <c r="K403" i="38"/>
  <c r="P399" i="38"/>
  <c r="M398" i="38"/>
  <c r="O393" i="38"/>
  <c r="L395" i="38"/>
  <c r="R319" i="38"/>
  <c r="K318" i="38"/>
  <c r="U316" i="38"/>
  <c r="N315" i="38"/>
  <c r="T323" i="38"/>
  <c r="Q322" i="38"/>
  <c r="S320" i="38"/>
  <c r="P325" i="38"/>
  <c r="M324" i="38"/>
  <c r="O300" i="38"/>
  <c r="L299" i="38"/>
  <c r="R297" i="38"/>
  <c r="K296" i="38"/>
  <c r="U294" i="38"/>
  <c r="N293" i="38"/>
  <c r="T291" i="38"/>
  <c r="Q290" i="38"/>
  <c r="S288" i="38"/>
  <c r="P287" i="38"/>
  <c r="M286" i="38"/>
  <c r="O284" i="38"/>
  <c r="L283" i="38"/>
  <c r="R281" i="38"/>
  <c r="K280" i="38"/>
  <c r="U278" i="38"/>
  <c r="N277" i="38"/>
  <c r="T275" i="38"/>
  <c r="Q274" i="38"/>
  <c r="S272" i="38"/>
  <c r="P271" i="38"/>
  <c r="M270" i="38"/>
  <c r="R459" i="38"/>
  <c r="S479" i="38"/>
  <c r="N383" i="38"/>
  <c r="P344" i="38"/>
  <c r="R370" i="38"/>
  <c r="O365" i="38"/>
  <c r="U359" i="38"/>
  <c r="S373" i="38"/>
  <c r="N399" i="38"/>
  <c r="T393" i="38"/>
  <c r="S394" i="38"/>
  <c r="U318" i="38"/>
  <c r="U484" i="38"/>
  <c r="T377" i="38"/>
  <c r="U353" i="38"/>
  <c r="Q343" i="38"/>
  <c r="N370" i="38"/>
  <c r="P364" i="38"/>
  <c r="R358" i="38"/>
  <c r="O373" i="38"/>
  <c r="Q403" i="38"/>
  <c r="M393" i="38"/>
  <c r="L394" i="38"/>
  <c r="T318" i="38"/>
  <c r="S316" i="38"/>
  <c r="U314" i="38"/>
  <c r="T322" i="38"/>
  <c r="Q320" i="38"/>
  <c r="P324" i="38"/>
  <c r="R300" i="38"/>
  <c r="R298" i="38"/>
  <c r="K297" i="38"/>
  <c r="K295" i="38"/>
  <c r="L293" i="38"/>
  <c r="M291" i="38"/>
  <c r="M289" i="38"/>
  <c r="N287" i="38"/>
  <c r="O285" i="38"/>
  <c r="O283" i="38"/>
  <c r="P281" i="38"/>
  <c r="Q279" i="38"/>
  <c r="Q277" i="38"/>
  <c r="R275" i="38"/>
  <c r="S273" i="38"/>
  <c r="S489" i="38"/>
  <c r="U497" i="38"/>
  <c r="U386" i="38"/>
  <c r="M378" i="38"/>
  <c r="L352" i="38"/>
  <c r="S348" i="38"/>
  <c r="M343" i="38"/>
  <c r="K369" i="38"/>
  <c r="Q363" i="38"/>
  <c r="N358" i="38"/>
  <c r="P372" i="38"/>
  <c r="P402" i="38"/>
  <c r="P401" i="38" s="1"/>
  <c r="L393" i="38"/>
  <c r="K394" i="38"/>
  <c r="M318" i="38"/>
  <c r="L316" i="38"/>
  <c r="T314" i="38"/>
  <c r="S322" i="38"/>
  <c r="U320" i="38"/>
  <c r="T324" i="38"/>
  <c r="Q300" i="38"/>
  <c r="P298" i="38"/>
  <c r="R296" i="38"/>
  <c r="R294" i="38"/>
  <c r="K293" i="38"/>
  <c r="K291" i="38"/>
  <c r="L289" i="38"/>
  <c r="M287" i="38"/>
  <c r="M285" i="38"/>
  <c r="N283" i="38"/>
  <c r="O281" i="38"/>
  <c r="O279" i="38"/>
  <c r="P277" i="38"/>
  <c r="Q275" i="38"/>
  <c r="Q273" i="38"/>
  <c r="R271" i="38"/>
  <c r="S269" i="38"/>
  <c r="S310" i="38"/>
  <c r="P309" i="38"/>
  <c r="M308" i="38"/>
  <c r="O306" i="38"/>
  <c r="L305" i="38"/>
  <c r="R303" i="38"/>
  <c r="Q454" i="38"/>
  <c r="U272" i="38"/>
  <c r="R311" i="38"/>
  <c r="T309" i="38"/>
  <c r="R307" i="38"/>
  <c r="T305" i="38"/>
  <c r="M304" i="38"/>
  <c r="T449" i="38"/>
  <c r="R474" i="38"/>
  <c r="M388" i="38"/>
  <c r="T383" i="38"/>
  <c r="N350" i="38"/>
  <c r="P346" i="38"/>
  <c r="P340" i="38"/>
  <c r="R366" i="38"/>
  <c r="O361" i="38"/>
  <c r="U355" i="38"/>
  <c r="Q407" i="38"/>
  <c r="L396" i="38"/>
  <c r="M395" i="38"/>
  <c r="M319" i="38"/>
  <c r="N317" i="38"/>
  <c r="O315" i="38"/>
  <c r="O323" i="38"/>
  <c r="P321" i="38"/>
  <c r="Q325" i="38"/>
  <c r="Q326" i="38"/>
  <c r="R299" i="38"/>
  <c r="S297" i="38"/>
  <c r="S295" i="38"/>
  <c r="T293" i="38"/>
  <c r="U291" i="38"/>
  <c r="U289" i="38"/>
  <c r="N288" i="38"/>
  <c r="N286" i="38"/>
  <c r="P284" i="38"/>
  <c r="O282" i="38"/>
  <c r="L280" i="38"/>
  <c r="K278" i="38"/>
  <c r="M276" i="38"/>
  <c r="L274" i="38"/>
  <c r="T272" i="38"/>
  <c r="S270" i="38"/>
  <c r="U311" i="38"/>
  <c r="N310" i="38"/>
  <c r="T308" i="38"/>
  <c r="Q307" i="38"/>
  <c r="S305" i="38"/>
  <c r="P304" i="38"/>
  <c r="M303" i="38"/>
  <c r="O301" i="38"/>
  <c r="S262" i="38"/>
  <c r="P261" i="38"/>
  <c r="M266" i="38"/>
  <c r="O264" i="38"/>
  <c r="S329" i="38"/>
  <c r="P331" i="38"/>
  <c r="M253" i="38"/>
  <c r="O251" i="38"/>
  <c r="L250" i="38"/>
  <c r="R248" i="38"/>
  <c r="K247" i="38"/>
  <c r="U245" i="38"/>
  <c r="N259" i="38"/>
  <c r="T257" i="38"/>
  <c r="Q256" i="38"/>
  <c r="S254" i="38"/>
  <c r="N239" i="38"/>
  <c r="T237" i="38"/>
  <c r="Q236" i="38"/>
  <c r="S240" i="38"/>
  <c r="P242" i="38"/>
  <c r="M230" i="38"/>
  <c r="O234" i="38"/>
  <c r="L233" i="38"/>
  <c r="R231" i="38"/>
  <c r="M204" i="38"/>
  <c r="O202" i="38"/>
  <c r="L206" i="38"/>
  <c r="R207" i="38"/>
  <c r="M196" i="38"/>
  <c r="S198" i="38"/>
  <c r="P195" i="38"/>
  <c r="M199" i="38"/>
  <c r="O222" i="38"/>
  <c r="L221" i="38"/>
  <c r="R224" i="38"/>
  <c r="M212" i="38"/>
  <c r="O211" i="38"/>
  <c r="L215" i="38"/>
  <c r="R216" i="38"/>
  <c r="K186" i="38"/>
  <c r="K299" i="38"/>
  <c r="M295" i="38"/>
  <c r="N291" i="38"/>
  <c r="O287" i="38"/>
  <c r="Q283" i="38"/>
  <c r="R279" i="38"/>
  <c r="S275" i="38"/>
  <c r="O271" i="38"/>
  <c r="P310" i="38"/>
  <c r="S307" i="38"/>
  <c r="R305" i="38"/>
  <c r="L302" i="38"/>
  <c r="P263" i="38"/>
  <c r="Q261" i="38"/>
  <c r="Q265" i="38"/>
  <c r="U330" i="38"/>
  <c r="N329" i="38"/>
  <c r="N253" i="38"/>
  <c r="P251" i="38"/>
  <c r="O249" i="38"/>
  <c r="L247" i="38"/>
  <c r="K245" i="38"/>
  <c r="M258" i="38"/>
  <c r="L256" i="38"/>
  <c r="T254" i="38"/>
  <c r="R238" i="38"/>
  <c r="R236" i="38"/>
  <c r="K241" i="38"/>
  <c r="K242" i="38"/>
  <c r="L229" i="38"/>
  <c r="M233" i="38"/>
  <c r="M231" i="38"/>
  <c r="L203" i="38"/>
  <c r="M206" i="38"/>
  <c r="M207" i="38"/>
  <c r="R197" i="38"/>
  <c r="K195" i="38"/>
  <c r="L223" i="38"/>
  <c r="M221" i="38"/>
  <c r="M224" i="38"/>
  <c r="L213" i="38"/>
  <c r="M215" i="38"/>
  <c r="M216" i="38"/>
  <c r="O185" i="38"/>
  <c r="L184" i="38"/>
  <c r="R182" i="38"/>
  <c r="K181" i="38"/>
  <c r="U179" i="38"/>
  <c r="N178" i="38"/>
  <c r="T176" i="38"/>
  <c r="Q175" i="38"/>
  <c r="S173" i="38"/>
  <c r="P172" i="38"/>
  <c r="M171" i="38"/>
  <c r="O189" i="38"/>
  <c r="L188" i="38"/>
  <c r="R167" i="38"/>
  <c r="K168" i="38"/>
  <c r="U170" i="38"/>
  <c r="N159" i="38"/>
  <c r="T157" i="38"/>
  <c r="Q156" i="38"/>
  <c r="S154" i="38"/>
  <c r="P153" i="38"/>
  <c r="M152" i="38"/>
  <c r="O161" i="38"/>
  <c r="L160" i="38"/>
  <c r="R140" i="38"/>
  <c r="S142" i="38"/>
  <c r="Q144" i="38"/>
  <c r="S146" i="38"/>
  <c r="P145" i="38"/>
  <c r="M147" i="38"/>
  <c r="O137" i="38"/>
  <c r="L136" i="38"/>
  <c r="N282" i="38"/>
  <c r="O278" i="38"/>
  <c r="K274" i="38"/>
  <c r="P270" i="38"/>
  <c r="U310" i="38"/>
  <c r="R308" i="38"/>
  <c r="N304" i="38"/>
  <c r="P302" i="38"/>
  <c r="T263" i="38"/>
  <c r="U261" i="38"/>
  <c r="U265" i="38"/>
  <c r="N264" i="38"/>
  <c r="M329" i="38"/>
  <c r="L253" i="38"/>
  <c r="T251" i="38"/>
  <c r="S249" i="38"/>
  <c r="U247" i="38"/>
  <c r="T245" i="38"/>
  <c r="Q258" i="38"/>
  <c r="P256" i="38"/>
  <c r="R254" i="38"/>
  <c r="Q238" i="38"/>
  <c r="P236" i="38"/>
  <c r="R240" i="38"/>
  <c r="R230" i="38"/>
  <c r="K229" i="38"/>
  <c r="K233" i="38"/>
  <c r="L231" i="38"/>
  <c r="P203" i="38"/>
  <c r="Q206" i="38"/>
  <c r="Q207" i="38"/>
  <c r="N197" i="38"/>
  <c r="U195" i="38"/>
  <c r="U223" i="38"/>
  <c r="N222" i="38"/>
  <c r="N220" i="38"/>
  <c r="L212" i="38"/>
  <c r="T211" i="38"/>
  <c r="S214" i="38"/>
  <c r="U186" i="38"/>
  <c r="S184" i="38"/>
  <c r="P183" i="38"/>
  <c r="T316" i="38"/>
  <c r="P322" i="38"/>
  <c r="R324" i="38"/>
  <c r="L270" i="38"/>
  <c r="K311" i="38"/>
  <c r="O308" i="38"/>
  <c r="S304" i="38"/>
  <c r="T302" i="38"/>
  <c r="S263" i="38"/>
  <c r="S261" i="38"/>
  <c r="T265" i="38"/>
  <c r="S330" i="38"/>
  <c r="S331" i="38"/>
  <c r="T252" i="38"/>
  <c r="U250" i="38"/>
  <c r="U248" i="38"/>
  <c r="N247" i="38"/>
  <c r="N245" i="38"/>
  <c r="P258" i="38"/>
  <c r="O256" i="38"/>
  <c r="L254" i="38"/>
  <c r="P238" i="38"/>
  <c r="O236" i="38"/>
  <c r="L240" i="38"/>
  <c r="K230" i="38"/>
  <c r="M234" i="38"/>
  <c r="L232" i="38"/>
  <c r="P204" i="38"/>
  <c r="R202" i="38"/>
  <c r="R205" i="38"/>
  <c r="K207" i="38"/>
  <c r="U197" i="38"/>
  <c r="N195" i="38"/>
  <c r="O223" i="38"/>
  <c r="O221" i="38"/>
  <c r="P224" i="38"/>
  <c r="T213" i="38"/>
  <c r="U215" i="38"/>
  <c r="U216" i="38"/>
  <c r="N186" i="38"/>
  <c r="N184" i="38"/>
  <c r="T182" i="38"/>
  <c r="Q181" i="38"/>
  <c r="S179" i="38"/>
  <c r="P178" i="38"/>
  <c r="M177" i="38"/>
  <c r="O175" i="38"/>
  <c r="L174" i="38"/>
  <c r="R172" i="38"/>
  <c r="K171" i="38"/>
  <c r="U189" i="38"/>
  <c r="N188" i="38"/>
  <c r="T167" i="38"/>
  <c r="Q168" i="38"/>
  <c r="S170" i="38"/>
  <c r="P159" i="38"/>
  <c r="M158" i="38"/>
  <c r="O156" i="38"/>
  <c r="L155" i="38"/>
  <c r="R153" i="38"/>
  <c r="K152" i="38"/>
  <c r="U161" i="38"/>
  <c r="N160" i="38"/>
  <c r="T140" i="38"/>
  <c r="Q142" i="38"/>
  <c r="T143" i="38"/>
  <c r="T139" i="38"/>
  <c r="Q146" i="38"/>
  <c r="S147" i="38"/>
  <c r="O316" i="38"/>
  <c r="K322" i="38"/>
  <c r="L324" i="38"/>
  <c r="S298" i="38"/>
  <c r="T294" i="38"/>
  <c r="P290" i="38"/>
  <c r="R286" i="38"/>
  <c r="K270" i="38"/>
  <c r="Q309" i="38"/>
  <c r="U306" i="38"/>
  <c r="R304" i="38"/>
  <c r="Q301" i="38"/>
  <c r="U262" i="38"/>
  <c r="T266" i="38"/>
  <c r="Q264" i="38"/>
  <c r="U329" i="38"/>
  <c r="T253" i="38"/>
  <c r="Q251" i="38"/>
  <c r="P249" i="38"/>
  <c r="R247" i="38"/>
  <c r="R245" i="38"/>
  <c r="K259" i="38"/>
  <c r="K257" i="38"/>
  <c r="L255" i="38"/>
  <c r="P239" i="38"/>
  <c r="Q237" i="38"/>
  <c r="Q241" i="38"/>
  <c r="R242" i="38"/>
  <c r="S229" i="38"/>
  <c r="S233" i="38"/>
  <c r="T231" i="38"/>
  <c r="S203" i="38"/>
  <c r="S206" i="38"/>
  <c r="T207" i="38"/>
  <c r="K197" i="38"/>
  <c r="R195" i="38"/>
  <c r="S223" i="38"/>
  <c r="S221" i="38"/>
  <c r="T224" i="38"/>
  <c r="S213" i="38"/>
  <c r="S215" i="38"/>
  <c r="T216" i="38"/>
  <c r="U185" i="38"/>
  <c r="Q184" i="38"/>
  <c r="S182" i="38"/>
  <c r="P181" i="38"/>
  <c r="M180" i="38"/>
  <c r="O178" i="38"/>
  <c r="L177" i="38"/>
  <c r="R175" i="38"/>
  <c r="K174" i="38"/>
  <c r="U172" i="38"/>
  <c r="N171" i="38"/>
  <c r="T189" i="38"/>
  <c r="Q188" i="38"/>
  <c r="S167" i="38"/>
  <c r="P168" i="38"/>
  <c r="M169" i="38"/>
  <c r="O159" i="38"/>
  <c r="L158" i="38"/>
  <c r="R156" i="38"/>
  <c r="K155" i="38"/>
  <c r="U153" i="38"/>
  <c r="N152" i="38"/>
  <c r="T161" i="38"/>
  <c r="Q160" i="38"/>
  <c r="S140" i="38"/>
  <c r="R142" i="38"/>
  <c r="R144" i="38"/>
  <c r="K139" i="38"/>
  <c r="U145" i="38"/>
  <c r="P272" i="38"/>
  <c r="N311" i="38"/>
  <c r="L309" i="38"/>
  <c r="N307" i="38"/>
  <c r="P305" i="38"/>
  <c r="N303" i="38"/>
  <c r="S486" i="38"/>
  <c r="Q490" i="38"/>
  <c r="O386" i="38"/>
  <c r="K379" i="38"/>
  <c r="K349" i="38"/>
  <c r="O345" i="38"/>
  <c r="U339" i="38"/>
  <c r="S365" i="38"/>
  <c r="T360" i="38"/>
  <c r="L372" i="38"/>
  <c r="L402" i="38"/>
  <c r="U393" i="38"/>
  <c r="T394" i="38"/>
  <c r="Q318" i="38"/>
  <c r="P316" i="38"/>
  <c r="R314" i="38"/>
  <c r="R322" i="38"/>
  <c r="K321" i="38"/>
  <c r="K325" i="38"/>
  <c r="L326" i="38"/>
  <c r="M299" i="38"/>
  <c r="M297" i="38"/>
  <c r="N295" i="38"/>
  <c r="O293" i="38"/>
  <c r="O291" i="38"/>
  <c r="P289" i="38"/>
  <c r="Q287" i="38"/>
  <c r="Q285" i="38"/>
  <c r="R283" i="38"/>
  <c r="S281" i="38"/>
  <c r="S279" i="38"/>
  <c r="T277" i="38"/>
  <c r="U275" i="38"/>
  <c r="U273" i="38"/>
  <c r="N272" i="38"/>
  <c r="N270" i="38"/>
  <c r="Q311" i="38"/>
  <c r="S309" i="38"/>
  <c r="P308" i="38"/>
  <c r="M307" i="38"/>
  <c r="O305" i="38"/>
  <c r="L304" i="38"/>
  <c r="R302" i="38"/>
  <c r="K301" i="38"/>
  <c r="O262" i="38"/>
  <c r="L261" i="38"/>
  <c r="R265" i="38"/>
  <c r="K264" i="38"/>
  <c r="O329" i="38"/>
  <c r="L331" i="38"/>
  <c r="R252" i="38"/>
  <c r="K251" i="38"/>
  <c r="U249" i="38"/>
  <c r="N248" i="38"/>
  <c r="T246" i="38"/>
  <c r="Q245" i="38"/>
  <c r="S258" i="38"/>
  <c r="P257" i="38"/>
  <c r="M256" i="38"/>
  <c r="O254" i="38"/>
  <c r="S238" i="38"/>
  <c r="P237" i="38"/>
  <c r="M236" i="38"/>
  <c r="O240" i="38"/>
  <c r="L242" i="38"/>
  <c r="R229" i="38"/>
  <c r="K234" i="38"/>
  <c r="U232" i="38"/>
  <c r="N231" i="38"/>
  <c r="R203" i="38"/>
  <c r="K202" i="38"/>
  <c r="U205" i="38"/>
  <c r="N207" i="38"/>
  <c r="L197" i="38"/>
  <c r="O198" i="38"/>
  <c r="L195" i="38"/>
  <c r="R223" i="38"/>
  <c r="K222" i="38"/>
  <c r="U220" i="38"/>
  <c r="N224" i="38"/>
  <c r="R213" i="38"/>
  <c r="K211" i="38"/>
  <c r="U214" i="38"/>
  <c r="N216" i="38"/>
  <c r="T185" i="38"/>
  <c r="N298" i="38"/>
  <c r="O294" i="38"/>
  <c r="K290" i="38"/>
  <c r="L286" i="38"/>
  <c r="S282" i="38"/>
  <c r="T278" i="38"/>
  <c r="P274" i="38"/>
  <c r="R270" i="38"/>
  <c r="N309" i="38"/>
  <c r="K307" i="38"/>
  <c r="O304" i="38"/>
  <c r="U301" i="38"/>
  <c r="K263" i="38"/>
  <c r="K261" i="38"/>
  <c r="L265" i="38"/>
  <c r="P330" i="38"/>
  <c r="Q331" i="38"/>
  <c r="Q252" i="38"/>
  <c r="R250" i="38"/>
  <c r="S248" i="38"/>
  <c r="S246" i="38"/>
  <c r="T259" i="38"/>
  <c r="U257" i="38"/>
  <c r="U255" i="38"/>
  <c r="N254" i="38"/>
  <c r="M238" i="38"/>
  <c r="L236" i="38"/>
  <c r="T240" i="38"/>
  <c r="S230" i="38"/>
  <c r="U234" i="38"/>
  <c r="T232" i="38"/>
  <c r="S204" i="38"/>
  <c r="U202" i="38"/>
  <c r="T205" i="38"/>
  <c r="S196" i="38"/>
  <c r="T198" i="38"/>
  <c r="S199" i="38"/>
  <c r="U222" i="38"/>
  <c r="T220" i="38"/>
  <c r="S212" i="38"/>
  <c r="U211" i="38"/>
  <c r="T214" i="38"/>
  <c r="Q186" i="38"/>
  <c r="K185" i="38"/>
  <c r="U183" i="38"/>
  <c r="N182" i="38"/>
  <c r="T180" i="38"/>
  <c r="Q179" i="38"/>
  <c r="S177" i="38"/>
  <c r="P176" i="38"/>
  <c r="M175" i="38"/>
  <c r="O173" i="38"/>
  <c r="L172" i="38"/>
  <c r="R190" i="38"/>
  <c r="K189" i="38"/>
  <c r="U187" i="38"/>
  <c r="N167" i="38"/>
  <c r="T169" i="38"/>
  <c r="Q170" i="38"/>
  <c r="S158" i="38"/>
  <c r="P157" i="38"/>
  <c r="M156" i="38"/>
  <c r="O154" i="38"/>
  <c r="L153" i="38"/>
  <c r="R162" i="38"/>
  <c r="K161" i="38"/>
  <c r="U141" i="38"/>
  <c r="N140" i="38"/>
  <c r="N143" i="38"/>
  <c r="M144" i="38"/>
  <c r="O146" i="38"/>
  <c r="L145" i="38"/>
  <c r="R138" i="38"/>
  <c r="K137" i="38"/>
  <c r="K285" i="38"/>
  <c r="L281" i="38"/>
  <c r="M277" i="38"/>
  <c r="O273" i="38"/>
  <c r="O269" i="38"/>
  <c r="M310" i="38"/>
  <c r="P307" i="38"/>
  <c r="T303" i="38"/>
  <c r="K302" i="38"/>
  <c r="O263" i="38"/>
  <c r="O261" i="38"/>
  <c r="P265" i="38"/>
  <c r="T330" i="38"/>
  <c r="U331" i="38"/>
  <c r="U252" i="38"/>
  <c r="N251" i="38"/>
  <c r="N249" i="38"/>
  <c r="P247" i="38"/>
  <c r="O245" i="38"/>
  <c r="L258" i="38"/>
  <c r="K256" i="38"/>
  <c r="M254" i="38"/>
  <c r="L238" i="38"/>
  <c r="K236" i="38"/>
  <c r="M240" i="38"/>
  <c r="L230" i="38"/>
  <c r="T234" i="38"/>
  <c r="S232" i="38"/>
  <c r="R204" i="38"/>
  <c r="K203" i="38"/>
  <c r="K206" i="38"/>
  <c r="L207" i="38"/>
  <c r="S197" i="38"/>
  <c r="O195" i="38"/>
  <c r="P223" i="38"/>
  <c r="Q221" i="38"/>
  <c r="Q224" i="38"/>
  <c r="U213" i="38"/>
  <c r="N211" i="38"/>
  <c r="N214" i="38"/>
  <c r="P186" i="38"/>
  <c r="O184" i="38"/>
  <c r="L183" i="38"/>
  <c r="S315" i="38"/>
  <c r="T321" i="38"/>
  <c r="U326" i="38"/>
  <c r="U269" i="38"/>
  <c r="T310" i="38"/>
  <c r="O307" i="38"/>
  <c r="K304" i="38"/>
  <c r="O302" i="38"/>
  <c r="M263" i="38"/>
  <c r="N261" i="38"/>
  <c r="O265" i="38"/>
  <c r="M330" i="38"/>
  <c r="N331" i="38"/>
  <c r="O252" i="38"/>
  <c r="O250" i="38"/>
  <c r="P248" i="38"/>
  <c r="Q246" i="38"/>
  <c r="Q259" i="38"/>
  <c r="R257" i="38"/>
  <c r="S255" i="38"/>
  <c r="Q239" i="38"/>
  <c r="R237" i="38"/>
  <c r="S241" i="38"/>
  <c r="S242" i="38"/>
  <c r="T229" i="38"/>
  <c r="U233" i="38"/>
  <c r="U231" i="38"/>
  <c r="K204" i="38"/>
  <c r="M202" i="38"/>
  <c r="L205" i="38"/>
  <c r="P196" i="38"/>
  <c r="Q198" i="38"/>
  <c r="P199" i="38"/>
  <c r="R222" i="38"/>
  <c r="R220" i="38"/>
  <c r="K224" i="38"/>
  <c r="O213" i="38"/>
  <c r="O215" i="38"/>
  <c r="P216" i="38"/>
  <c r="Q185" i="38"/>
  <c r="S183" i="38"/>
  <c r="P182" i="38"/>
  <c r="M181" i="38"/>
  <c r="O179" i="38"/>
  <c r="L178" i="38"/>
  <c r="R176" i="38"/>
  <c r="K175" i="38"/>
  <c r="U173" i="38"/>
  <c r="N172" i="38"/>
  <c r="T190" i="38"/>
  <c r="Q189" i="38"/>
  <c r="S187" i="38"/>
  <c r="P167" i="38"/>
  <c r="M168" i="38"/>
  <c r="O170" i="38"/>
  <c r="L159" i="38"/>
  <c r="R157" i="38"/>
  <c r="K156" i="38"/>
  <c r="U154" i="38"/>
  <c r="N153" i="38"/>
  <c r="T162" i="38"/>
  <c r="Q161" i="38"/>
  <c r="S141" i="38"/>
  <c r="P140" i="38"/>
  <c r="U142" i="38"/>
  <c r="S144" i="38"/>
  <c r="P139" i="38"/>
  <c r="M146" i="38"/>
  <c r="O147" i="38"/>
  <c r="M315" i="38"/>
  <c r="O321" i="38"/>
  <c r="P326" i="38"/>
  <c r="Q297" i="38"/>
  <c r="S293" i="38"/>
  <c r="T289" i="38"/>
  <c r="U285" i="38"/>
  <c r="T269" i="38"/>
  <c r="N308" i="38"/>
  <c r="M306" i="38"/>
  <c r="P303" i="38"/>
  <c r="L301" i="38"/>
  <c r="P262" i="38"/>
  <c r="O266" i="38"/>
  <c r="L264" i="38"/>
  <c r="P329" i="38"/>
  <c r="O253" i="38"/>
  <c r="L251" i="38"/>
  <c r="K249" i="38"/>
  <c r="M247" i="38"/>
  <c r="L245" i="38"/>
  <c r="T258" i="38"/>
  <c r="S256" i="38"/>
  <c r="U254" i="38"/>
  <c r="K239" i="38"/>
  <c r="K237" i="38"/>
  <c r="L241" i="38"/>
  <c r="M242" i="38"/>
  <c r="M229" i="38"/>
  <c r="N233" i="38"/>
  <c r="O231" i="38"/>
  <c r="M203" i="38"/>
  <c r="N206" i="38"/>
  <c r="O207" i="38"/>
  <c r="Q197" i="38"/>
  <c r="M195" i="38"/>
  <c r="M223" i="38"/>
  <c r="N221" i="38"/>
  <c r="O224" i="38"/>
  <c r="M213" i="38"/>
  <c r="N215" i="38"/>
  <c r="O216" i="38"/>
  <c r="P185" i="38"/>
  <c r="M184" i="38"/>
  <c r="O182" i="38"/>
  <c r="L181" i="38"/>
  <c r="R179" i="38"/>
  <c r="K178" i="38"/>
  <c r="U176" i="38"/>
  <c r="N175" i="38"/>
  <c r="T173" i="38"/>
  <c r="Q172" i="38"/>
  <c r="S190" i="38"/>
  <c r="P189" i="38"/>
  <c r="M188" i="38"/>
  <c r="O167" i="38"/>
  <c r="L168" i="38"/>
  <c r="R170" i="38"/>
  <c r="K159" i="38"/>
  <c r="U157" i="38"/>
  <c r="N156" i="38"/>
  <c r="T154" i="38"/>
  <c r="Q153" i="38"/>
  <c r="S162" i="38"/>
  <c r="T270" i="38"/>
  <c r="O310" i="38"/>
  <c r="U308" i="38"/>
  <c r="S306" i="38"/>
  <c r="U304" i="38"/>
  <c r="P472" i="38"/>
  <c r="T482" i="38"/>
  <c r="K417" i="38"/>
  <c r="L385" i="38"/>
  <c r="N380" i="38"/>
  <c r="N348" i="38"/>
  <c r="T344" i="38"/>
  <c r="L368" i="38"/>
  <c r="M363" i="38"/>
  <c r="K357" i="38"/>
  <c r="Q371" i="38"/>
  <c r="R399" i="38"/>
  <c r="P393" i="38"/>
  <c r="O394" i="38"/>
  <c r="L318" i="38"/>
  <c r="K316" i="38"/>
  <c r="M314" i="38"/>
  <c r="L322" i="38"/>
  <c r="T320" i="38"/>
  <c r="S324" i="38"/>
  <c r="U300" i="38"/>
  <c r="T298" i="38"/>
  <c r="Q296" i="38"/>
  <c r="P294" i="38"/>
  <c r="R292" i="38"/>
  <c r="R290" i="38"/>
  <c r="K289" i="38"/>
  <c r="K287" i="38"/>
  <c r="L285" i="38"/>
  <c r="M283" i="38"/>
  <c r="M281" i="38"/>
  <c r="N279" i="38"/>
  <c r="O277" i="38"/>
  <c r="O275" i="38"/>
  <c r="P273" i="38"/>
  <c r="Q271" i="38"/>
  <c r="Q269" i="38"/>
  <c r="M311" i="38"/>
  <c r="O309" i="38"/>
  <c r="L308" i="38"/>
  <c r="R306" i="38"/>
  <c r="K305" i="38"/>
  <c r="U303" i="38"/>
  <c r="N302" i="38"/>
  <c r="R263" i="38"/>
  <c r="K262" i="38"/>
  <c r="U266" i="38"/>
  <c r="N265" i="38"/>
  <c r="R330" i="38"/>
  <c r="K329" i="38"/>
  <c r="U253" i="38"/>
  <c r="N252" i="38"/>
  <c r="T250" i="38"/>
  <c r="Q249" i="38"/>
  <c r="S247" i="38"/>
  <c r="P246" i="38"/>
  <c r="M245" i="38"/>
  <c r="O258" i="38"/>
  <c r="L257" i="38"/>
  <c r="R255" i="38"/>
  <c r="K254" i="38"/>
  <c r="O238" i="38"/>
  <c r="L237" i="38"/>
  <c r="R241" i="38"/>
  <c r="K240" i="38"/>
  <c r="U230" i="38"/>
  <c r="N229" i="38"/>
  <c r="T233" i="38"/>
  <c r="Q232" i="38"/>
  <c r="U204" i="38"/>
  <c r="N203" i="38"/>
  <c r="T206" i="38"/>
  <c r="Q205" i="38"/>
  <c r="U196" i="38"/>
  <c r="P197" i="38"/>
  <c r="K198" i="38"/>
  <c r="U199" i="38"/>
  <c r="N223" i="38"/>
  <c r="T221" i="38"/>
  <c r="Q220" i="38"/>
  <c r="U212" i="38"/>
  <c r="N213" i="38"/>
  <c r="T215" i="38"/>
  <c r="Q214" i="38"/>
  <c r="S186" i="38"/>
  <c r="K326" i="38"/>
  <c r="L297" i="38"/>
  <c r="M293" i="38"/>
  <c r="O289" i="38"/>
  <c r="P285" i="38"/>
  <c r="Q281" i="38"/>
  <c r="S277" i="38"/>
  <c r="T273" i="38"/>
  <c r="P269" i="38"/>
  <c r="S308" i="38"/>
  <c r="T306" i="38"/>
  <c r="O303" i="38"/>
  <c r="P301" i="38"/>
  <c r="T262" i="38"/>
  <c r="S266" i="38"/>
  <c r="U264" i="38"/>
  <c r="K330" i="38"/>
  <c r="K331" i="38"/>
  <c r="L252" i="38"/>
  <c r="M250" i="38"/>
  <c r="M248" i="38"/>
  <c r="N246" i="38"/>
  <c r="O259" i="38"/>
  <c r="O257" i="38"/>
  <c r="P255" i="38"/>
  <c r="T239" i="38"/>
  <c r="U237" i="38"/>
  <c r="U241" i="38"/>
  <c r="N240" i="38"/>
  <c r="N230" i="38"/>
  <c r="P234" i="38"/>
  <c r="O232" i="38"/>
  <c r="N204" i="38"/>
  <c r="P202" i="38"/>
  <c r="O205" i="38"/>
  <c r="N196" i="38"/>
  <c r="N198" i="38"/>
  <c r="N199" i="38"/>
  <c r="P222" i="38"/>
  <c r="O220" i="38"/>
  <c r="N212" i="38"/>
  <c r="P211" i="38"/>
  <c r="O214" i="38"/>
  <c r="L186" i="38"/>
  <c r="T184" i="38"/>
  <c r="Q183" i="38"/>
  <c r="S181" i="38"/>
  <c r="P180" i="38"/>
  <c r="M179" i="38"/>
  <c r="O177" i="38"/>
  <c r="L176" i="38"/>
  <c r="R174" i="38"/>
  <c r="K173" i="38"/>
  <c r="U171" i="38"/>
  <c r="N190" i="38"/>
  <c r="T188" i="38"/>
  <c r="Q187" i="38"/>
  <c r="S168" i="38"/>
  <c r="P169" i="38"/>
  <c r="M170" i="38"/>
  <c r="O158" i="38"/>
  <c r="L157" i="38"/>
  <c r="R155" i="38"/>
  <c r="K154" i="38"/>
  <c r="U152" i="38"/>
  <c r="N162" i="38"/>
  <c r="T160" i="38"/>
  <c r="Q141" i="38"/>
  <c r="K142" i="38"/>
  <c r="R143" i="38"/>
  <c r="R139" i="38"/>
  <c r="K146" i="38"/>
  <c r="U147" i="38"/>
  <c r="N138" i="38"/>
  <c r="T136" i="38"/>
  <c r="N284" i="38"/>
  <c r="P280" i="38"/>
  <c r="L276" i="38"/>
  <c r="Q272" i="38"/>
  <c r="T311" i="38"/>
  <c r="U309" i="38"/>
  <c r="Q306" i="38"/>
  <c r="L303" i="38"/>
  <c r="T301" i="38"/>
  <c r="R262" i="38"/>
  <c r="R266" i="38"/>
  <c r="K265" i="38"/>
  <c r="O330" i="38"/>
  <c r="O331" i="38"/>
  <c r="P252" i="38"/>
  <c r="Q250" i="38"/>
  <c r="Q248" i="38"/>
  <c r="R246" i="38"/>
  <c r="S259" i="38"/>
  <c r="S257" i="38"/>
  <c r="T255" i="38"/>
  <c r="S239" i="38"/>
  <c r="S237" i="38"/>
  <c r="T241" i="38"/>
  <c r="U242" i="38"/>
  <c r="U229" i="38"/>
  <c r="N234" i="38"/>
  <c r="N232" i="38"/>
  <c r="L204" i="38"/>
  <c r="T202" i="38"/>
  <c r="S205" i="38"/>
  <c r="R196" i="38"/>
  <c r="R198" i="38"/>
  <c r="R199" i="38"/>
  <c r="K223" i="38"/>
  <c r="K221" i="38"/>
  <c r="L224" i="38"/>
  <c r="P213" i="38"/>
  <c r="Q215" i="38"/>
  <c r="Q216" i="38"/>
  <c r="R185" i="38"/>
  <c r="K184" i="38"/>
  <c r="U182" i="38"/>
  <c r="Q314" i="38"/>
  <c r="R320" i="38"/>
  <c r="M272" i="38"/>
  <c r="K269" i="38"/>
  <c r="L310" i="38"/>
  <c r="P306" i="38"/>
  <c r="S303" i="38"/>
  <c r="R301" i="38"/>
  <c r="Q262" i="38"/>
  <c r="P266" i="38"/>
  <c r="R264" i="38"/>
  <c r="Q329" i="38"/>
  <c r="P253" i="38"/>
  <c r="R251" i="38"/>
  <c r="R249" i="38"/>
  <c r="K248" i="38"/>
  <c r="K246" i="38"/>
  <c r="L259" i="38"/>
  <c r="M257" i="38"/>
  <c r="M255" i="38"/>
  <c r="L239" i="38"/>
  <c r="M237" i="38"/>
  <c r="M241" i="38"/>
  <c r="N242" i="38"/>
  <c r="O229" i="38"/>
  <c r="O233" i="38"/>
  <c r="P231" i="38"/>
  <c r="T203" i="38"/>
  <c r="U206" i="38"/>
  <c r="U207" i="38"/>
  <c r="K196" i="38"/>
  <c r="L198" i="38"/>
  <c r="K199" i="38"/>
  <c r="M222" i="38"/>
  <c r="L220" i="38"/>
  <c r="P212" i="38"/>
  <c r="R211" i="38"/>
  <c r="R214" i="38"/>
  <c r="K216" i="38"/>
  <c r="M185" i="38"/>
  <c r="O183" i="38"/>
  <c r="L182" i="38"/>
  <c r="R180" i="38"/>
  <c r="K179" i="38"/>
  <c r="U177" i="38"/>
  <c r="N176" i="38"/>
  <c r="T174" i="38"/>
  <c r="Q173" i="38"/>
  <c r="S171" i="38"/>
  <c r="P190" i="38"/>
  <c r="M189" i="38"/>
  <c r="O187" i="38"/>
  <c r="L167" i="38"/>
  <c r="R169" i="38"/>
  <c r="K170" i="38"/>
  <c r="U158" i="38"/>
  <c r="N157" i="38"/>
  <c r="T155" i="38"/>
  <c r="Q154" i="38"/>
  <c r="S152" i="38"/>
  <c r="P162" i="38"/>
  <c r="M161" i="38"/>
  <c r="O141" i="38"/>
  <c r="L140" i="38"/>
  <c r="L143" i="38"/>
  <c r="O144" i="38"/>
  <c r="L139" i="38"/>
  <c r="R145" i="38"/>
  <c r="K147" i="38"/>
  <c r="L314" i="38"/>
  <c r="M320" i="38"/>
  <c r="T300" i="38"/>
  <c r="U296" i="38"/>
  <c r="Q292" i="38"/>
  <c r="R288" i="38"/>
  <c r="L272" i="38"/>
  <c r="P311" i="38"/>
  <c r="T307" i="38"/>
  <c r="U305" i="38"/>
  <c r="S302" i="38"/>
  <c r="Q263" i="38"/>
  <c r="R261" i="38"/>
  <c r="S265" i="38"/>
  <c r="Q330" i="38"/>
  <c r="R331" i="38"/>
  <c r="S252" i="38"/>
  <c r="S250" i="38"/>
  <c r="T248" i="38"/>
  <c r="U246" i="38"/>
  <c r="U259" i="38"/>
  <c r="N258" i="38"/>
  <c r="N256" i="38"/>
  <c r="P254" i="38"/>
  <c r="T238" i="38"/>
  <c r="S236" i="38"/>
  <c r="U240" i="38"/>
  <c r="T230" i="38"/>
  <c r="Q234" i="38"/>
  <c r="P232" i="38"/>
  <c r="T204" i="38"/>
  <c r="Q202" i="38"/>
  <c r="P205" i="38"/>
  <c r="T196" i="38"/>
  <c r="U198" i="38"/>
  <c r="T199" i="38"/>
  <c r="Q222" i="38"/>
  <c r="P220" i="38"/>
  <c r="T212" i="38"/>
  <c r="Q211" i="38"/>
  <c r="P214" i="38"/>
  <c r="R186" i="38"/>
  <c r="L185" i="38"/>
  <c r="R183" i="38"/>
  <c r="K182" i="38"/>
  <c r="U180" i="38"/>
  <c r="N179" i="38"/>
  <c r="T177" i="38"/>
  <c r="Q176" i="38"/>
  <c r="S174" i="38"/>
  <c r="P173" i="38"/>
  <c r="M172" i="38"/>
  <c r="O190" i="38"/>
  <c r="L189" i="38"/>
  <c r="R187" i="38"/>
  <c r="K167" i="38"/>
  <c r="U169" i="38"/>
  <c r="N170" i="38"/>
  <c r="T158" i="38"/>
  <c r="Q157" i="38"/>
  <c r="S155" i="38"/>
  <c r="P154" i="38"/>
  <c r="M153" i="38"/>
  <c r="O162" i="38"/>
  <c r="L161" i="38"/>
  <c r="R141" i="38"/>
  <c r="K140" i="38"/>
  <c r="O270" i="38"/>
  <c r="K310" i="38"/>
  <c r="Q308" i="38"/>
  <c r="K306" i="38"/>
  <c r="Q304" i="38"/>
  <c r="Q463" i="38"/>
  <c r="P478" i="38"/>
  <c r="O416" i="38"/>
  <c r="P384" i="38"/>
  <c r="K351" i="38"/>
  <c r="L347" i="38"/>
  <c r="K341" i="38"/>
  <c r="Q367" i="38"/>
  <c r="N362" i="38"/>
  <c r="P356" i="38"/>
  <c r="L406" i="38"/>
  <c r="S398" i="38"/>
  <c r="R395" i="38"/>
  <c r="S319" i="38"/>
  <c r="S317" i="38"/>
  <c r="T315" i="38"/>
  <c r="U323" i="38"/>
  <c r="U321" i="38"/>
  <c r="N320" i="38"/>
  <c r="N324" i="38"/>
  <c r="P300" i="38"/>
  <c r="O298" i="38"/>
  <c r="L296" i="38"/>
  <c r="K294" i="38"/>
  <c r="M292" i="38"/>
  <c r="L290" i="38"/>
  <c r="T288" i="38"/>
  <c r="S286" i="38"/>
  <c r="U284" i="38"/>
  <c r="T282" i="38"/>
  <c r="Q280" i="38"/>
  <c r="P278" i="38"/>
  <c r="R276" i="38"/>
  <c r="R274" i="38"/>
  <c r="K273" i="38"/>
  <c r="K271" i="38"/>
  <c r="L269" i="38"/>
  <c r="R310" i="38"/>
  <c r="K309" i="38"/>
  <c r="U307" i="38"/>
  <c r="N306" i="38"/>
  <c r="T304" i="38"/>
  <c r="Q303" i="38"/>
  <c r="S301" i="38"/>
  <c r="N263" i="38"/>
  <c r="T261" i="38"/>
  <c r="Q266" i="38"/>
  <c r="S264" i="38"/>
  <c r="N330" i="38"/>
  <c r="T331" i="38"/>
  <c r="Q253" i="38"/>
  <c r="S251" i="38"/>
  <c r="P250" i="38"/>
  <c r="M249" i="38"/>
  <c r="O247" i="38"/>
  <c r="L246" i="38"/>
  <c r="R259" i="38"/>
  <c r="K258" i="38"/>
  <c r="U256" i="38"/>
  <c r="N255" i="38"/>
  <c r="R239" i="38"/>
  <c r="K238" i="38"/>
  <c r="U236" i="38"/>
  <c r="N241" i="38"/>
  <c r="T242" i="38"/>
  <c r="Q230" i="38"/>
  <c r="S234" i="38"/>
  <c r="P233" i="38"/>
  <c r="M232" i="38"/>
  <c r="Q204" i="38"/>
  <c r="S202" i="38"/>
  <c r="P206" i="38"/>
  <c r="M205" i="38"/>
  <c r="Q196" i="38"/>
  <c r="T197" i="38"/>
  <c r="T195" i="38"/>
  <c r="Q199" i="38"/>
  <c r="S222" i="38"/>
  <c r="P221" i="38"/>
  <c r="M220" i="38"/>
  <c r="Q212" i="38"/>
  <c r="S211" i="38"/>
  <c r="P215" i="38"/>
  <c r="M214" i="38"/>
  <c r="O186" i="38"/>
  <c r="N300" i="38"/>
  <c r="P296" i="38"/>
  <c r="L292" i="38"/>
  <c r="M288" i="38"/>
  <c r="T284" i="38"/>
  <c r="U280" i="38"/>
  <c r="Q276" i="38"/>
  <c r="R272" i="38"/>
  <c r="O311" i="38"/>
  <c r="K308" i="38"/>
  <c r="L306" i="38"/>
  <c r="Q302" i="38"/>
  <c r="U263" i="38"/>
  <c r="N262" i="38"/>
  <c r="N266" i="38"/>
  <c r="P264" i="38"/>
  <c r="T329" i="38"/>
  <c r="S253" i="38"/>
  <c r="U251" i="38"/>
  <c r="T249" i="38"/>
  <c r="Q247" i="38"/>
  <c r="P245" i="38"/>
  <c r="R258" i="38"/>
  <c r="R256" i="38"/>
  <c r="K255" i="38"/>
  <c r="O239" i="38"/>
  <c r="O237" i="38"/>
  <c r="P241" i="38"/>
  <c r="Q242" i="38"/>
  <c r="Q229" i="38"/>
  <c r="R233" i="38"/>
  <c r="S231" i="38"/>
  <c r="Q203" i="38"/>
  <c r="R206" i="38"/>
  <c r="S207" i="38"/>
  <c r="M197" i="38"/>
  <c r="Q195" i="38"/>
  <c r="Q223" i="38"/>
  <c r="R221" i="38"/>
  <c r="S224" i="38"/>
  <c r="Q213" i="38"/>
  <c r="R215" i="38"/>
  <c r="S216" i="38"/>
  <c r="S185" i="38"/>
  <c r="P184" i="38"/>
  <c r="M183" i="38"/>
  <c r="O181" i="38"/>
  <c r="L180" i="38"/>
  <c r="R178" i="38"/>
  <c r="K177" i="38"/>
  <c r="U175" i="38"/>
  <c r="N174" i="38"/>
  <c r="T172" i="38"/>
  <c r="Q171" i="38"/>
  <c r="S189" i="38"/>
  <c r="P188" i="38"/>
  <c r="M187" i="38"/>
  <c r="O168" i="38"/>
  <c r="L169" i="38"/>
  <c r="R159" i="38"/>
  <c r="K158" i="38"/>
  <c r="U156" i="38"/>
  <c r="N155" i="38"/>
  <c r="T153" i="38"/>
  <c r="Q152" i="38"/>
  <c r="S161" i="38"/>
  <c r="P160" i="38"/>
  <c r="M141" i="38"/>
  <c r="O142" i="38"/>
  <c r="U144" i="38"/>
  <c r="N139" i="38"/>
  <c r="T145" i="38"/>
  <c r="Q147" i="38"/>
  <c r="S137" i="38"/>
  <c r="P136" i="38"/>
  <c r="K283" i="38"/>
  <c r="M279" i="38"/>
  <c r="N275" i="38"/>
  <c r="N271" i="38"/>
  <c r="L311" i="38"/>
  <c r="M309" i="38"/>
  <c r="Q305" i="38"/>
  <c r="U302" i="38"/>
  <c r="N301" i="38"/>
  <c r="M262" i="38"/>
  <c r="L266" i="38"/>
  <c r="T264" i="38"/>
  <c r="R329" i="38"/>
  <c r="R253" i="38"/>
  <c r="K252" i="38"/>
  <c r="K250" i="38"/>
  <c r="L248" i="38"/>
  <c r="M246" i="38"/>
  <c r="M259" i="38"/>
  <c r="N257" i="38"/>
  <c r="O255" i="38"/>
  <c r="M239" i="38"/>
  <c r="N237" i="38"/>
  <c r="O241" i="38"/>
  <c r="O242" i="38"/>
  <c r="P229" i="38"/>
  <c r="Q233" i="38"/>
  <c r="Q231" i="38"/>
  <c r="U203" i="38"/>
  <c r="N202" i="38"/>
  <c r="N205" i="38"/>
  <c r="L196" i="38"/>
  <c r="M198" i="38"/>
  <c r="L199" i="38"/>
  <c r="T222" i="38"/>
  <c r="S220" i="38"/>
  <c r="R212" i="38"/>
  <c r="K213" i="38"/>
  <c r="K215" i="38"/>
  <c r="L216" i="38"/>
  <c r="N185" i="38"/>
  <c r="T183" i="38"/>
  <c r="R317" i="38"/>
  <c r="S323" i="38"/>
  <c r="U325" i="38"/>
  <c r="U271" i="38"/>
  <c r="S311" i="38"/>
  <c r="R309" i="38"/>
  <c r="N305" i="38"/>
  <c r="K303" i="38"/>
  <c r="M301" i="38"/>
  <c r="L262" i="38"/>
  <c r="K266" i="38"/>
  <c r="M264" i="38"/>
  <c r="L329" i="38"/>
  <c r="K253" i="38"/>
  <c r="M251" i="38"/>
  <c r="L249" i="38"/>
  <c r="T247" i="38"/>
  <c r="S245" i="38"/>
  <c r="U258" i="38"/>
  <c r="T256" i="38"/>
  <c r="Q254" i="38"/>
  <c r="U238" i="38"/>
  <c r="T236" i="38"/>
  <c r="Q240" i="38"/>
  <c r="P230" i="38"/>
  <c r="R234" i="38"/>
  <c r="R232" i="38"/>
  <c r="K231" i="38"/>
  <c r="O203" i="38"/>
  <c r="O206" i="38"/>
  <c r="P207" i="38"/>
  <c r="O197" i="38"/>
  <c r="S195" i="38"/>
  <c r="T223" i="38"/>
  <c r="U221" i="38"/>
  <c r="U224" i="38"/>
  <c r="K212" i="38"/>
  <c r="M211" i="38"/>
  <c r="L214" i="38"/>
  <c r="T186" i="38"/>
  <c r="R184" i="38"/>
  <c r="K183" i="38"/>
  <c r="U181" i="38"/>
  <c r="N180" i="38"/>
  <c r="T178" i="38"/>
  <c r="Q177" i="38"/>
  <c r="S175" i="38"/>
  <c r="P174" i="38"/>
  <c r="M173" i="38"/>
  <c r="O171" i="38"/>
  <c r="L190" i="38"/>
  <c r="R188" i="38"/>
  <c r="K187" i="38"/>
  <c r="U168" i="38"/>
  <c r="N169" i="38"/>
  <c r="T159" i="38"/>
  <c r="Q158" i="38"/>
  <c r="S156" i="38"/>
  <c r="P155" i="38"/>
  <c r="M154" i="38"/>
  <c r="O152" i="38"/>
  <c r="L162" i="38"/>
  <c r="R160" i="38"/>
  <c r="K141" i="38"/>
  <c r="M142" i="38"/>
  <c r="P143" i="38"/>
  <c r="K144" i="38"/>
  <c r="U146" i="38"/>
  <c r="N145" i="38"/>
  <c r="M317" i="38"/>
  <c r="N323" i="38"/>
  <c r="O325" i="38"/>
  <c r="Q299" i="38"/>
  <c r="R295" i="38"/>
  <c r="S291" i="38"/>
  <c r="U287" i="38"/>
  <c r="S271" i="38"/>
  <c r="Q310" i="38"/>
  <c r="L307" i="38"/>
  <c r="M305" i="38"/>
  <c r="M302" i="38"/>
  <c r="L263" i="38"/>
  <c r="M261" i="38"/>
  <c r="M265" i="38"/>
  <c r="L330" i="38"/>
  <c r="M331" i="38"/>
  <c r="M252" i="38"/>
  <c r="N250" i="38"/>
  <c r="O248" i="38"/>
  <c r="O246" i="38"/>
  <c r="P259" i="38"/>
  <c r="Q257" i="38"/>
  <c r="Q255" i="38"/>
  <c r="U239" i="38"/>
  <c r="N238" i="38"/>
  <c r="N236" i="38"/>
  <c r="P240" i="38"/>
  <c r="O230" i="38"/>
  <c r="L234" i="38"/>
  <c r="K232" i="38"/>
  <c r="O204" i="38"/>
  <c r="L202" i="38"/>
  <c r="K205" i="38"/>
  <c r="O196" i="38"/>
  <c r="P198" i="38"/>
  <c r="O199" i="38"/>
  <c r="L222" i="38"/>
  <c r="K220" i="38"/>
  <c r="O212" i="38"/>
  <c r="L211" i="38"/>
  <c r="K214" i="38"/>
  <c r="M186" i="38"/>
  <c r="U184" i="38"/>
  <c r="N183" i="38"/>
  <c r="T181" i="38"/>
  <c r="Q180" i="38"/>
  <c r="S178" i="38"/>
  <c r="P177" i="38"/>
  <c r="M176" i="38"/>
  <c r="O174" i="38"/>
  <c r="L173" i="38"/>
  <c r="R171" i="38"/>
  <c r="K190" i="38"/>
  <c r="U188" i="38"/>
  <c r="N187" i="38"/>
  <c r="T168" i="38"/>
  <c r="Q169" i="38"/>
  <c r="S159" i="38"/>
  <c r="P158" i="38"/>
  <c r="M157" i="38"/>
  <c r="O155" i="38"/>
  <c r="L154" i="38"/>
  <c r="R152" i="38"/>
  <c r="K162" i="38"/>
  <c r="U160" i="38"/>
  <c r="N141" i="38"/>
  <c r="N142" i="38"/>
  <c r="P161" i="38"/>
  <c r="Q143" i="38"/>
  <c r="O139" i="38"/>
  <c r="Q145" i="38"/>
  <c r="S138" i="38"/>
  <c r="P137" i="38"/>
  <c r="M136" i="38"/>
  <c r="O126" i="38"/>
  <c r="L125" i="38"/>
  <c r="R123" i="38"/>
  <c r="K122" i="38"/>
  <c r="U129" i="38"/>
  <c r="N128" i="38"/>
  <c r="T131" i="38"/>
  <c r="Q130" i="38"/>
  <c r="S112" i="38"/>
  <c r="P111" i="38"/>
  <c r="M110" i="38"/>
  <c r="O114" i="38"/>
  <c r="S109" i="38"/>
  <c r="P117" i="38"/>
  <c r="S180" i="38"/>
  <c r="T175" i="38"/>
  <c r="L187" i="38"/>
  <c r="M159" i="38"/>
  <c r="K153" i="38"/>
  <c r="Q140" i="38"/>
  <c r="Q139" i="38"/>
  <c r="Q137" i="38"/>
  <c r="K148" i="38"/>
  <c r="K125" i="38"/>
  <c r="L123" i="38"/>
  <c r="M121" i="38"/>
  <c r="M128" i="38"/>
  <c r="N131" i="38"/>
  <c r="O113" i="38"/>
  <c r="O111" i="38"/>
  <c r="P115" i="38"/>
  <c r="T116" i="38"/>
  <c r="U117" i="38"/>
  <c r="K75" i="38"/>
  <c r="U76" i="38"/>
  <c r="N81" i="38"/>
  <c r="T79" i="38"/>
  <c r="Q77" i="38"/>
  <c r="S70" i="38"/>
  <c r="R71" i="38"/>
  <c r="R68" i="38"/>
  <c r="S72" i="38"/>
  <c r="O64" i="38"/>
  <c r="L61" i="38"/>
  <c r="R100" i="38"/>
  <c r="K99" i="38"/>
  <c r="U97" i="38"/>
  <c r="N102" i="38"/>
  <c r="T104" i="38"/>
  <c r="Q105" i="38"/>
  <c r="L106" i="38"/>
  <c r="L95" i="38" s="1"/>
  <c r="L94" i="38" s="1"/>
  <c r="R51" i="38"/>
  <c r="K52" i="38"/>
  <c r="U54" i="38"/>
  <c r="N55" i="38"/>
  <c r="T57" i="38"/>
  <c r="Q58" i="38"/>
  <c r="T59" i="38"/>
  <c r="T44" i="38"/>
  <c r="Q45" i="38"/>
  <c r="S47" i="38"/>
  <c r="P48" i="38"/>
  <c r="M49" i="38"/>
  <c r="O41" i="38"/>
  <c r="L38" i="38"/>
  <c r="R37" i="38"/>
  <c r="K33" i="38"/>
  <c r="U90" i="38"/>
  <c r="N91" i="38"/>
  <c r="T86" i="38"/>
  <c r="Q87" i="38"/>
  <c r="T88" i="38"/>
  <c r="N32" i="38"/>
  <c r="K29" i="38"/>
  <c r="T27" i="38"/>
  <c r="Q28" i="38"/>
  <c r="R24" i="38"/>
  <c r="M23" i="38"/>
  <c r="O21" i="38"/>
  <c r="U17" i="38"/>
  <c r="P16" i="38"/>
  <c r="K15" i="38"/>
  <c r="U13" i="38"/>
  <c r="N12" i="38"/>
  <c r="K13" i="38"/>
  <c r="S12" i="38"/>
  <c r="T179" i="38"/>
  <c r="L171" i="38"/>
  <c r="M167" i="38"/>
  <c r="K157" i="38"/>
  <c r="Q162" i="38"/>
  <c r="S143" i="38"/>
  <c r="T147" i="38"/>
  <c r="K136" i="38"/>
  <c r="M126" i="38"/>
  <c r="L124" i="38"/>
  <c r="T122" i="38"/>
  <c r="S129" i="38"/>
  <c r="U127" i="38"/>
  <c r="T130" i="38"/>
  <c r="Q112" i="38"/>
  <c r="P110" i="38"/>
  <c r="R114" i="38"/>
  <c r="Q109" i="38"/>
  <c r="R75" i="38"/>
  <c r="K74" i="38"/>
  <c r="U81" i="38"/>
  <c r="P82" i="38"/>
  <c r="K79" i="38"/>
  <c r="U78" i="38"/>
  <c r="N70" i="38"/>
  <c r="T69" i="38"/>
  <c r="Q68" i="38"/>
  <c r="T72" i="38"/>
  <c r="R64" i="38"/>
  <c r="K61" i="38"/>
  <c r="U100" i="38"/>
  <c r="N99" i="38"/>
  <c r="T97" i="38"/>
  <c r="Q102" i="38"/>
  <c r="S104" i="38"/>
  <c r="P105" i="38"/>
  <c r="K106" i="38"/>
  <c r="K95" i="38" s="1"/>
  <c r="K94" i="38" s="1"/>
  <c r="U51" i="38"/>
  <c r="N52" i="38"/>
  <c r="T54" i="38"/>
  <c r="Q55" i="38"/>
  <c r="S57" i="38"/>
  <c r="P58" i="38"/>
  <c r="U59" i="38"/>
  <c r="O44" i="38"/>
  <c r="L45" i="38"/>
  <c r="R47" i="38"/>
  <c r="K48" i="38"/>
  <c r="U40" i="38"/>
  <c r="N41" i="38"/>
  <c r="T36" i="38"/>
  <c r="Q37" i="38"/>
  <c r="S89" i="38"/>
  <c r="P90" i="38"/>
  <c r="M91" i="38"/>
  <c r="O86" i="38"/>
  <c r="L87" i="38"/>
  <c r="R31" i="38"/>
  <c r="S32" i="38"/>
  <c r="N30" i="38"/>
  <c r="N28" i="38"/>
  <c r="M26" i="38"/>
  <c r="T23" i="38"/>
  <c r="Q22" i="38"/>
  <c r="K19" i="38"/>
  <c r="P17" i="38"/>
  <c r="U16" i="38"/>
  <c r="O14" i="38"/>
  <c r="L13" i="38"/>
  <c r="L20" i="38"/>
  <c r="O13" i="38"/>
  <c r="P179" i="38"/>
  <c r="R173" i="38"/>
  <c r="O188" i="38"/>
  <c r="U159" i="38"/>
  <c r="S153" i="38"/>
  <c r="T141" i="38"/>
  <c r="P147" i="38"/>
  <c r="M137" i="38"/>
  <c r="Q126" i="38"/>
  <c r="P124" i="38"/>
  <c r="R122" i="38"/>
  <c r="R129" i="38"/>
  <c r="K128" i="38"/>
  <c r="K131" i="38"/>
  <c r="L113" i="38"/>
  <c r="M111" i="38"/>
  <c r="M115" i="38"/>
  <c r="L116" i="38"/>
  <c r="M117" i="38"/>
  <c r="R74" i="38"/>
  <c r="K76" i="38"/>
  <c r="M82" i="38"/>
  <c r="N79" i="38"/>
  <c r="T78" i="38"/>
  <c r="Q70" i="38"/>
  <c r="T71" i="38"/>
  <c r="T68" i="38"/>
  <c r="Q72" i="38"/>
  <c r="L63" i="38"/>
  <c r="R61" i="38"/>
  <c r="K101" i="38"/>
  <c r="U99" i="38"/>
  <c r="N98" i="38"/>
  <c r="T102" i="38"/>
  <c r="Q103" i="38"/>
  <c r="S105" i="38"/>
  <c r="N106" i="38"/>
  <c r="N95" i="38" s="1"/>
  <c r="N94" i="38" s="1"/>
  <c r="T51" i="38"/>
  <c r="Q52" i="38"/>
  <c r="S54" i="38"/>
  <c r="P55" i="38"/>
  <c r="M56" i="38"/>
  <c r="O58" i="38"/>
  <c r="U43" i="38"/>
  <c r="N44" i="38"/>
  <c r="T46" i="38"/>
  <c r="Q47" i="38"/>
  <c r="S49" i="38"/>
  <c r="P40" i="38"/>
  <c r="M41" i="38"/>
  <c r="O36" i="38"/>
  <c r="L37" i="38"/>
  <c r="N89" i="38"/>
  <c r="T91" i="38"/>
  <c r="Q92" i="38"/>
  <c r="S87" i="38"/>
  <c r="R88" i="38"/>
  <c r="L32" i="38"/>
  <c r="M29" i="38"/>
  <c r="R27" i="38"/>
  <c r="S28" i="38"/>
  <c r="T24" i="38"/>
  <c r="O23" i="38"/>
  <c r="L22" i="38"/>
  <c r="L19" i="38"/>
  <c r="O17" i="38"/>
  <c r="U15" i="38"/>
  <c r="N14" i="38"/>
  <c r="N13" i="38"/>
  <c r="Q178" i="38"/>
  <c r="N173" i="38"/>
  <c r="P187" i="38"/>
  <c r="R158" i="38"/>
  <c r="O153" i="38"/>
  <c r="U140" i="38"/>
  <c r="U139" i="38"/>
  <c r="R137" i="38"/>
  <c r="U126" i="38"/>
  <c r="T124" i="38"/>
  <c r="Q122" i="38"/>
  <c r="P129" i="38"/>
  <c r="R127" i="38"/>
  <c r="R130" i="38"/>
  <c r="K113" i="38"/>
  <c r="K111" i="38"/>
  <c r="L115" i="38"/>
  <c r="P116" i="38"/>
  <c r="Q117" i="38"/>
  <c r="L75" i="38"/>
  <c r="R76" i="38"/>
  <c r="K81" i="38"/>
  <c r="Q79" i="38"/>
  <c r="S78" i="38"/>
  <c r="P70" i="38"/>
  <c r="U71" i="38"/>
  <c r="O68" i="38"/>
  <c r="S63" i="38"/>
  <c r="P64" i="38"/>
  <c r="M61" i="38"/>
  <c r="O100" i="38"/>
  <c r="L99" i="38"/>
  <c r="R97" i="38"/>
  <c r="K102" i="38"/>
  <c r="U104" i="38"/>
  <c r="N105" i="38"/>
  <c r="R96" i="38"/>
  <c r="K51" i="38"/>
  <c r="U53" i="38"/>
  <c r="N54" i="38"/>
  <c r="T56" i="38"/>
  <c r="Q57" i="38"/>
  <c r="K59" i="38"/>
  <c r="P43" i="38"/>
  <c r="M44" i="38"/>
  <c r="O46" i="38"/>
  <c r="L47" i="38"/>
  <c r="R49" i="38"/>
  <c r="K40" i="38"/>
  <c r="U38" i="38"/>
  <c r="N36" i="38"/>
  <c r="T33" i="38"/>
  <c r="Q89" i="38"/>
  <c r="S91" i="38"/>
  <c r="P92" i="38"/>
  <c r="M86" i="38"/>
  <c r="O88" i="38"/>
  <c r="L31" i="38"/>
  <c r="U29" i="38"/>
  <c r="P30" i="38"/>
  <c r="M27" i="38"/>
  <c r="S26" i="38"/>
  <c r="O24" i="38"/>
  <c r="O22" i="38"/>
  <c r="L21" i="38"/>
  <c r="R17" i="38"/>
  <c r="S16" i="38"/>
  <c r="U14" i="38"/>
  <c r="S558" i="38"/>
  <c r="S557" i="38" s="1"/>
  <c r="P544" i="38"/>
  <c r="U448" i="38"/>
  <c r="N445" i="38"/>
  <c r="T431" i="38"/>
  <c r="T429" i="38" s="1"/>
  <c r="Q428" i="38"/>
  <c r="S419" i="38"/>
  <c r="P411" i="38"/>
  <c r="M408" i="38"/>
  <c r="M405" i="38" s="1"/>
  <c r="M404" i="38" s="1"/>
  <c r="O397" i="38"/>
  <c r="L392" i="38"/>
  <c r="R387" i="38"/>
  <c r="K382" i="38"/>
  <c r="U336" i="38"/>
  <c r="N335" i="38"/>
  <c r="T313" i="38"/>
  <c r="Q268" i="38"/>
  <c r="S228" i="38"/>
  <c r="P225" i="38"/>
  <c r="M219" i="38"/>
  <c r="O208" i="38"/>
  <c r="L200" i="38"/>
  <c r="R192" i="38"/>
  <c r="K166" i="38"/>
  <c r="U163" i="38"/>
  <c r="N151" i="38"/>
  <c r="T135" i="38"/>
  <c r="Q133" i="38"/>
  <c r="S120" i="38"/>
  <c r="P118" i="38"/>
  <c r="L93" i="38"/>
  <c r="R80" i="38"/>
  <c r="K67" i="38"/>
  <c r="U62" i="38"/>
  <c r="N50" i="38"/>
  <c r="N25" i="38"/>
  <c r="N558" i="38"/>
  <c r="N557" i="38" s="1"/>
  <c r="U517" i="38"/>
  <c r="P448" i="38"/>
  <c r="M445" i="38"/>
  <c r="O431" i="38"/>
  <c r="O429" i="38" s="1"/>
  <c r="L428" i="38"/>
  <c r="R419" i="38"/>
  <c r="K411" i="38"/>
  <c r="U400" i="38"/>
  <c r="N397" i="38"/>
  <c r="T389" i="38"/>
  <c r="Q387" i="38"/>
  <c r="S338" i="38"/>
  <c r="P336" i="38"/>
  <c r="M335" i="38"/>
  <c r="O313" i="38"/>
  <c r="L268" i="38"/>
  <c r="R228" i="38"/>
  <c r="K225" i="38"/>
  <c r="U217" i="38"/>
  <c r="N208" i="38"/>
  <c r="T193" i="38"/>
  <c r="Q192" i="38"/>
  <c r="S164" i="38"/>
  <c r="P163" i="38"/>
  <c r="M151" i="38"/>
  <c r="O135" i="38"/>
  <c r="L133" i="38"/>
  <c r="R120" i="38"/>
  <c r="K118" i="38"/>
  <c r="T85" i="38"/>
  <c r="Q80" i="38"/>
  <c r="S65" i="38"/>
  <c r="P62" i="38"/>
  <c r="M50" i="38"/>
  <c r="O39" i="38"/>
  <c r="L34" i="38"/>
  <c r="M11" i="38"/>
  <c r="P39" i="38"/>
  <c r="M34" i="38"/>
  <c r="R544" i="38"/>
  <c r="R543" i="38" s="1"/>
  <c r="L517" i="38"/>
  <c r="T445" i="38"/>
  <c r="Q435" i="38"/>
  <c r="S428" i="38"/>
  <c r="S421" i="38" s="1"/>
  <c r="P420" i="38"/>
  <c r="M419" i="38"/>
  <c r="O408" i="38"/>
  <c r="L400" i="38"/>
  <c r="R392" i="38"/>
  <c r="K389" i="38"/>
  <c r="U382" i="38"/>
  <c r="N338" i="38"/>
  <c r="T335" i="38"/>
  <c r="Q332" i="38"/>
  <c r="S268" i="38"/>
  <c r="P244" i="38"/>
  <c r="M228" i="38"/>
  <c r="O219" i="38"/>
  <c r="L217" i="38"/>
  <c r="R200" i="38"/>
  <c r="K193" i="38"/>
  <c r="U166" i="38"/>
  <c r="N164" i="38"/>
  <c r="T151" i="38"/>
  <c r="Q149" i="38"/>
  <c r="S133" i="38"/>
  <c r="P132" i="38"/>
  <c r="M120" i="38"/>
  <c r="N93" i="38"/>
  <c r="T80" i="38"/>
  <c r="Q67" i="38"/>
  <c r="S62" i="38"/>
  <c r="P50" i="38"/>
  <c r="M42" i="38"/>
  <c r="O34" i="38"/>
  <c r="L25" i="38"/>
  <c r="T558" i="38"/>
  <c r="T557" i="38" s="1"/>
  <c r="Q544" i="38"/>
  <c r="K517" i="38"/>
  <c r="O445" i="38"/>
  <c r="L435" i="38"/>
  <c r="L432" i="38" s="1"/>
  <c r="R428" i="38"/>
  <c r="K420" i="38"/>
  <c r="U411" i="38"/>
  <c r="N408" i="38"/>
  <c r="T397" i="38"/>
  <c r="Q392" i="38"/>
  <c r="S387" i="38"/>
  <c r="P382" i="38"/>
  <c r="M338" i="38"/>
  <c r="O335" i="38"/>
  <c r="L332" i="38"/>
  <c r="R268" i="38"/>
  <c r="K244" i="38"/>
  <c r="U225" i="38"/>
  <c r="N219" i="38"/>
  <c r="T208" i="38"/>
  <c r="Q200" i="38"/>
  <c r="S192" i="38"/>
  <c r="P166" i="38"/>
  <c r="M164" i="38"/>
  <c r="O151" i="38"/>
  <c r="L149" i="38"/>
  <c r="R133" i="38"/>
  <c r="K132" i="38"/>
  <c r="U118" i="38"/>
  <c r="Q93" i="38"/>
  <c r="S80" i="38"/>
  <c r="P67" i="38"/>
  <c r="M65" i="38"/>
  <c r="O50" i="38"/>
  <c r="L42" i="38"/>
  <c r="R34" i="38"/>
  <c r="K25" i="38"/>
  <c r="K11" i="38"/>
  <c r="U583" i="38"/>
  <c r="O583" i="38"/>
  <c r="N583" i="38"/>
  <c r="M160" i="38"/>
  <c r="U143" i="38"/>
  <c r="T146" i="38"/>
  <c r="M145" i="38"/>
  <c r="O138" i="38"/>
  <c r="L137" i="38"/>
  <c r="R148" i="38"/>
  <c r="K126" i="38"/>
  <c r="U124" i="38"/>
  <c r="N123" i="38"/>
  <c r="T121" i="38"/>
  <c r="Q129" i="38"/>
  <c r="S127" i="38"/>
  <c r="P131" i="38"/>
  <c r="M130" i="38"/>
  <c r="O112" i="38"/>
  <c r="L111" i="38"/>
  <c r="R115" i="38"/>
  <c r="K114" i="38"/>
  <c r="O109" i="38"/>
  <c r="L117" i="38"/>
  <c r="M178" i="38"/>
  <c r="K172" i="38"/>
  <c r="Q167" i="38"/>
  <c r="N158" i="38"/>
  <c r="P152" i="38"/>
  <c r="T142" i="38"/>
  <c r="R146" i="38"/>
  <c r="N136" i="38"/>
  <c r="T126" i="38"/>
  <c r="S124" i="38"/>
  <c r="U122" i="38"/>
  <c r="T129" i="38"/>
  <c r="Q127" i="38"/>
  <c r="P130" i="38"/>
  <c r="R112" i="38"/>
  <c r="R110" i="38"/>
  <c r="K115" i="38"/>
  <c r="O116" i="38"/>
  <c r="O117" i="38"/>
  <c r="T74" i="38"/>
  <c r="Q76" i="38"/>
  <c r="K82" i="38"/>
  <c r="P79" i="38"/>
  <c r="M77" i="38"/>
  <c r="O70" i="38"/>
  <c r="U69" i="38"/>
  <c r="N68" i="38"/>
  <c r="R63" i="38"/>
  <c r="K64" i="38"/>
  <c r="U101" i="38"/>
  <c r="N100" i="38"/>
  <c r="T98" i="38"/>
  <c r="Q97" i="38"/>
  <c r="S103" i="38"/>
  <c r="P104" i="38"/>
  <c r="M105" i="38"/>
  <c r="U96" i="38"/>
  <c r="N51" i="38"/>
  <c r="T53" i="38"/>
  <c r="Q54" i="38"/>
  <c r="S56" i="38"/>
  <c r="P57" i="38"/>
  <c r="M58" i="38"/>
  <c r="S43" i="38"/>
  <c r="P44" i="38"/>
  <c r="M45" i="38"/>
  <c r="O47" i="38"/>
  <c r="L48" i="38"/>
  <c r="R40" i="38"/>
  <c r="K41" i="38"/>
  <c r="U36" i="38"/>
  <c r="N37" i="38"/>
  <c r="T89" i="38"/>
  <c r="Q90" i="38"/>
  <c r="S92" i="38"/>
  <c r="P86" i="38"/>
  <c r="M87" i="38"/>
  <c r="S31" i="38"/>
  <c r="R32" i="38"/>
  <c r="S30" i="38"/>
  <c r="P27" i="38"/>
  <c r="U28" i="38"/>
  <c r="M24" i="38"/>
  <c r="R22" i="38"/>
  <c r="K21" i="38"/>
  <c r="Q17" i="38"/>
  <c r="T16" i="38"/>
  <c r="T14" i="38"/>
  <c r="Q13" i="38"/>
  <c r="K20" i="38"/>
  <c r="P12" i="38"/>
  <c r="M182" i="38"/>
  <c r="K176" i="38"/>
  <c r="Q190" i="38"/>
  <c r="N168" i="38"/>
  <c r="P156" i="38"/>
  <c r="R161" i="38"/>
  <c r="M139" i="38"/>
  <c r="P138" i="38"/>
  <c r="T148" i="38"/>
  <c r="U125" i="38"/>
  <c r="U123" i="38"/>
  <c r="N122" i="38"/>
  <c r="N129" i="38"/>
  <c r="P127" i="38"/>
  <c r="O130" i="38"/>
  <c r="L112" i="38"/>
  <c r="K110" i="38"/>
  <c r="M114" i="38"/>
  <c r="L109" i="38"/>
  <c r="N75" i="38"/>
  <c r="T76" i="38"/>
  <c r="Q81" i="38"/>
  <c r="T82" i="38"/>
  <c r="T77" i="38"/>
  <c r="Q78" i="38"/>
  <c r="K71" i="38"/>
  <c r="P69" i="38"/>
  <c r="M68" i="38"/>
  <c r="U63" i="38"/>
  <c r="N64" i="38"/>
  <c r="T101" i="38"/>
  <c r="Q100" i="38"/>
  <c r="S98" i="38"/>
  <c r="P97" i="38"/>
  <c r="M102" i="38"/>
  <c r="O104" i="38"/>
  <c r="L105" i="38"/>
  <c r="T96" i="38"/>
  <c r="Q51" i="38"/>
  <c r="S53" i="38"/>
  <c r="P54" i="38"/>
  <c r="M55" i="38"/>
  <c r="O57" i="38"/>
  <c r="L58" i="38"/>
  <c r="R43" i="38"/>
  <c r="K44" i="38"/>
  <c r="U46" i="38"/>
  <c r="N47" i="38"/>
  <c r="T49" i="38"/>
  <c r="Q40" i="38"/>
  <c r="S38" i="38"/>
  <c r="P36" i="38"/>
  <c r="M37" i="38"/>
  <c r="O89" i="38"/>
  <c r="L90" i="38"/>
  <c r="R92" i="38"/>
  <c r="K86" i="38"/>
  <c r="M88" i="38"/>
  <c r="N31" i="38"/>
  <c r="S29" i="38"/>
  <c r="S27" i="38"/>
  <c r="R28" i="38"/>
  <c r="U24" i="38"/>
  <c r="P23" i="38"/>
  <c r="M22" i="38"/>
  <c r="O19" i="38"/>
  <c r="L17" i="38"/>
  <c r="R15" i="38"/>
  <c r="K14" i="38"/>
  <c r="U12" i="38"/>
  <c r="P20" i="38"/>
  <c r="T12" i="38"/>
  <c r="U178" i="38"/>
  <c r="S172" i="38"/>
  <c r="T187" i="38"/>
  <c r="L156" i="38"/>
  <c r="M162" i="38"/>
  <c r="L142" i="38"/>
  <c r="U138" i="38"/>
  <c r="R136" i="38"/>
  <c r="L126" i="38"/>
  <c r="K124" i="38"/>
  <c r="M122" i="38"/>
  <c r="L129" i="38"/>
  <c r="T127" i="38"/>
  <c r="S130" i="38"/>
  <c r="U112" i="38"/>
  <c r="T110" i="38"/>
  <c r="Q114" i="38"/>
  <c r="U109" i="38"/>
  <c r="U75" i="38"/>
  <c r="N74" i="38"/>
  <c r="T81" i="38"/>
  <c r="Q82" i="38"/>
  <c r="S77" i="38"/>
  <c r="P78" i="38"/>
  <c r="M70" i="38"/>
  <c r="S69" i="38"/>
  <c r="P68" i="38"/>
  <c r="U72" i="38"/>
  <c r="U64" i="38"/>
  <c r="N61" i="38"/>
  <c r="T100" i="38"/>
  <c r="Q99" i="38"/>
  <c r="S97" i="38"/>
  <c r="P102" i="38"/>
  <c r="M103" i="38"/>
  <c r="O105" i="38"/>
  <c r="S96" i="38"/>
  <c r="P51" i="38"/>
  <c r="M52" i="38"/>
  <c r="O54" i="38"/>
  <c r="L55" i="38"/>
  <c r="R57" i="38"/>
  <c r="K58" i="38"/>
  <c r="Q43" i="38"/>
  <c r="S45" i="38"/>
  <c r="P46" i="38"/>
  <c r="M47" i="38"/>
  <c r="O49" i="38"/>
  <c r="L40" i="38"/>
  <c r="R38" i="38"/>
  <c r="K36" i="38"/>
  <c r="Q33" i="38"/>
  <c r="S90" i="38"/>
  <c r="P91" i="38"/>
  <c r="M92" i="38"/>
  <c r="O87" i="38"/>
  <c r="U31" i="38"/>
  <c r="P32" i="38"/>
  <c r="U30" i="38"/>
  <c r="N27" i="38"/>
  <c r="T26" i="38"/>
  <c r="P24" i="38"/>
  <c r="K23" i="38"/>
  <c r="U21" i="38"/>
  <c r="P19" i="38"/>
  <c r="K17" i="38"/>
  <c r="Q15" i="38"/>
  <c r="L12" i="38"/>
  <c r="O12" i="38"/>
  <c r="R177" i="38"/>
  <c r="O172" i="38"/>
  <c r="U167" i="38"/>
  <c r="S157" i="38"/>
  <c r="T152" i="38"/>
  <c r="P142" i="38"/>
  <c r="L147" i="38"/>
  <c r="O136" i="38"/>
  <c r="P126" i="38"/>
  <c r="O124" i="38"/>
  <c r="L122" i="38"/>
  <c r="K129" i="38"/>
  <c r="M127" i="38"/>
  <c r="L130" i="38"/>
  <c r="T112" i="38"/>
  <c r="S110" i="38"/>
  <c r="U114" i="38"/>
  <c r="K116" i="38"/>
  <c r="K117" i="38"/>
  <c r="U74" i="38"/>
  <c r="N76" i="38"/>
  <c r="N82" i="38"/>
  <c r="M79" i="38"/>
  <c r="O78" i="38"/>
  <c r="L70" i="38"/>
  <c r="R69" i="38"/>
  <c r="K68" i="38"/>
  <c r="O63" i="38"/>
  <c r="L64" i="38"/>
  <c r="R101" i="38"/>
  <c r="K100" i="38"/>
  <c r="U98" i="38"/>
  <c r="N97" i="38"/>
  <c r="T103" i="38"/>
  <c r="Q104" i="38"/>
  <c r="U106" i="38"/>
  <c r="U95" i="38" s="1"/>
  <c r="U94" i="38" s="1"/>
  <c r="N96" i="38"/>
  <c r="T52" i="38"/>
  <c r="Q53" i="38"/>
  <c r="S55" i="38"/>
  <c r="P56" i="38"/>
  <c r="M57" i="38"/>
  <c r="O59" i="38"/>
  <c r="L43" i="38"/>
  <c r="R45" i="38"/>
  <c r="K46" i="38"/>
  <c r="U48" i="38"/>
  <c r="N49" i="38"/>
  <c r="T41" i="38"/>
  <c r="Q38" i="38"/>
  <c r="S37" i="38"/>
  <c r="P33" i="38"/>
  <c r="M89" i="38"/>
  <c r="O91" i="38"/>
  <c r="L92" i="38"/>
  <c r="R87" i="38"/>
  <c r="S88" i="38"/>
  <c r="M32" i="38"/>
  <c r="P29" i="38"/>
  <c r="L30" i="38"/>
  <c r="L28" i="38"/>
  <c r="O26" i="38"/>
  <c r="R23" i="38"/>
  <c r="K22" i="38"/>
  <c r="M19" i="38"/>
  <c r="N17" i="38"/>
  <c r="T15" i="38"/>
  <c r="Q14" i="38"/>
  <c r="O558" i="38"/>
  <c r="O557" i="38" s="1"/>
  <c r="L544" i="38"/>
  <c r="Q448" i="38"/>
  <c r="S435" i="38"/>
  <c r="S432" i="38" s="1"/>
  <c r="P431" i="38"/>
  <c r="P429" i="38" s="1"/>
  <c r="M428" i="38"/>
  <c r="O419" i="38"/>
  <c r="L411" i="38"/>
  <c r="R400" i="38"/>
  <c r="K397" i="38"/>
  <c r="U389" i="38"/>
  <c r="N387" i="38"/>
  <c r="T338" i="38"/>
  <c r="Q336" i="38"/>
  <c r="S332" i="38"/>
  <c r="P313" i="38"/>
  <c r="M268" i="38"/>
  <c r="O228" i="38"/>
  <c r="L225" i="38"/>
  <c r="R217" i="38"/>
  <c r="K208" i="38"/>
  <c r="U193" i="38"/>
  <c r="N192" i="38"/>
  <c r="T164" i="38"/>
  <c r="Q163" i="38"/>
  <c r="S149" i="38"/>
  <c r="P135" i="38"/>
  <c r="M133" i="38"/>
  <c r="O120" i="38"/>
  <c r="L118" i="38"/>
  <c r="U85" i="38"/>
  <c r="N80" i="38"/>
  <c r="T65" i="38"/>
  <c r="Q62" i="38"/>
  <c r="S42" i="38"/>
  <c r="L11" i="38"/>
  <c r="S544" i="38"/>
  <c r="S543" i="38" s="1"/>
  <c r="S542" i="38" s="1"/>
  <c r="Q517" i="38"/>
  <c r="L448" i="38"/>
  <c r="R435" i="38"/>
  <c r="K431" i="38"/>
  <c r="K429" i="38" s="1"/>
  <c r="U420" i="38"/>
  <c r="N419" i="38"/>
  <c r="T408" i="38"/>
  <c r="Q400" i="38"/>
  <c r="S392" i="38"/>
  <c r="P389" i="38"/>
  <c r="M387" i="38"/>
  <c r="O338" i="38"/>
  <c r="L336" i="38"/>
  <c r="R332" i="38"/>
  <c r="K313" i="38"/>
  <c r="U244" i="38"/>
  <c r="N228" i="38"/>
  <c r="T219" i="38"/>
  <c r="Q217" i="38"/>
  <c r="S200" i="38"/>
  <c r="P193" i="38"/>
  <c r="M192" i="38"/>
  <c r="O164" i="38"/>
  <c r="L163" i="38"/>
  <c r="R149" i="38"/>
  <c r="K135" i="38"/>
  <c r="U132" i="38"/>
  <c r="N120" i="38"/>
  <c r="S93" i="38"/>
  <c r="P85" i="38"/>
  <c r="M80" i="38"/>
  <c r="O65" i="38"/>
  <c r="L62" i="38"/>
  <c r="R42" i="38"/>
  <c r="K39" i="38"/>
  <c r="U25" i="38"/>
  <c r="Q11" i="38"/>
  <c r="L39" i="38"/>
  <c r="U558" i="38"/>
  <c r="U557" i="38" s="1"/>
  <c r="N544" i="38"/>
  <c r="N543" i="38" s="1"/>
  <c r="N542" i="38" s="1"/>
  <c r="S448" i="38"/>
  <c r="P445" i="38"/>
  <c r="M435" i="38"/>
  <c r="M432" i="38" s="1"/>
  <c r="O428" i="38"/>
  <c r="O421" i="38" s="1"/>
  <c r="L420" i="38"/>
  <c r="R411" i="38"/>
  <c r="K408" i="38"/>
  <c r="K405" i="38" s="1"/>
  <c r="K404" i="38" s="1"/>
  <c r="U397" i="38"/>
  <c r="N392" i="38"/>
  <c r="T387" i="38"/>
  <c r="Q382" i="38"/>
  <c r="S336" i="38"/>
  <c r="P335" i="38"/>
  <c r="P334" i="38" s="1"/>
  <c r="M332" i="38"/>
  <c r="O268" i="38"/>
  <c r="L244" i="38"/>
  <c r="R225" i="38"/>
  <c r="K219" i="38"/>
  <c r="U208" i="38"/>
  <c r="N200" i="38"/>
  <c r="T192" i="38"/>
  <c r="T191" i="38" s="1"/>
  <c r="Q166" i="38"/>
  <c r="S163" i="38"/>
  <c r="P151" i="38"/>
  <c r="M149" i="38"/>
  <c r="O133" i="38"/>
  <c r="L132" i="38"/>
  <c r="R118" i="38"/>
  <c r="S85" i="38"/>
  <c r="P80" i="38"/>
  <c r="M67" i="38"/>
  <c r="O62" i="38"/>
  <c r="L50" i="38"/>
  <c r="R39" i="38"/>
  <c r="K34" i="38"/>
  <c r="N11" i="38"/>
  <c r="P558" i="38"/>
  <c r="P557" i="38" s="1"/>
  <c r="M544" i="38"/>
  <c r="R448" i="38"/>
  <c r="K445" i="38"/>
  <c r="K436" i="38" s="1"/>
  <c r="U431" i="38"/>
  <c r="N428" i="38"/>
  <c r="T419" i="38"/>
  <c r="Q411" i="38"/>
  <c r="S400" i="38"/>
  <c r="P397" i="38"/>
  <c r="M392" i="38"/>
  <c r="O387" i="38"/>
  <c r="L382" i="38"/>
  <c r="R336" i="38"/>
  <c r="K335" i="38"/>
  <c r="U313" i="38"/>
  <c r="N268" i="38"/>
  <c r="T228" i="38"/>
  <c r="Q225" i="38"/>
  <c r="S217" i="38"/>
  <c r="P208" i="38"/>
  <c r="M200" i="38"/>
  <c r="O192" i="38"/>
  <c r="L166" i="38"/>
  <c r="R163" i="38"/>
  <c r="K151" i="38"/>
  <c r="U135" i="38"/>
  <c r="N133" i="38"/>
  <c r="T120" i="38"/>
  <c r="Q118" i="38"/>
  <c r="M93" i="38"/>
  <c r="O80" i="38"/>
  <c r="L67" i="38"/>
  <c r="R62" i="38"/>
  <c r="K50" i="38"/>
  <c r="U39" i="38"/>
  <c r="N34" i="38"/>
  <c r="O11" i="38"/>
  <c r="R583" i="38"/>
  <c r="S583" i="38"/>
  <c r="O140" i="38"/>
  <c r="N144" i="38"/>
  <c r="P146" i="38"/>
  <c r="R147" i="38"/>
  <c r="K138" i="38"/>
  <c r="U136" i="38"/>
  <c r="N148" i="38"/>
  <c r="T125" i="38"/>
  <c r="Q124" i="38"/>
  <c r="S122" i="38"/>
  <c r="P121" i="38"/>
  <c r="M129" i="38"/>
  <c r="O127" i="38"/>
  <c r="L131" i="38"/>
  <c r="R113" i="38"/>
  <c r="K112" i="38"/>
  <c r="U110" i="38"/>
  <c r="N115" i="38"/>
  <c r="R116" i="38"/>
  <c r="K109" i="38"/>
  <c r="Q182" i="38"/>
  <c r="N177" i="38"/>
  <c r="P171" i="38"/>
  <c r="R168" i="38"/>
  <c r="O157" i="38"/>
  <c r="U162" i="38"/>
  <c r="O143" i="38"/>
  <c r="S145" i="38"/>
  <c r="U148" i="38"/>
  <c r="N126" i="38"/>
  <c r="N124" i="38"/>
  <c r="P122" i="38"/>
  <c r="O129" i="38"/>
  <c r="L127" i="38"/>
  <c r="K130" i="38"/>
  <c r="M112" i="38"/>
  <c r="L110" i="38"/>
  <c r="T114" i="38"/>
  <c r="R109" i="38"/>
  <c r="S75" i="38"/>
  <c r="P74" i="38"/>
  <c r="M76" i="38"/>
  <c r="O82" i="38"/>
  <c r="L79" i="38"/>
  <c r="R78" i="38"/>
  <c r="K70" i="38"/>
  <c r="Q69" i="38"/>
  <c r="K72" i="38"/>
  <c r="N63" i="38"/>
  <c r="T61" i="38"/>
  <c r="Q101" i="38"/>
  <c r="S99" i="38"/>
  <c r="P98" i="38"/>
  <c r="M97" i="38"/>
  <c r="O103" i="38"/>
  <c r="L104" i="38"/>
  <c r="T106" i="38"/>
  <c r="T95" i="38" s="1"/>
  <c r="T94" i="38" s="1"/>
  <c r="Q96" i="38"/>
  <c r="S52" i="38"/>
  <c r="P53" i="38"/>
  <c r="M54" i="38"/>
  <c r="O56" i="38"/>
  <c r="L57" i="38"/>
  <c r="L59" i="38"/>
  <c r="O43" i="38"/>
  <c r="L44" i="38"/>
  <c r="R46" i="38"/>
  <c r="K47" i="38"/>
  <c r="U49" i="38"/>
  <c r="N40" i="38"/>
  <c r="T38" i="38"/>
  <c r="Q36" i="38"/>
  <c r="S33" i="38"/>
  <c r="P89" i="38"/>
  <c r="M90" i="38"/>
  <c r="O92" i="38"/>
  <c r="L86" i="38"/>
  <c r="L88" i="38"/>
  <c r="O31" i="38"/>
  <c r="T29" i="38"/>
  <c r="O30" i="38"/>
  <c r="L27" i="38"/>
  <c r="R26" i="38"/>
  <c r="U23" i="38"/>
  <c r="N22" i="38"/>
  <c r="N19" i="38"/>
  <c r="M17" i="38"/>
  <c r="S15" i="38"/>
  <c r="P14" i="38"/>
  <c r="M13" i="38"/>
  <c r="O20" i="38"/>
  <c r="M20" i="38"/>
  <c r="N181" i="38"/>
  <c r="P175" i="38"/>
  <c r="R189" i="38"/>
  <c r="O169" i="38"/>
  <c r="U155" i="38"/>
  <c r="S160" i="38"/>
  <c r="N146" i="38"/>
  <c r="N137" i="38"/>
  <c r="O148" i="38"/>
  <c r="O125" i="38"/>
  <c r="P123" i="38"/>
  <c r="Q121" i="38"/>
  <c r="Q128" i="38"/>
  <c r="R131" i="38"/>
  <c r="S113" i="38"/>
  <c r="S111" i="38"/>
  <c r="T115" i="38"/>
  <c r="S116" i="38"/>
  <c r="S117" i="38"/>
  <c r="S74" i="38"/>
  <c r="P76" i="38"/>
  <c r="M81" i="38"/>
  <c r="S79" i="38"/>
  <c r="P77" i="38"/>
  <c r="M78" i="38"/>
  <c r="O71" i="38"/>
  <c r="L69" i="38"/>
  <c r="L72" i="38"/>
  <c r="Q63" i="38"/>
  <c r="S61" i="38"/>
  <c r="P101" i="38"/>
  <c r="M100" i="38"/>
  <c r="O98" i="38"/>
  <c r="L97" i="38"/>
  <c r="R103" i="38"/>
  <c r="K104" i="38"/>
  <c r="S106" i="38"/>
  <c r="S95" i="38" s="1"/>
  <c r="S94" i="38" s="1"/>
  <c r="P96" i="38"/>
  <c r="M51" i="38"/>
  <c r="O53" i="38"/>
  <c r="L54" i="38"/>
  <c r="R56" i="38"/>
  <c r="K57" i="38"/>
  <c r="M59" i="38"/>
  <c r="N43" i="38"/>
  <c r="T45" i="38"/>
  <c r="Q46" i="38"/>
  <c r="S48" i="38"/>
  <c r="P49" i="38"/>
  <c r="M40" i="38"/>
  <c r="O38" i="38"/>
  <c r="L36" i="38"/>
  <c r="R33" i="38"/>
  <c r="K89" i="38"/>
  <c r="U91" i="38"/>
  <c r="N92" i="38"/>
  <c r="T87" i="38"/>
  <c r="Q88" i="38"/>
  <c r="K32" i="38"/>
  <c r="N29" i="38"/>
  <c r="O27" i="38"/>
  <c r="U26" i="38"/>
  <c r="Q24" i="38"/>
  <c r="L23" i="38"/>
  <c r="R21" i="38"/>
  <c r="S19" i="38"/>
  <c r="M16" i="38"/>
  <c r="N15" i="38"/>
  <c r="T13" i="38"/>
  <c r="Q12" i="38"/>
  <c r="T20" i="38"/>
  <c r="K12" i="38"/>
  <c r="L175" i="38"/>
  <c r="M190" i="38"/>
  <c r="K169" i="38"/>
  <c r="Q155" i="38"/>
  <c r="N161" i="38"/>
  <c r="T144" i="38"/>
  <c r="M138" i="38"/>
  <c r="S148" i="38"/>
  <c r="S125" i="38"/>
  <c r="T123" i="38"/>
  <c r="U121" i="38"/>
  <c r="U128" i="38"/>
  <c r="N127" i="38"/>
  <c r="N130" i="38"/>
  <c r="P112" i="38"/>
  <c r="O110" i="38"/>
  <c r="L114" i="38"/>
  <c r="P109" i="38"/>
  <c r="Q75" i="38"/>
  <c r="S76" i="38"/>
  <c r="P81" i="38"/>
  <c r="U82" i="38"/>
  <c r="O77" i="38"/>
  <c r="L78" i="38"/>
  <c r="L71" i="38"/>
  <c r="O69" i="38"/>
  <c r="L68" i="38"/>
  <c r="T63" i="38"/>
  <c r="Q64" i="38"/>
  <c r="S101" i="38"/>
  <c r="P100" i="38"/>
  <c r="M99" i="38"/>
  <c r="O97" i="38"/>
  <c r="L102" i="38"/>
  <c r="R104" i="38"/>
  <c r="K105" i="38"/>
  <c r="O96" i="38"/>
  <c r="L51" i="38"/>
  <c r="R53" i="38"/>
  <c r="K54" i="38"/>
  <c r="U56" i="38"/>
  <c r="N57" i="38"/>
  <c r="N59" i="38"/>
  <c r="M43" i="38"/>
  <c r="O45" i="38"/>
  <c r="L46" i="38"/>
  <c r="R48" i="38"/>
  <c r="K49" i="38"/>
  <c r="U41" i="38"/>
  <c r="N38" i="38"/>
  <c r="T37" i="38"/>
  <c r="M33" i="38"/>
  <c r="O90" i="38"/>
  <c r="L91" i="38"/>
  <c r="R86" i="38"/>
  <c r="K87" i="38"/>
  <c r="Q31" i="38"/>
  <c r="T32" i="38"/>
  <c r="Q30" i="38"/>
  <c r="K28" i="38"/>
  <c r="P26" i="38"/>
  <c r="K24" i="38"/>
  <c r="T22" i="38"/>
  <c r="Q21" i="38"/>
  <c r="T19" i="38"/>
  <c r="N16" i="38"/>
  <c r="M15" i="38"/>
  <c r="Q20" i="38"/>
  <c r="N20" i="38"/>
  <c r="S176" i="38"/>
  <c r="T171" i="38"/>
  <c r="L170" i="38"/>
  <c r="M155" i="38"/>
  <c r="K160" i="38"/>
  <c r="K143" i="38"/>
  <c r="T138" i="38"/>
  <c r="Q148" i="38"/>
  <c r="R125" i="38"/>
  <c r="S123" i="38"/>
  <c r="S121" i="38"/>
  <c r="T128" i="38"/>
  <c r="U131" i="38"/>
  <c r="U113" i="38"/>
  <c r="N112" i="38"/>
  <c r="N110" i="38"/>
  <c r="P114" i="38"/>
  <c r="T109" i="38"/>
  <c r="T75" i="38"/>
  <c r="Q74" i="38"/>
  <c r="S81" i="38"/>
  <c r="R82" i="38"/>
  <c r="R77" i="38"/>
  <c r="K78" i="38"/>
  <c r="M71" i="38"/>
  <c r="N69" i="38"/>
  <c r="N72" i="38"/>
  <c r="K63" i="38"/>
  <c r="U61" i="38"/>
  <c r="N101" i="38"/>
  <c r="T99" i="38"/>
  <c r="Q98" i="38"/>
  <c r="S102" i="38"/>
  <c r="P103" i="38"/>
  <c r="M104" i="38"/>
  <c r="Q106" i="38"/>
  <c r="Q95" i="38" s="1"/>
  <c r="Q94" i="38" s="1"/>
  <c r="S51" i="38"/>
  <c r="P52" i="38"/>
  <c r="M53" i="38"/>
  <c r="O55" i="38"/>
  <c r="L56" i="38"/>
  <c r="R58" i="38"/>
  <c r="S59" i="38"/>
  <c r="U44" i="38"/>
  <c r="N45" i="38"/>
  <c r="T47" i="38"/>
  <c r="Q48" i="38"/>
  <c r="S40" i="38"/>
  <c r="P41" i="38"/>
  <c r="M38" i="38"/>
  <c r="O37" i="38"/>
  <c r="L33" i="38"/>
  <c r="R90" i="38"/>
  <c r="K91" i="38"/>
  <c r="U86" i="38"/>
  <c r="N87" i="38"/>
  <c r="T31" i="38"/>
  <c r="Q32" i="38"/>
  <c r="L29" i="38"/>
  <c r="U27" i="38"/>
  <c r="P28" i="38"/>
  <c r="K26" i="38"/>
  <c r="N23" i="38"/>
  <c r="T21" i="38"/>
  <c r="Q19" i="38"/>
  <c r="K16" i="38"/>
  <c r="P15" i="38"/>
  <c r="M14" i="38"/>
  <c r="K558" i="38"/>
  <c r="K557" i="38" s="1"/>
  <c r="R517" i="38"/>
  <c r="R516" i="38" s="1"/>
  <c r="M448" i="38"/>
  <c r="O435" i="38"/>
  <c r="O432" i="38" s="1"/>
  <c r="L431" i="38"/>
  <c r="R420" i="38"/>
  <c r="K419" i="38"/>
  <c r="U408" i="38"/>
  <c r="N400" i="38"/>
  <c r="T392" i="38"/>
  <c r="Q389" i="38"/>
  <c r="S382" i="38"/>
  <c r="P338" i="38"/>
  <c r="M336" i="38"/>
  <c r="O332" i="38"/>
  <c r="L313" i="38"/>
  <c r="R244" i="38"/>
  <c r="K228" i="38"/>
  <c r="U219" i="38"/>
  <c r="N217" i="38"/>
  <c r="T200" i="38"/>
  <c r="Q193" i="38"/>
  <c r="S166" i="38"/>
  <c r="P164" i="38"/>
  <c r="M163" i="38"/>
  <c r="O149" i="38"/>
  <c r="L135" i="38"/>
  <c r="R132" i="38"/>
  <c r="K120" i="38"/>
  <c r="T93" i="38"/>
  <c r="Q85" i="38"/>
  <c r="S67" i="38"/>
  <c r="P65" i="38"/>
  <c r="M62" i="38"/>
  <c r="K42" i="38"/>
  <c r="P11" i="38"/>
  <c r="O544" i="38"/>
  <c r="M517" i="38"/>
  <c r="M516" i="38" s="1"/>
  <c r="U445" i="38"/>
  <c r="N435" i="38"/>
  <c r="N432" i="38" s="1"/>
  <c r="T428" i="38"/>
  <c r="Q420" i="38"/>
  <c r="S411" i="38"/>
  <c r="P408" i="38"/>
  <c r="M400" i="38"/>
  <c r="O392" i="38"/>
  <c r="L389" i="38"/>
  <c r="R382" i="38"/>
  <c r="K338" i="38"/>
  <c r="U335" i="38"/>
  <c r="N332" i="38"/>
  <c r="T268" i="38"/>
  <c r="Q244" i="38"/>
  <c r="S225" i="38"/>
  <c r="P219" i="38"/>
  <c r="M217" i="38"/>
  <c r="O200" i="38"/>
  <c r="L193" i="38"/>
  <c r="R166" i="38"/>
  <c r="K164" i="38"/>
  <c r="U151" i="38"/>
  <c r="N149" i="38"/>
  <c r="T133" i="38"/>
  <c r="Q132" i="38"/>
  <c r="S118" i="38"/>
  <c r="O93" i="38"/>
  <c r="L85" i="38"/>
  <c r="R67" i="38"/>
  <c r="K65" i="38"/>
  <c r="U50" i="38"/>
  <c r="N42" i="38"/>
  <c r="T34" i="38"/>
  <c r="Q25" i="38"/>
  <c r="U34" i="38"/>
  <c r="Q558" i="38"/>
  <c r="Q557" i="38" s="1"/>
  <c r="T517" i="38"/>
  <c r="O448" i="38"/>
  <c r="L445" i="38"/>
  <c r="R431" i="38"/>
  <c r="R429" i="38" s="1"/>
  <c r="K428" i="38"/>
  <c r="K421" i="38" s="1"/>
  <c r="U419" i="38"/>
  <c r="N411" i="38"/>
  <c r="T400" i="38"/>
  <c r="Q397" i="38"/>
  <c r="S389" i="38"/>
  <c r="P387" i="38"/>
  <c r="M382" i="38"/>
  <c r="O336" i="38"/>
  <c r="L335" i="38"/>
  <c r="R313" i="38"/>
  <c r="K268" i="38"/>
  <c r="U228" i="38"/>
  <c r="N225" i="38"/>
  <c r="T217" i="38"/>
  <c r="Q208" i="38"/>
  <c r="S193" i="38"/>
  <c r="P192" i="38"/>
  <c r="M166" i="38"/>
  <c r="O163" i="38"/>
  <c r="L151" i="38"/>
  <c r="R135" i="38"/>
  <c r="K133" i="38"/>
  <c r="U120" i="38"/>
  <c r="N118" i="38"/>
  <c r="O85" i="38"/>
  <c r="L80" i="38"/>
  <c r="R65" i="38"/>
  <c r="K62" i="38"/>
  <c r="U42" i="38"/>
  <c r="N39" i="38"/>
  <c r="T25" i="38"/>
  <c r="R11" i="38"/>
  <c r="L558" i="38"/>
  <c r="L557" i="38" s="1"/>
  <c r="S517" i="38"/>
  <c r="S516" i="38" s="1"/>
  <c r="N448" i="38"/>
  <c r="T435" i="38"/>
  <c r="Q431" i="38"/>
  <c r="Q429" i="38" s="1"/>
  <c r="S420" i="38"/>
  <c r="P419" i="38"/>
  <c r="M411" i="38"/>
  <c r="O400" i="38"/>
  <c r="L397" i="38"/>
  <c r="R389" i="38"/>
  <c r="K387" i="38"/>
  <c r="U338" i="38"/>
  <c r="N336" i="38"/>
  <c r="T332" i="38"/>
  <c r="Q313" i="38"/>
  <c r="S244" i="38"/>
  <c r="P228" i="38"/>
  <c r="M225" i="38"/>
  <c r="O217" i="38"/>
  <c r="L208" i="38"/>
  <c r="R193" i="38"/>
  <c r="K192" i="38"/>
  <c r="U164" i="38"/>
  <c r="N163" i="38"/>
  <c r="T149" i="38"/>
  <c r="Q135" i="38"/>
  <c r="S132" i="38"/>
  <c r="P120" i="38"/>
  <c r="M118" i="38"/>
  <c r="R85" i="38"/>
  <c r="K80" i="38"/>
  <c r="U65" i="38"/>
  <c r="N62" i="38"/>
  <c r="T42" i="38"/>
  <c r="Q39" i="38"/>
  <c r="S25" i="38"/>
  <c r="S11" i="38"/>
  <c r="P583" i="38"/>
  <c r="L583" i="38"/>
  <c r="M143" i="38"/>
  <c r="S139" i="38"/>
  <c r="L146" i="38"/>
  <c r="N147" i="38"/>
  <c r="T137" i="38"/>
  <c r="Q136" i="38"/>
  <c r="S126" i="38"/>
  <c r="P125" i="38"/>
  <c r="M124" i="38"/>
  <c r="O122" i="38"/>
  <c r="L121" i="38"/>
  <c r="R128" i="38"/>
  <c r="K127" i="38"/>
  <c r="U130" i="38"/>
  <c r="N113" i="38"/>
  <c r="T111" i="38"/>
  <c r="Q110" i="38"/>
  <c r="S114" i="38"/>
  <c r="N116" i="38"/>
  <c r="T117" i="38"/>
  <c r="R181" i="38"/>
  <c r="O176" i="38"/>
  <c r="U190" i="38"/>
  <c r="S169" i="38"/>
  <c r="T156" i="38"/>
  <c r="L141" i="38"/>
  <c r="L144" i="38"/>
  <c r="Q138" i="38"/>
  <c r="P148" i="38"/>
  <c r="Q125" i="38"/>
  <c r="Q123" i="38"/>
  <c r="R121" i="38"/>
  <c r="S128" i="38"/>
  <c r="S131" i="38"/>
  <c r="T113" i="38"/>
  <c r="U111" i="38"/>
  <c r="U115" i="38"/>
  <c r="N114" i="38"/>
  <c r="M109" i="38"/>
  <c r="O75" i="38"/>
  <c r="L74" i="38"/>
  <c r="R81" i="38"/>
  <c r="S82" i="38"/>
  <c r="U77" i="38"/>
  <c r="N78" i="38"/>
  <c r="N71" i="38"/>
  <c r="M69" i="38"/>
  <c r="O72" i="38"/>
  <c r="S64" i="38"/>
  <c r="P61" i="38"/>
  <c r="M101" i="38"/>
  <c r="O99" i="38"/>
  <c r="L98" i="38"/>
  <c r="R102" i="38"/>
  <c r="K103" i="38"/>
  <c r="U105" i="38"/>
  <c r="P106" i="38"/>
  <c r="P95" i="38" s="1"/>
  <c r="P94" i="38" s="1"/>
  <c r="M96" i="38"/>
  <c r="O52" i="38"/>
  <c r="L53" i="38"/>
  <c r="R55" i="38"/>
  <c r="K56" i="38"/>
  <c r="U58" i="38"/>
  <c r="P59" i="38"/>
  <c r="K43" i="38"/>
  <c r="U45" i="38"/>
  <c r="N46" i="38"/>
  <c r="T48" i="38"/>
  <c r="Q49" i="38"/>
  <c r="S41" i="38"/>
  <c r="P38" i="38"/>
  <c r="M36" i="38"/>
  <c r="O33" i="38"/>
  <c r="L89" i="38"/>
  <c r="R91" i="38"/>
  <c r="K92" i="38"/>
  <c r="U87" i="38"/>
  <c r="P88" i="38"/>
  <c r="K31" i="38"/>
  <c r="O29" i="38"/>
  <c r="K30" i="38"/>
  <c r="M28" i="38"/>
  <c r="N26" i="38"/>
  <c r="Q23" i="38"/>
  <c r="S21" i="38"/>
  <c r="R19" i="38"/>
  <c r="L16" i="38"/>
  <c r="O15" i="38"/>
  <c r="L14" i="38"/>
  <c r="R12" i="38"/>
  <c r="S20" i="38"/>
  <c r="U20" i="38"/>
  <c r="O180" i="38"/>
  <c r="U174" i="38"/>
  <c r="S188" i="38"/>
  <c r="T170" i="38"/>
  <c r="L152" i="38"/>
  <c r="M140" i="38"/>
  <c r="O145" i="38"/>
  <c r="S136" i="38"/>
  <c r="R126" i="38"/>
  <c r="R124" i="38"/>
  <c r="K123" i="38"/>
  <c r="K121" i="38"/>
  <c r="L128" i="38"/>
  <c r="M131" i="38"/>
  <c r="M113" i="38"/>
  <c r="N111" i="38"/>
  <c r="O115" i="38"/>
  <c r="M116" i="38"/>
  <c r="N117" i="38"/>
  <c r="O74" i="38"/>
  <c r="L76" i="38"/>
  <c r="L82" i="38"/>
  <c r="O79" i="38"/>
  <c r="L77" i="38"/>
  <c r="R70" i="38"/>
  <c r="S71" i="38"/>
  <c r="U68" i="38"/>
  <c r="P72" i="38"/>
  <c r="M63" i="38"/>
  <c r="O61" i="38"/>
  <c r="L101" i="38"/>
  <c r="R99" i="38"/>
  <c r="K98" i="38"/>
  <c r="U102" i="38"/>
  <c r="N103" i="38"/>
  <c r="T105" i="38"/>
  <c r="O106" i="38"/>
  <c r="O95" i="38" s="1"/>
  <c r="O94" i="38" s="1"/>
  <c r="L96" i="38"/>
  <c r="R52" i="38"/>
  <c r="K53" i="38"/>
  <c r="U55" i="38"/>
  <c r="N56" i="38"/>
  <c r="T58" i="38"/>
  <c r="Q59" i="38"/>
  <c r="S44" i="38"/>
  <c r="P45" i="38"/>
  <c r="M46" i="38"/>
  <c r="O48" i="38"/>
  <c r="L49" i="38"/>
  <c r="R41" i="38"/>
  <c r="K38" i="38"/>
  <c r="U37" i="38"/>
  <c r="N33" i="38"/>
  <c r="T90" i="38"/>
  <c r="Q91" i="38"/>
  <c r="S86" i="38"/>
  <c r="P87" i="38"/>
  <c r="U88" i="38"/>
  <c r="O32" i="38"/>
  <c r="R30" i="38"/>
  <c r="K27" i="38"/>
  <c r="Q26" i="38"/>
  <c r="L24" i="38"/>
  <c r="U22" i="38"/>
  <c r="N21" i="38"/>
  <c r="T17" i="38"/>
  <c r="Q16" i="38"/>
  <c r="S14" i="38"/>
  <c r="P13" i="38"/>
  <c r="M12" i="38"/>
  <c r="S13" i="38"/>
  <c r="K180" i="38"/>
  <c r="Q174" i="38"/>
  <c r="N189" i="38"/>
  <c r="P170" i="38"/>
  <c r="R154" i="38"/>
  <c r="O160" i="38"/>
  <c r="K145" i="38"/>
  <c r="U137" i="38"/>
  <c r="M148" i="38"/>
  <c r="N125" i="38"/>
  <c r="O123" i="38"/>
  <c r="O121" i="38"/>
  <c r="P128" i="38"/>
  <c r="Q131" i="38"/>
  <c r="Q113" i="38"/>
  <c r="R111" i="38"/>
  <c r="S115" i="38"/>
  <c r="Q116" i="38"/>
  <c r="R117" i="38"/>
  <c r="M75" i="38"/>
  <c r="O76" i="38"/>
  <c r="L81" i="38"/>
  <c r="R79" i="38"/>
  <c r="K77" i="38"/>
  <c r="U70" i="38"/>
  <c r="P71" i="38"/>
  <c r="K69" i="38"/>
  <c r="M72" i="38"/>
  <c r="P63" i="38"/>
  <c r="M64" i="38"/>
  <c r="O101" i="38"/>
  <c r="L100" i="38"/>
  <c r="R98" i="38"/>
  <c r="K97" i="38"/>
  <c r="U103" i="38"/>
  <c r="N104" i="38"/>
  <c r="R106" i="38"/>
  <c r="R95" i="38" s="1"/>
  <c r="R94" i="38" s="1"/>
  <c r="K96" i="38"/>
  <c r="U52" i="38"/>
  <c r="N53" i="38"/>
  <c r="T55" i="38"/>
  <c r="Q56" i="38"/>
  <c r="S58" i="38"/>
  <c r="R59" i="38"/>
  <c r="R44" i="38"/>
  <c r="K45" i="38"/>
  <c r="U47" i="38"/>
  <c r="N48" i="38"/>
  <c r="T40" i="38"/>
  <c r="Q41" i="38"/>
  <c r="S36" i="38"/>
  <c r="P37" i="38"/>
  <c r="R89" i="38"/>
  <c r="K90" i="38"/>
  <c r="U92" i="38"/>
  <c r="N86" i="38"/>
  <c r="N88" i="38"/>
  <c r="M31" i="38"/>
  <c r="R29" i="38"/>
  <c r="M30" i="38"/>
  <c r="O28" i="38"/>
  <c r="L26" i="38"/>
  <c r="S23" i="38"/>
  <c r="P22" i="38"/>
  <c r="M21" i="38"/>
  <c r="S17" i="38"/>
  <c r="R16" i="38"/>
  <c r="R14" i="38"/>
  <c r="R13" i="38"/>
  <c r="L179" i="38"/>
  <c r="M174" i="38"/>
  <c r="K188" i="38"/>
  <c r="Q159" i="38"/>
  <c r="N154" i="38"/>
  <c r="P141" i="38"/>
  <c r="P144" i="38"/>
  <c r="L138" i="38"/>
  <c r="L148" i="38"/>
  <c r="M125" i="38"/>
  <c r="M123" i="38"/>
  <c r="N121" i="38"/>
  <c r="O128" i="38"/>
  <c r="O131" i="38"/>
  <c r="P113" i="38"/>
  <c r="Q111" i="38"/>
  <c r="Q115" i="38"/>
  <c r="U116" i="38"/>
  <c r="N109" i="38"/>
  <c r="P75" i="38"/>
  <c r="M74" i="38"/>
  <c r="O81" i="38"/>
  <c r="U79" i="38"/>
  <c r="N77" i="38"/>
  <c r="T70" i="38"/>
  <c r="Q71" i="38"/>
  <c r="S68" i="38"/>
  <c r="R72" i="38"/>
  <c r="T64" i="38"/>
  <c r="Q61" i="38"/>
  <c r="S100" i="38"/>
  <c r="P99" i="38"/>
  <c r="M98" i="38"/>
  <c r="O102" i="38"/>
  <c r="L103" i="38"/>
  <c r="R105" i="38"/>
  <c r="M106" i="38"/>
  <c r="M95" i="38" s="1"/>
  <c r="M94" i="38" s="1"/>
  <c r="O51" i="38"/>
  <c r="L52" i="38"/>
  <c r="R54" i="38"/>
  <c r="K55" i="38"/>
  <c r="U57" i="38"/>
  <c r="N58" i="38"/>
  <c r="T43" i="38"/>
  <c r="Q44" i="38"/>
  <c r="S46" i="38"/>
  <c r="P47" i="38"/>
  <c r="M48" i="38"/>
  <c r="O40" i="38"/>
  <c r="L41" i="38"/>
  <c r="R36" i="38"/>
  <c r="K37" i="38"/>
  <c r="U89" i="38"/>
  <c r="N90" i="38"/>
  <c r="T92" i="38"/>
  <c r="Q86" i="38"/>
  <c r="K88" i="38"/>
  <c r="P31" i="38"/>
  <c r="U32" i="38"/>
  <c r="T30" i="38"/>
  <c r="Q27" i="38"/>
  <c r="T28" i="38"/>
  <c r="S24" i="38"/>
  <c r="S22" i="38"/>
  <c r="P21" i="38"/>
  <c r="U19" i="38"/>
  <c r="O16" i="38"/>
  <c r="L15" i="38"/>
  <c r="R20" i="38"/>
  <c r="T544" i="38"/>
  <c r="T543" i="38" s="1"/>
  <c r="N517" i="38"/>
  <c r="R445" i="38"/>
  <c r="K435" i="38"/>
  <c r="U428" i="38"/>
  <c r="U421" i="38" s="1"/>
  <c r="N420" i="38"/>
  <c r="T411" i="38"/>
  <c r="Q408" i="38"/>
  <c r="S397" i="38"/>
  <c r="P392" i="38"/>
  <c r="M389" i="38"/>
  <c r="O382" i="38"/>
  <c r="L338" i="38"/>
  <c r="R335" i="38"/>
  <c r="K332" i="38"/>
  <c r="U268" i="38"/>
  <c r="N244" i="38"/>
  <c r="T225" i="38"/>
  <c r="Q219" i="38"/>
  <c r="S208" i="38"/>
  <c r="P200" i="38"/>
  <c r="M193" i="38"/>
  <c r="O166" i="38"/>
  <c r="L164" i="38"/>
  <c r="R151" i="38"/>
  <c r="K149" i="38"/>
  <c r="U133" i="38"/>
  <c r="N132" i="38"/>
  <c r="T118" i="38"/>
  <c r="P93" i="38"/>
  <c r="M85" i="38"/>
  <c r="O67" i="38"/>
  <c r="L65" i="38"/>
  <c r="R50" i="38"/>
  <c r="R25" i="38"/>
  <c r="R558" i="38"/>
  <c r="R557" i="38" s="1"/>
  <c r="K544" i="38"/>
  <c r="K543" i="38" s="1"/>
  <c r="T448" i="38"/>
  <c r="Q445" i="38"/>
  <c r="S431" i="38"/>
  <c r="S429" i="38" s="1"/>
  <c r="P428" i="38"/>
  <c r="P421" i="38" s="1"/>
  <c r="M420" i="38"/>
  <c r="O411" i="38"/>
  <c r="L408" i="38"/>
  <c r="R397" i="38"/>
  <c r="K392" i="38"/>
  <c r="U387" i="38"/>
  <c r="N382" i="38"/>
  <c r="T336" i="38"/>
  <c r="Q335" i="38"/>
  <c r="S313" i="38"/>
  <c r="P268" i="38"/>
  <c r="M244" i="38"/>
  <c r="O225" i="38"/>
  <c r="L219" i="38"/>
  <c r="R208" i="38"/>
  <c r="K200" i="38"/>
  <c r="U192" i="38"/>
  <c r="N166" i="38"/>
  <c r="T163" i="38"/>
  <c r="Q151" i="38"/>
  <c r="S135" i="38"/>
  <c r="P133" i="38"/>
  <c r="M132" i="38"/>
  <c r="O118" i="38"/>
  <c r="K93" i="38"/>
  <c r="U80" i="38"/>
  <c r="N67" i="38"/>
  <c r="T62" i="38"/>
  <c r="Q50" i="38"/>
  <c r="S39" i="38"/>
  <c r="P34" i="38"/>
  <c r="M25" i="38"/>
  <c r="T39" i="38"/>
  <c r="Q34" i="38"/>
  <c r="M558" i="38"/>
  <c r="M557" i="38" s="1"/>
  <c r="P517" i="38"/>
  <c r="P516" i="38" s="1"/>
  <c r="K448" i="38"/>
  <c r="U435" i="38"/>
  <c r="U432" i="38" s="1"/>
  <c r="N431" i="38"/>
  <c r="N429" i="38" s="1"/>
  <c r="T420" i="38"/>
  <c r="Q419" i="38"/>
  <c r="S408" i="38"/>
  <c r="P400" i="38"/>
  <c r="M397" i="38"/>
  <c r="O389" i="38"/>
  <c r="L387" i="38"/>
  <c r="R338" i="38"/>
  <c r="K336" i="38"/>
  <c r="U332" i="38"/>
  <c r="N313" i="38"/>
  <c r="T244" i="38"/>
  <c r="Q228" i="38"/>
  <c r="S219" i="38"/>
  <c r="P217" i="38"/>
  <c r="M208" i="38"/>
  <c r="O193" i="38"/>
  <c r="L192" i="38"/>
  <c r="R164" i="38"/>
  <c r="K163" i="38"/>
  <c r="U149" i="38"/>
  <c r="N135" i="38"/>
  <c r="T132" i="38"/>
  <c r="Q120" i="38"/>
  <c r="R93" i="38"/>
  <c r="K85" i="38"/>
  <c r="U67" i="38"/>
  <c r="N65" i="38"/>
  <c r="T50" i="38"/>
  <c r="Q42" i="38"/>
  <c r="S34" i="38"/>
  <c r="P25" i="38"/>
  <c r="T11" i="38"/>
  <c r="U544" i="38"/>
  <c r="U543" i="38" s="1"/>
  <c r="O517" i="38"/>
  <c r="S445" i="38"/>
  <c r="P435" i="38"/>
  <c r="P432" i="38" s="1"/>
  <c r="M431" i="38"/>
  <c r="M429" i="38" s="1"/>
  <c r="O420" i="38"/>
  <c r="L419" i="38"/>
  <c r="R408" i="38"/>
  <c r="R405" i="38" s="1"/>
  <c r="R404" i="38" s="1"/>
  <c r="K400" i="38"/>
  <c r="U392" i="38"/>
  <c r="N389" i="38"/>
  <c r="T382" i="38"/>
  <c r="Q338" i="38"/>
  <c r="S335" i="38"/>
  <c r="P332" i="38"/>
  <c r="M313" i="38"/>
  <c r="O244" i="38"/>
  <c r="L228" i="38"/>
  <c r="R219" i="38"/>
  <c r="K217" i="38"/>
  <c r="U200" i="38"/>
  <c r="N193" i="38"/>
  <c r="T166" i="38"/>
  <c r="Q164" i="38"/>
  <c r="S151" i="38"/>
  <c r="P149" i="38"/>
  <c r="M135" i="38"/>
  <c r="O132" i="38"/>
  <c r="L120" i="38"/>
  <c r="U93" i="38"/>
  <c r="N85" i="38"/>
  <c r="T67" i="38"/>
  <c r="Q65" i="38"/>
  <c r="S50" i="38"/>
  <c r="P42" i="38"/>
  <c r="M39" i="38"/>
  <c r="O25" i="38"/>
  <c r="O42" i="38"/>
  <c r="T583" i="38"/>
  <c r="M583" i="38"/>
  <c r="Q583" i="38"/>
  <c r="U18" i="38"/>
  <c r="O18" i="38"/>
  <c r="P18" i="38"/>
  <c r="R18" i="38"/>
  <c r="L18" i="38"/>
  <c r="N18" i="38"/>
  <c r="T18" i="38"/>
  <c r="Q18" i="38"/>
  <c r="M18" i="38"/>
  <c r="K583" i="38"/>
  <c r="K579" i="38"/>
  <c r="N24" i="38"/>
  <c r="S18" i="38"/>
  <c r="U11" i="38"/>
  <c r="U33" i="38"/>
  <c r="D34" i="27"/>
  <c r="D51" i="27" s="1"/>
  <c r="K516" i="38" l="1"/>
  <c r="Q432" i="38"/>
  <c r="M436" i="38"/>
  <c r="U436" i="38"/>
  <c r="N516" i="38"/>
  <c r="O516" i="38"/>
  <c r="P405" i="38"/>
  <c r="P404" i="38" s="1"/>
  <c r="Q436" i="38"/>
  <c r="T432" i="38"/>
  <c r="T516" i="38"/>
  <c r="Q516" i="38"/>
  <c r="L516" i="38"/>
  <c r="L421" i="38"/>
  <c r="S405" i="38"/>
  <c r="S404" i="38" s="1"/>
  <c r="U429" i="38"/>
  <c r="M421" i="38"/>
  <c r="P543" i="38"/>
  <c r="P542" i="38" s="1"/>
  <c r="L543" i="38"/>
  <c r="L542" i="38" s="1"/>
  <c r="Q421" i="38"/>
  <c r="T421" i="38"/>
  <c r="Q543" i="38"/>
  <c r="Q542" i="38" s="1"/>
  <c r="T436" i="38"/>
  <c r="R432" i="38"/>
  <c r="N436" i="38"/>
  <c r="S312" i="38"/>
  <c r="N210" i="38"/>
  <c r="S436" i="38"/>
  <c r="Q405" i="38"/>
  <c r="Q404" i="38" s="1"/>
  <c r="L429" i="38"/>
  <c r="U542" i="38"/>
  <c r="O60" i="38"/>
  <c r="M312" i="38"/>
  <c r="M243" i="38"/>
  <c r="N243" i="38"/>
  <c r="T542" i="38"/>
  <c r="U194" i="38"/>
  <c r="O243" i="38"/>
  <c r="Q337" i="38"/>
  <c r="K447" i="38"/>
  <c r="K446" i="38" s="1"/>
  <c r="U191" i="38"/>
  <c r="Q334" i="38"/>
  <c r="T447" i="38"/>
  <c r="T446" i="38" s="1"/>
  <c r="K191" i="38"/>
  <c r="T328" i="38"/>
  <c r="T327" i="38" s="1"/>
  <c r="N447" i="38"/>
  <c r="N446" i="38" s="1"/>
  <c r="Q201" i="38"/>
  <c r="K267" i="38"/>
  <c r="P218" i="38"/>
  <c r="U218" i="38"/>
  <c r="O328" i="38"/>
  <c r="O327" i="38" s="1"/>
  <c r="M447" i="38"/>
  <c r="M446" i="38" s="1"/>
  <c r="S210" i="38"/>
  <c r="U312" i="38"/>
  <c r="N194" i="38"/>
  <c r="L243" i="38"/>
  <c r="S194" i="38"/>
  <c r="U243" i="38"/>
  <c r="O337" i="38"/>
  <c r="K201" i="38"/>
  <c r="M267" i="38"/>
  <c r="T337" i="38"/>
  <c r="O436" i="38"/>
  <c r="R194" i="38"/>
  <c r="P243" i="38"/>
  <c r="N337" i="38"/>
  <c r="S337" i="38"/>
  <c r="Q560" i="38"/>
  <c r="K210" i="38"/>
  <c r="Q227" i="38"/>
  <c r="K194" i="38"/>
  <c r="P194" i="38"/>
  <c r="L337" i="38"/>
  <c r="P227" i="38"/>
  <c r="T210" i="38"/>
  <c r="R312" i="38"/>
  <c r="L436" i="38"/>
  <c r="U334" i="38"/>
  <c r="K227" i="38"/>
  <c r="R447" i="38"/>
  <c r="R446" i="38" s="1"/>
  <c r="U201" i="38"/>
  <c r="O267" i="38"/>
  <c r="Q210" i="38"/>
  <c r="K312" i="38"/>
  <c r="R210" i="38"/>
  <c r="P312" i="38"/>
  <c r="T312" i="38"/>
  <c r="O401" i="38"/>
  <c r="S334" i="38"/>
  <c r="P210" i="38"/>
  <c r="M84" i="38"/>
  <c r="M83" i="38" s="1"/>
  <c r="O210" i="38"/>
  <c r="M210" i="38"/>
  <c r="N267" i="38"/>
  <c r="S447" i="38"/>
  <c r="S446" i="38" s="1"/>
  <c r="N227" i="38"/>
  <c r="U516" i="38"/>
  <c r="S227" i="38"/>
  <c r="U499" i="38"/>
  <c r="U498" i="38" s="1"/>
  <c r="L227" i="38"/>
  <c r="U391" i="38"/>
  <c r="U390" i="38" s="1"/>
  <c r="N312" i="38"/>
  <c r="Q218" i="38"/>
  <c r="Q209" i="38" s="1"/>
  <c r="R436" i="38"/>
  <c r="Q312" i="38"/>
  <c r="U227" i="38"/>
  <c r="T267" i="38"/>
  <c r="L312" i="38"/>
  <c r="P201" i="38"/>
  <c r="O227" i="38"/>
  <c r="T201" i="38"/>
  <c r="M227" i="38"/>
  <c r="N84" i="38"/>
  <c r="N83" i="38" s="1"/>
  <c r="M134" i="38"/>
  <c r="T165" i="38"/>
  <c r="R218" i="38"/>
  <c r="P328" i="38"/>
  <c r="P327" i="38" s="1"/>
  <c r="Q119" i="38"/>
  <c r="M201" i="38"/>
  <c r="T243" i="38"/>
  <c r="R337" i="38"/>
  <c r="N66" i="38"/>
  <c r="R201" i="38"/>
  <c r="P267" i="38"/>
  <c r="L405" i="38"/>
  <c r="L404" i="38" s="1"/>
  <c r="O66" i="38"/>
  <c r="S201" i="38"/>
  <c r="U267" i="38"/>
  <c r="K432" i="38"/>
  <c r="M73" i="38"/>
  <c r="L201" i="38"/>
  <c r="S243" i="38"/>
  <c r="U337" i="38"/>
  <c r="O84" i="38"/>
  <c r="O83" i="38" s="1"/>
  <c r="R134" i="38"/>
  <c r="P191" i="38"/>
  <c r="L334" i="38"/>
  <c r="O447" i="38"/>
  <c r="O446" i="38" s="1"/>
  <c r="O194" i="38"/>
  <c r="Q243" i="38"/>
  <c r="K337" i="38"/>
  <c r="O543" i="38"/>
  <c r="O542" i="38" s="1"/>
  <c r="T194" i="38"/>
  <c r="R243" i="38"/>
  <c r="P337" i="38"/>
  <c r="M194" i="38"/>
  <c r="T227" i="38"/>
  <c r="N421" i="38"/>
  <c r="M543" i="38"/>
  <c r="M542" i="38" s="1"/>
  <c r="K218" i="38"/>
  <c r="M328" i="38"/>
  <c r="M327" i="38" s="1"/>
  <c r="P436" i="38"/>
  <c r="L447" i="38"/>
  <c r="L446" i="38" s="1"/>
  <c r="Q447" i="38"/>
  <c r="Q446" i="38" s="1"/>
  <c r="Q194" i="38"/>
  <c r="K243" i="38"/>
  <c r="M337" i="38"/>
  <c r="R421" i="38"/>
  <c r="Q328" i="38"/>
  <c r="Q327" i="38" s="1"/>
  <c r="P447" i="38"/>
  <c r="P446" i="38" s="1"/>
  <c r="U447" i="38"/>
  <c r="U446" i="38" s="1"/>
  <c r="L401" i="38"/>
  <c r="L210" i="38"/>
  <c r="S267" i="38"/>
  <c r="U210" i="38"/>
  <c r="O312" i="38"/>
  <c r="R375" i="38"/>
  <c r="L191" i="38"/>
  <c r="S218" i="38"/>
  <c r="S209" i="38" s="1"/>
  <c r="S134" i="38"/>
  <c r="N201" i="38"/>
  <c r="L267" i="38"/>
  <c r="O201" i="38"/>
  <c r="Q267" i="38"/>
  <c r="T235" i="38"/>
  <c r="Q73" i="38"/>
  <c r="R267" i="38"/>
  <c r="R227" i="38"/>
  <c r="L194" i="38"/>
  <c r="S235" i="38"/>
  <c r="T66" i="38"/>
  <c r="T381" i="38"/>
  <c r="O108" i="38"/>
  <c r="K542" i="38"/>
  <c r="T108" i="38"/>
  <c r="S10" i="38"/>
  <c r="U66" i="38"/>
  <c r="N165" i="38"/>
  <c r="L218" i="38"/>
  <c r="O165" i="38"/>
  <c r="L119" i="38"/>
  <c r="S150" i="38"/>
  <c r="K84" i="38"/>
  <c r="K83" i="38" s="1"/>
  <c r="N134" i="38"/>
  <c r="R334" i="38"/>
  <c r="U560" i="38"/>
  <c r="N235" i="38"/>
  <c r="R260" i="38"/>
  <c r="N10" i="38"/>
  <c r="T10" i="38"/>
  <c r="Q150" i="38"/>
  <c r="R150" i="38"/>
  <c r="Q60" i="38"/>
  <c r="S35" i="38"/>
  <c r="P60" i="38"/>
  <c r="M108" i="38"/>
  <c r="M165" i="38"/>
  <c r="N410" i="38"/>
  <c r="O391" i="38"/>
  <c r="T391" i="38"/>
  <c r="U134" i="38"/>
  <c r="O191" i="38"/>
  <c r="K334" i="38"/>
  <c r="M391" i="38"/>
  <c r="M66" i="38"/>
  <c r="Q381" i="38"/>
  <c r="L10" i="38"/>
  <c r="L410" i="38"/>
  <c r="U73" i="38"/>
  <c r="T73" i="38"/>
  <c r="S191" i="38"/>
  <c r="O334" i="38"/>
  <c r="Q391" i="38"/>
  <c r="Q66" i="38"/>
  <c r="U381" i="38"/>
  <c r="K410" i="38"/>
  <c r="K165" i="38"/>
  <c r="M218" i="38"/>
  <c r="P410" i="38"/>
  <c r="K73" i="38"/>
  <c r="N260" i="38"/>
  <c r="L235" i="38"/>
  <c r="S260" i="38"/>
  <c r="R235" i="38"/>
  <c r="O405" i="38"/>
  <c r="O404" i="38" s="1"/>
  <c r="Q375" i="38"/>
  <c r="P375" i="38"/>
  <c r="T578" i="38"/>
  <c r="N405" i="38"/>
  <c r="N404" i="38" s="1"/>
  <c r="S401" i="38"/>
  <c r="L525" i="38"/>
  <c r="L515" i="38" s="1"/>
  <c r="O499" i="38"/>
  <c r="O498" i="38" s="1"/>
  <c r="S525" i="38"/>
  <c r="S515" i="38" s="1"/>
  <c r="M560" i="38"/>
  <c r="N560" i="38"/>
  <c r="U578" i="38"/>
  <c r="P499" i="38"/>
  <c r="P498" i="38" s="1"/>
  <c r="U10" i="38"/>
  <c r="K578" i="38"/>
  <c r="N381" i="38"/>
  <c r="O381" i="38"/>
  <c r="L73" i="38"/>
  <c r="P119" i="38"/>
  <c r="S108" i="38"/>
  <c r="U150" i="38"/>
  <c r="K119" i="38"/>
  <c r="U60" i="38"/>
  <c r="S60" i="38"/>
  <c r="T60" i="38"/>
  <c r="O10" i="38"/>
  <c r="Q108" i="38"/>
  <c r="K150" i="38"/>
  <c r="Q165" i="38"/>
  <c r="R410" i="38"/>
  <c r="P84" i="38"/>
  <c r="P83" i="38" s="1"/>
  <c r="K134" i="38"/>
  <c r="M191" i="38"/>
  <c r="T218" i="38"/>
  <c r="U84" i="38"/>
  <c r="U83" i="38" s="1"/>
  <c r="P134" i="38"/>
  <c r="N191" i="38"/>
  <c r="N73" i="38"/>
  <c r="P35" i="38"/>
  <c r="U35" i="38"/>
  <c r="U108" i="38"/>
  <c r="O150" i="38"/>
  <c r="U165" i="38"/>
  <c r="O218" i="38"/>
  <c r="T84" i="38"/>
  <c r="T83" i="38" s="1"/>
  <c r="O134" i="38"/>
  <c r="Q191" i="38"/>
  <c r="M334" i="38"/>
  <c r="T134" i="38"/>
  <c r="R191" i="38"/>
  <c r="N334" i="38"/>
  <c r="L391" i="38"/>
  <c r="N35" i="38"/>
  <c r="R73" i="38"/>
  <c r="T35" i="38"/>
  <c r="L328" i="38"/>
  <c r="L327" i="38" s="1"/>
  <c r="U235" i="38"/>
  <c r="K235" i="38"/>
  <c r="K260" i="38"/>
  <c r="M235" i="38"/>
  <c r="U328" i="38"/>
  <c r="U327" i="38" s="1"/>
  <c r="P235" i="38"/>
  <c r="Q260" i="38"/>
  <c r="Q235" i="38"/>
  <c r="S375" i="38"/>
  <c r="T375" i="38"/>
  <c r="U375" i="38"/>
  <c r="U405" i="38"/>
  <c r="U404" i="38" s="1"/>
  <c r="K375" i="38"/>
  <c r="L375" i="38"/>
  <c r="T499" i="38"/>
  <c r="T498" i="38" s="1"/>
  <c r="P560" i="38"/>
  <c r="M578" i="38"/>
  <c r="R499" i="38"/>
  <c r="R498" i="38" s="1"/>
  <c r="P525" i="38"/>
  <c r="P515" i="38" s="1"/>
  <c r="R525" i="38"/>
  <c r="R515" i="38" s="1"/>
  <c r="S560" i="38"/>
  <c r="M525" i="38"/>
  <c r="M515" i="38" s="1"/>
  <c r="N578" i="38"/>
  <c r="R560" i="38"/>
  <c r="O410" i="38"/>
  <c r="T410" i="38"/>
  <c r="O73" i="38"/>
  <c r="M35" i="38"/>
  <c r="M410" i="38"/>
  <c r="R10" i="38"/>
  <c r="N108" i="38"/>
  <c r="L150" i="38"/>
  <c r="R66" i="38"/>
  <c r="R381" i="38"/>
  <c r="P10" i="38"/>
  <c r="S66" i="38"/>
  <c r="S381" i="38"/>
  <c r="P73" i="38"/>
  <c r="L66" i="38"/>
  <c r="T119" i="38"/>
  <c r="L381" i="38"/>
  <c r="S84" i="38"/>
  <c r="S83" i="38" s="1"/>
  <c r="N391" i="38"/>
  <c r="S391" i="38"/>
  <c r="L108" i="38"/>
  <c r="K35" i="38"/>
  <c r="P66" i="38"/>
  <c r="P381" i="38"/>
  <c r="T334" i="38"/>
  <c r="R391" i="38"/>
  <c r="R390" i="38" s="1"/>
  <c r="M10" i="38"/>
  <c r="K108" i="38"/>
  <c r="M150" i="38"/>
  <c r="P108" i="38"/>
  <c r="N150" i="38"/>
  <c r="M60" i="38"/>
  <c r="O35" i="38"/>
  <c r="K60" i="38"/>
  <c r="L60" i="38"/>
  <c r="T260" i="38"/>
  <c r="K328" i="38"/>
  <c r="K327" i="38" s="1"/>
  <c r="O260" i="38"/>
  <c r="L260" i="38"/>
  <c r="U260" i="38"/>
  <c r="N328" i="38"/>
  <c r="N327" i="38" s="1"/>
  <c r="P260" i="38"/>
  <c r="Q401" i="38"/>
  <c r="T401" i="38"/>
  <c r="S499" i="38"/>
  <c r="S498" i="38" s="1"/>
  <c r="N401" i="38"/>
  <c r="N525" i="38"/>
  <c r="N375" i="38"/>
  <c r="N499" i="38"/>
  <c r="N498" i="38" s="1"/>
  <c r="K525" i="38"/>
  <c r="K515" i="38" s="1"/>
  <c r="T560" i="38"/>
  <c r="L560" i="38"/>
  <c r="Q525" i="38"/>
  <c r="S578" i="38"/>
  <c r="K560" i="38"/>
  <c r="R578" i="38"/>
  <c r="Q578" i="38"/>
  <c r="M499" i="38"/>
  <c r="M498" i="38" s="1"/>
  <c r="P578" i="38"/>
  <c r="K391" i="38"/>
  <c r="P391" i="38"/>
  <c r="P390" i="38" s="1"/>
  <c r="R35" i="38"/>
  <c r="R84" i="38"/>
  <c r="R83" i="38" s="1"/>
  <c r="Q134" i="38"/>
  <c r="U119" i="38"/>
  <c r="M381" i="38"/>
  <c r="L84" i="38"/>
  <c r="L83" i="38" s="1"/>
  <c r="R165" i="38"/>
  <c r="S410" i="38"/>
  <c r="Q84" i="38"/>
  <c r="Q83" i="38" s="1"/>
  <c r="L134" i="38"/>
  <c r="S165" i="38"/>
  <c r="L35" i="38"/>
  <c r="S73" i="38"/>
  <c r="Q35" i="38"/>
  <c r="L165" i="38"/>
  <c r="Q410" i="38"/>
  <c r="R108" i="38"/>
  <c r="P150" i="38"/>
  <c r="N119" i="38"/>
  <c r="O119" i="38"/>
  <c r="N60" i="38"/>
  <c r="P165" i="38"/>
  <c r="N218" i="38"/>
  <c r="U410" i="38"/>
  <c r="M119" i="38"/>
  <c r="T150" i="38"/>
  <c r="R542" i="38"/>
  <c r="R119" i="38"/>
  <c r="K66" i="38"/>
  <c r="S119" i="38"/>
  <c r="K381" i="38"/>
  <c r="R60" i="38"/>
  <c r="M260" i="38"/>
  <c r="R328" i="38"/>
  <c r="R327" i="38" s="1"/>
  <c r="O235" i="38"/>
  <c r="S328" i="38"/>
  <c r="S327" i="38" s="1"/>
  <c r="M375" i="38"/>
  <c r="K401" i="38"/>
  <c r="T405" i="38"/>
  <c r="T404" i="38" s="1"/>
  <c r="O375" i="38"/>
  <c r="M401" i="38"/>
  <c r="T525" i="38"/>
  <c r="U525" i="38"/>
  <c r="K499" i="38"/>
  <c r="K498" i="38" s="1"/>
  <c r="Q499" i="38"/>
  <c r="Q498" i="38" s="1"/>
  <c r="O560" i="38"/>
  <c r="O525" i="38"/>
  <c r="L499" i="38"/>
  <c r="L498" i="38" s="1"/>
  <c r="L578" i="38"/>
  <c r="O578" i="38"/>
  <c r="Q10" i="38"/>
  <c r="W18" i="38"/>
  <c r="K18" i="38"/>
  <c r="K10" i="38" s="1"/>
  <c r="E18" i="38"/>
  <c r="D559" i="38"/>
  <c r="D5" i="8" l="1"/>
  <c r="P36" i="24"/>
  <c r="N515" i="38"/>
  <c r="O515" i="38"/>
  <c r="T515" i="38"/>
  <c r="N209" i="38"/>
  <c r="M409" i="38"/>
  <c r="N409" i="38"/>
  <c r="T409" i="38"/>
  <c r="U409" i="38"/>
  <c r="Q409" i="38"/>
  <c r="S409" i="38"/>
  <c r="Q515" i="38"/>
  <c r="U209" i="38"/>
  <c r="O209" i="38"/>
  <c r="O390" i="38"/>
  <c r="L409" i="38"/>
  <c r="K209" i="38"/>
  <c r="P209" i="38"/>
  <c r="Q333" i="38"/>
  <c r="R209" i="38"/>
  <c r="T226" i="38"/>
  <c r="O409" i="38"/>
  <c r="T209" i="38"/>
  <c r="L390" i="38"/>
  <c r="L209" i="38"/>
  <c r="K409" i="38"/>
  <c r="R333" i="38"/>
  <c r="M209" i="38"/>
  <c r="P409" i="38"/>
  <c r="S333" i="38"/>
  <c r="R409" i="38"/>
  <c r="R226" i="38"/>
  <c r="U515" i="38"/>
  <c r="S390" i="38"/>
  <c r="S226" i="38"/>
  <c r="L226" i="38"/>
  <c r="Q9" i="38"/>
  <c r="O226" i="38"/>
  <c r="N226" i="38"/>
  <c r="K9" i="38"/>
  <c r="U226" i="38"/>
  <c r="P333" i="38"/>
  <c r="U333" i="38"/>
  <c r="M226" i="38"/>
  <c r="N9" i="38"/>
  <c r="O107" i="38"/>
  <c r="K107" i="38"/>
  <c r="T333" i="38"/>
  <c r="T107" i="38"/>
  <c r="S9" i="38"/>
  <c r="Q226" i="38"/>
  <c r="L333" i="38"/>
  <c r="P226" i="38"/>
  <c r="K226" i="38"/>
  <c r="P107" i="38"/>
  <c r="P9" i="38"/>
  <c r="U9" i="38"/>
  <c r="L9" i="38"/>
  <c r="K333" i="38"/>
  <c r="T390" i="38"/>
  <c r="R107" i="38"/>
  <c r="M9" i="38"/>
  <c r="M333" i="38"/>
  <c r="U107" i="38"/>
  <c r="S107" i="38"/>
  <c r="M107" i="38"/>
  <c r="K390" i="38"/>
  <c r="N107" i="38"/>
  <c r="N333" i="38"/>
  <c r="Q107" i="38"/>
  <c r="Q390" i="38"/>
  <c r="L107" i="38"/>
  <c r="N390" i="38"/>
  <c r="R9" i="38"/>
  <c r="O9" i="38"/>
  <c r="O333" i="38"/>
  <c r="M390" i="38"/>
  <c r="T9" i="38"/>
  <c r="F18" i="38"/>
  <c r="E10" i="38"/>
  <c r="F10" i="38" s="1"/>
  <c r="Y18" i="38"/>
  <c r="AL18" i="38" s="1"/>
  <c r="W10" i="38"/>
  <c r="D584" i="38"/>
  <c r="F578" i="38"/>
  <c r="F560" i="38"/>
  <c r="H560" i="38" s="1"/>
  <c r="E559" i="38"/>
  <c r="C4" i="27" l="1"/>
  <c r="C14" i="27" s="1"/>
  <c r="J36" i="24"/>
  <c r="J55" i="24" s="1"/>
  <c r="N36" i="24"/>
  <c r="N55" i="24" s="1"/>
  <c r="W9" i="38"/>
  <c r="Y9" i="38" s="1"/>
  <c r="AL9" i="38" s="1"/>
  <c r="Y10" i="38"/>
  <c r="AL10" i="38" s="1"/>
  <c r="E9" i="38"/>
  <c r="F9" i="38" s="1"/>
  <c r="J18" i="38"/>
  <c r="H18" i="38"/>
  <c r="F559" i="38"/>
  <c r="G559" i="38"/>
  <c r="H578" i="38"/>
  <c r="P55" i="24" l="1"/>
  <c r="I8" i="27" s="1"/>
  <c r="I15" i="27" s="1"/>
  <c r="E584" i="38"/>
  <c r="F584" i="38" s="1"/>
  <c r="H9" i="38"/>
  <c r="J9" i="38"/>
  <c r="J10" i="38"/>
  <c r="H10" i="38"/>
  <c r="H559" i="38"/>
  <c r="G584" i="38"/>
  <c r="J578" i="38"/>
  <c r="I559" i="38"/>
  <c r="F9" i="27" l="1"/>
  <c r="H584" i="38"/>
  <c r="I584" i="38"/>
  <c r="J584" i="38" s="1"/>
  <c r="J559" i="38"/>
  <c r="J560" i="38"/>
  <c r="K559" i="38"/>
  <c r="K584" i="38" s="1"/>
  <c r="L559" i="38"/>
  <c r="L584" i="38" s="1"/>
  <c r="M559" i="38"/>
  <c r="M584" i="38" s="1"/>
  <c r="N559" i="38"/>
  <c r="N584" i="38" s="1"/>
  <c r="O559" i="38"/>
  <c r="O584" i="38" s="1"/>
  <c r="P559" i="38"/>
  <c r="P584" i="38" s="1"/>
  <c r="Q559" i="38"/>
  <c r="Q584" i="38" s="1"/>
  <c r="R559" i="38"/>
  <c r="R584" i="38" s="1"/>
  <c r="S559" i="38"/>
  <c r="S584" i="38" s="1"/>
  <c r="T559" i="38"/>
  <c r="T584" i="38" s="1"/>
  <c r="U559" i="38"/>
  <c r="U584" i="38" s="1"/>
  <c r="V559" i="38"/>
  <c r="V584" i="38" l="1"/>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12" authorId="0">
      <text>
        <r>
          <rPr>
            <b/>
            <sz val="9"/>
            <color indexed="81"/>
            <rFont val="Tahoma"/>
            <family val="2"/>
          </rPr>
          <t>aly13:</t>
        </r>
        <r>
          <rPr>
            <sz val="9"/>
            <color indexed="81"/>
            <rFont val="Tahoma"/>
            <family val="2"/>
          </rPr>
          <t xml:space="preserve">
</t>
        </r>
      </text>
    </comment>
    <comment ref="S2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<sst xmlns="http://schemas.openxmlformats.org/spreadsheetml/2006/main" count="13543" uniqueCount="3236">
  <si>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</si>
  <si>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</si>
  <si>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</si>
  <si>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</si>
  <si>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</si>
  <si>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</si>
  <si>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</si>
  <si>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</si>
  <si>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</si>
  <si>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</si>
  <si>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</si>
  <si>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</si>
  <si>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</si>
  <si>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</si>
  <si>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</si>
  <si>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</si>
  <si>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</si>
  <si>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</si>
  <si>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</si>
  <si>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</si>
  <si>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</si>
  <si>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</si>
  <si>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</si>
  <si>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</si>
  <si>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</si>
  <si>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</si>
  <si>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</si>
  <si>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</si>
  <si>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</si>
  <si>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</si>
  <si>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</si>
  <si>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</si>
  <si>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</si>
  <si>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</si>
  <si>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</si>
  <si>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</si>
  <si>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</si>
  <si>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</si>
  <si>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</si>
  <si>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</si>
  <si>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</si>
  <si>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</si>
  <si>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</si>
  <si>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</si>
  <si>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</si>
  <si>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</si>
  <si>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</si>
  <si>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</si>
  <si>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</si>
  <si>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</si>
  <si>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</si>
  <si>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</si>
  <si>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</si>
  <si>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</si>
  <si>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</si>
  <si>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</si>
  <si>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</si>
  <si>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</si>
  <si>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</si>
  <si>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</si>
  <si>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</si>
  <si>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</si>
  <si>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</si>
  <si>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</si>
  <si>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</si>
  <si>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</si>
  <si>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</si>
  <si>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</si>
  <si>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</si>
  <si>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</si>
  <si>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</si>
  <si>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</si>
  <si>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</si>
  <si>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</si>
  <si>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</si>
  <si>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</si>
  <si>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</si>
  <si>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</si>
  <si>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</si>
  <si>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</si>
  <si>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</si>
  <si>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</si>
  <si>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</si>
  <si>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</si>
  <si>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</si>
  <si>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</si>
  <si>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</si>
  <si>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</si>
  <si>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</si>
  <si>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</si>
  <si>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</si>
  <si>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</si>
  <si>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</si>
  <si>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</si>
  <si>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</si>
  <si>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</si>
  <si>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</si>
  <si>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</si>
  <si>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</si>
  <si>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</si>
  <si>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</si>
  <si>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</si>
  <si>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</si>
  <si>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</si>
  <si>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</si>
  <si>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</si>
  <si>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</si>
  <si>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</si>
  <si>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</si>
  <si>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</si>
  <si>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</si>
  <si>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</si>
  <si>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</si>
  <si>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</si>
  <si>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</si>
  <si>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</si>
  <si>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</si>
  <si>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</si>
  <si>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</si>
  <si>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</si>
  <si>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</si>
  <si>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</si>
  <si>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</si>
  <si>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</si>
  <si>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</si>
  <si>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</si>
  <si>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</si>
  <si>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</si>
  <si>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</si>
  <si>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</si>
  <si>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</si>
  <si>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</si>
  <si>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</si>
  <si>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</si>
  <si>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</si>
  <si>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</si>
  <si>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</si>
  <si>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</si>
  <si>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</si>
  <si>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</si>
  <si>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</si>
  <si>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</si>
  <si>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</si>
  <si>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</si>
  <si>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</si>
  <si>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</si>
  <si>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</si>
  <si>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</si>
  <si>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</si>
  <si>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</si>
  <si>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</si>
  <si>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</si>
  <si>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</si>
  <si>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</si>
  <si>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</si>
  <si>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</si>
  <si>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</si>
  <si>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</si>
  <si>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</si>
  <si>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</si>
  <si>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</si>
  <si>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</si>
  <si>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</si>
  <si>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</si>
  <si>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</si>
  <si>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</si>
  <si>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</si>
  <si>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</si>
  <si>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</si>
  <si>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</si>
  <si>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</si>
  <si>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</si>
  <si>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</si>
  <si>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</si>
  <si>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</si>
  <si>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</si>
  <si>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</si>
  <si>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</si>
  <si>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</si>
  <si>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</si>
  <si>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</si>
  <si>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</si>
  <si>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</si>
  <si>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</si>
  <si>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</si>
  <si>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</si>
  <si>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Docentes</t>
  </si>
  <si>
    <t>Talleres</t>
  </si>
  <si>
    <t>d.1 Crear en la UNAH revistas científicas en la que se publican las investigaciones importantes realizadas.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</si>
  <si>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</si>
  <si>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</si>
  <si>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</si>
  <si>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</si>
  <si>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</si>
  <si>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</si>
  <si>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</si>
  <si>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</si>
  <si>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</si>
  <si>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</si>
  <si>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e.1 Realizar encuestas de satisfacción comunitaria.</t>
  </si>
  <si>
    <t>d.4 realizar presentaciones para la difusión de los trabajos científicos al público en general, especialmente   a los sectores relacionados con los campos de la investigación.</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</si>
  <si>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</si>
  <si>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</si>
  <si>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</si>
  <si>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</si>
  <si>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</si>
  <si>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</si>
  <si>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</si>
  <si>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</si>
  <si>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</si>
  <si>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</si>
  <si>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</si>
  <si>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</si>
  <si>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</si>
  <si>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</si>
  <si>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</si>
  <si>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</si>
  <si>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</si>
  <si>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</si>
  <si>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</si>
  <si>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</si>
  <si>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</si>
  <si>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</si>
  <si>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</si>
  <si>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</si>
  <si>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</si>
  <si>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</si>
  <si>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</si>
  <si>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</si>
  <si>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</si>
  <si>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</si>
  <si>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</si>
  <si>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</si>
  <si>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</si>
  <si>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</si>
  <si>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</si>
  <si>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</si>
  <si>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 xml:space="preserve">a.1 Realizacion de giras de practicas a diferentes instutuciones y organizaciones del pais </t>
  </si>
  <si>
    <t>Visita</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</si>
  <si>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</si>
  <si>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</si>
  <si>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</si>
  <si>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</si>
  <si>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</si>
  <si>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</si>
  <si>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</si>
  <si>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</si>
  <si>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</si>
  <si>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</si>
  <si>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</si>
  <si>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</si>
  <si>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</si>
  <si>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</si>
  <si>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</si>
  <si>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</si>
  <si>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</si>
  <si>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</si>
  <si>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</si>
  <si>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</si>
  <si>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</si>
  <si>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</si>
  <si>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</si>
  <si>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</si>
  <si>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</si>
  <si>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</si>
  <si>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</si>
  <si>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</si>
  <si>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</si>
  <si>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</si>
  <si>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</si>
  <si>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</si>
  <si>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</si>
  <si>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</si>
  <si>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</si>
  <si>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</si>
  <si>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</si>
  <si>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</si>
  <si>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</si>
  <si>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</si>
  <si>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</si>
  <si>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</si>
  <si>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</si>
  <si>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</si>
  <si>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</si>
  <si>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</si>
  <si>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</si>
  <si>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</si>
  <si>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</si>
  <si>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</si>
  <si>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</si>
  <si>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</si>
  <si>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</si>
  <si>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</si>
  <si>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</si>
  <si>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</si>
  <si>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</si>
  <si>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</si>
  <si>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</si>
  <si>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</si>
  <si>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</si>
  <si>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</si>
  <si>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</si>
  <si>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</si>
  <si>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</si>
  <si>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</si>
  <si>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</si>
  <si>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</si>
  <si>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</si>
  <si>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</si>
  <si>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</si>
  <si>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</si>
  <si>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</si>
  <si>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</si>
  <si>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</si>
  <si>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</si>
  <si>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</si>
  <si>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</si>
  <si>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</si>
  <si>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</si>
  <si>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</si>
  <si>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</si>
  <si>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</si>
  <si>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</si>
  <si>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</si>
  <si>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</si>
  <si>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</si>
  <si>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</si>
  <si>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</si>
  <si>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</si>
  <si>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</si>
  <si>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</si>
  <si>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</si>
  <si>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</si>
  <si>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</si>
  <si>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</si>
  <si>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</si>
  <si>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</si>
  <si>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</si>
  <si>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</si>
  <si>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</si>
  <si>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</si>
  <si>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</si>
  <si>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</si>
  <si>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</si>
  <si>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</si>
  <si>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</si>
  <si>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</si>
  <si>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</si>
  <si>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</si>
  <si>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</si>
  <si>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</si>
  <si>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</si>
  <si>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</si>
  <si>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</si>
  <si>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</si>
  <si>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</si>
  <si>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</si>
  <si>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</si>
  <si>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</si>
  <si>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</si>
  <si>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</si>
  <si>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</si>
  <si>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</si>
  <si>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</si>
  <si>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</si>
  <si>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</si>
  <si>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</si>
  <si>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</si>
  <si>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</si>
  <si>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</si>
  <si>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</si>
  <si>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</si>
  <si>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</si>
  <si>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</si>
  <si>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</si>
  <si>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</si>
  <si>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</si>
  <si>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</si>
  <si>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</si>
  <si>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</si>
  <si>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</si>
  <si>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</si>
  <si>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</si>
  <si>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</si>
  <si>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</si>
  <si>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</si>
  <si>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</si>
  <si>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</si>
  <si>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</si>
  <si>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</si>
  <si>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</si>
  <si>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</si>
  <si>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</si>
  <si>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</si>
  <si>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</si>
  <si>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</si>
  <si>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</si>
  <si>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</si>
  <si>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</si>
  <si>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</si>
  <si>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</si>
  <si>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</si>
  <si>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</si>
  <si>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</si>
  <si>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</si>
  <si>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</si>
  <si>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</si>
  <si>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</si>
  <si>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</si>
  <si>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</si>
  <si>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</si>
  <si>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</si>
  <si>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</si>
  <si>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</si>
  <si>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</si>
  <si>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</si>
  <si>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</si>
  <si>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</si>
  <si>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</si>
  <si>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</si>
  <si>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</si>
  <si>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</si>
  <si>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</si>
  <si>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</si>
  <si>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</si>
  <si>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</si>
  <si>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</si>
  <si>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</si>
  <si>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</si>
  <si>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</si>
  <si>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</si>
  <si>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</si>
  <si>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</si>
  <si>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</si>
  <si>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</si>
  <si>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</si>
  <si>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</si>
  <si>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</si>
  <si>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</si>
  <si>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</si>
  <si>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</si>
  <si>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</si>
  <si>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</si>
  <si>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</si>
  <si>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</si>
  <si>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</si>
  <si>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</si>
  <si>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</si>
  <si>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</si>
  <si>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</si>
  <si>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</si>
  <si>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</si>
  <si>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</si>
  <si>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</si>
  <si>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</si>
  <si>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</si>
  <si>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</si>
  <si>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</si>
  <si>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</si>
  <si>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</si>
  <si>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</si>
  <si>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</si>
  <si>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</si>
  <si>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</si>
  <si>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</si>
  <si>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</si>
  <si>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</si>
  <si>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</si>
  <si>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</si>
  <si>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</si>
  <si>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</si>
  <si>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</si>
  <si>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</si>
  <si>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</si>
  <si>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</si>
  <si>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</si>
  <si>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</si>
  <si>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</si>
  <si>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</si>
  <si>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</si>
  <si>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</si>
  <si>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</si>
  <si>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</si>
  <si>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</si>
  <si>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</si>
  <si>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</si>
  <si>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</si>
  <si>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</si>
  <si>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</si>
  <si>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</si>
  <si>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</si>
  <si>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</si>
  <si>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</si>
  <si>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</si>
  <si>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</si>
  <si>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</si>
  <si>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</si>
  <si>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</si>
  <si>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</si>
  <si>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</si>
  <si>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</si>
  <si>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</si>
  <si>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</si>
  <si>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</si>
  <si>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</si>
  <si>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</si>
  <si>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</si>
  <si>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</si>
  <si>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</si>
  <si>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</si>
  <si>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</si>
  <si>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</si>
  <si>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</si>
  <si>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</si>
  <si>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</si>
  <si>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</si>
  <si>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</si>
  <si>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</si>
  <si>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</si>
  <si>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</si>
  <si>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</si>
  <si>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</si>
  <si>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</si>
  <si>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</si>
  <si>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</si>
  <si>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</si>
  <si>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</si>
  <si>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</si>
  <si>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</si>
  <si>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</si>
  <si>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</si>
  <si>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</si>
  <si>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</si>
  <si>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</si>
  <si>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</si>
  <si>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</si>
  <si>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</si>
  <si>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</si>
  <si>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</si>
  <si>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</si>
  <si>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</si>
  <si>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</si>
  <si>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</si>
  <si>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</si>
  <si>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</si>
  <si>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</si>
  <si>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</si>
  <si>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</si>
  <si>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</si>
  <si>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</si>
  <si>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</si>
  <si>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</si>
  <si>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</si>
  <si>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</si>
  <si>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</si>
  <si>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</si>
  <si>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Gestión del conocimiento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</si>
  <si>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</si>
  <si>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</si>
  <si>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</si>
  <si>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</si>
  <si>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</si>
  <si>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</si>
  <si>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</si>
  <si>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</si>
  <si>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</si>
  <si>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</si>
  <si>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</si>
  <si>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</si>
  <si>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</si>
  <si>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</si>
  <si>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</si>
  <si>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</si>
  <si>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</si>
  <si>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</si>
  <si>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</si>
  <si>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</si>
  <si>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</si>
  <si>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</si>
  <si>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</si>
  <si>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</si>
  <si>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</si>
  <si>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</si>
  <si>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</si>
  <si>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</si>
  <si>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</si>
  <si>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</si>
  <si>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</si>
  <si>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</si>
  <si>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</si>
  <si>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</si>
  <si>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</si>
  <si>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</si>
  <si>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</si>
  <si>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</si>
  <si>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</si>
  <si>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</si>
  <si>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</si>
  <si>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</si>
  <si>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</si>
  <si>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</si>
  <si>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</si>
  <si>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</si>
  <si>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</si>
  <si>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</si>
  <si>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</si>
  <si>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</si>
  <si>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</si>
  <si>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</si>
  <si>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</si>
  <si>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</si>
  <si>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</si>
  <si>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</si>
  <si>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</si>
  <si>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</si>
  <si>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</si>
  <si>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</si>
  <si>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</si>
  <si>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</si>
  <si>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</si>
  <si>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</si>
  <si>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</si>
  <si>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</si>
  <si>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</si>
  <si>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</si>
  <si>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</si>
  <si>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</si>
  <si>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</si>
  <si>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</si>
  <si>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</si>
  <si>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</si>
  <si>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</si>
  <si>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</si>
  <si>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</si>
  <si>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</si>
  <si>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</si>
  <si>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</si>
  <si>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</si>
  <si>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</si>
  <si>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</si>
  <si>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</si>
  <si>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</si>
  <si>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</si>
  <si>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</si>
  <si>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</si>
  <si>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</si>
  <si>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</si>
  <si>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</si>
  <si>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</si>
  <si>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</si>
  <si>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</si>
  <si>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</si>
  <si>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</si>
  <si>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</si>
  <si>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</si>
  <si>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</si>
  <si>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</si>
  <si>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</si>
  <si>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</si>
  <si>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</si>
  <si>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</si>
  <si>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</si>
  <si>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</si>
  <si>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</si>
  <si>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</si>
  <si>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</si>
  <si>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</si>
  <si>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</si>
  <si>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</si>
  <si>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</si>
  <si>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</si>
  <si>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</si>
  <si>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</si>
  <si>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</si>
  <si>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</si>
  <si>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</si>
  <si>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</si>
  <si>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</si>
  <si>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</si>
  <si>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</si>
  <si>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</si>
  <si>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</si>
  <si>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</si>
  <si>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</si>
  <si>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</si>
  <si>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</si>
  <si>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</si>
  <si>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</si>
  <si>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</si>
  <si>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</si>
  <si>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</si>
  <si>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</si>
  <si>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</si>
  <si>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</si>
  <si>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</si>
  <si>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</si>
  <si>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</si>
  <si>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</si>
  <si>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</si>
  <si>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</si>
  <si>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</si>
  <si>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</si>
  <si>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</si>
  <si>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</si>
  <si>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</si>
  <si>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</si>
  <si>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</si>
  <si>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</si>
  <si>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</si>
  <si>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</si>
  <si>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</si>
  <si>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</si>
  <si>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</si>
  <si>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</si>
  <si>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</si>
  <si>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</si>
  <si>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</si>
  <si>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</si>
  <si>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</si>
  <si>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</si>
  <si>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</si>
  <si>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</si>
  <si>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</si>
  <si>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</si>
  <si>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</si>
  <si>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</si>
  <si>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</si>
  <si>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</si>
  <si>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</si>
  <si>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</si>
  <si>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</si>
  <si>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</si>
  <si>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</si>
  <si>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</si>
  <si>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</si>
  <si>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</si>
  <si>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</si>
  <si>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</si>
  <si>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</si>
  <si>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</si>
  <si>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</si>
  <si>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</si>
  <si>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</si>
  <si>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</si>
  <si>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</si>
  <si>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</si>
  <si>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</si>
  <si>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</si>
  <si>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</si>
  <si>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</si>
  <si>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</si>
  <si>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</si>
  <si>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</si>
  <si>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</si>
  <si>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</si>
  <si>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</si>
  <si>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</si>
  <si>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</si>
  <si>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</si>
  <si>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</si>
  <si>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</si>
  <si>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</si>
  <si>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</si>
  <si>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</si>
  <si>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</si>
  <si>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</si>
  <si>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</si>
  <si>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</si>
  <si>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</si>
  <si>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</si>
  <si>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</si>
  <si>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</si>
  <si>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</si>
  <si>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</si>
  <si>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</si>
  <si>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</si>
  <si>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</si>
  <si>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</si>
  <si>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</si>
  <si>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</si>
  <si>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</si>
  <si>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</si>
  <si>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</si>
  <si>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</si>
  <si>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</si>
  <si>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</si>
  <si>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</si>
  <si>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</si>
  <si>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</si>
  <si>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</si>
  <si>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</si>
  <si>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</si>
  <si>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</si>
  <si>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</si>
  <si>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</si>
  <si>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</si>
  <si>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</si>
  <si>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</si>
  <si>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</si>
  <si>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</si>
  <si>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</si>
  <si>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</si>
  <si>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</si>
  <si>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</si>
  <si>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</si>
  <si>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</si>
  <si>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</si>
  <si>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</si>
  <si>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</si>
  <si>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</si>
  <si>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</si>
  <si>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</si>
  <si>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</si>
  <si>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</si>
  <si>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</si>
  <si>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</si>
  <si>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</si>
  <si>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</si>
  <si>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</si>
  <si>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</si>
  <si>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</si>
  <si>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</si>
  <si>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</si>
  <si>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</si>
  <si>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</si>
  <si>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</si>
  <si>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</si>
  <si>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</si>
  <si>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</si>
  <si>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</si>
  <si>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</si>
  <si>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</si>
  <si>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</si>
  <si>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</si>
  <si>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</si>
  <si>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</si>
  <si>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</si>
  <si>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</si>
  <si>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</si>
  <si>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</si>
  <si>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</si>
  <si>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</si>
  <si>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</si>
  <si>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</si>
  <si>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</si>
  <si>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</si>
  <si>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</si>
  <si>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</si>
  <si>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</si>
  <si>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</si>
  <si>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</si>
  <si>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</si>
  <si>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</si>
  <si>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</si>
  <si>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</si>
  <si>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</si>
  <si>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</si>
  <si>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</si>
  <si>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</si>
  <si>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</si>
  <si>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</si>
  <si>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</si>
  <si>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</si>
  <si>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</si>
  <si>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</si>
  <si>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</si>
  <si>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</si>
  <si>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</si>
  <si>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10.10.10</t>
  </si>
  <si>
    <t>11.11.11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</si>
  <si>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</si>
  <si>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</si>
  <si>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</si>
  <si>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</si>
  <si>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</si>
  <si>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</si>
  <si>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</si>
  <si>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</si>
  <si>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</si>
  <si>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</si>
  <si>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</si>
  <si>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</si>
  <si>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</si>
  <si>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</si>
  <si>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</si>
  <si>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</si>
  <si>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</si>
  <si>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</si>
  <si>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</si>
  <si>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</si>
  <si>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</si>
  <si>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</si>
  <si>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</si>
  <si>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</si>
  <si>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</si>
  <si>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</si>
  <si>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</si>
  <si>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</si>
  <si>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</si>
  <si>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</si>
  <si>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</si>
  <si>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</si>
  <si>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</si>
  <si>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</si>
  <si>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</si>
  <si>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</si>
  <si>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</si>
  <si>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</si>
  <si>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</si>
  <si>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</si>
  <si>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</si>
  <si>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</si>
  <si>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</si>
  <si>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</si>
  <si>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</si>
  <si>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</si>
  <si>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</si>
  <si>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</si>
  <si>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</si>
  <si>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</si>
  <si>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</si>
  <si>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</si>
  <si>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</si>
  <si>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</si>
  <si>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</si>
  <si>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</si>
  <si>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</si>
  <si>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</si>
  <si>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</si>
  <si>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</si>
  <si>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</si>
  <si>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</si>
  <si>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</si>
  <si>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</si>
  <si>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</si>
  <si>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</si>
  <si>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</si>
  <si>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</si>
  <si>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</si>
  <si>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</si>
  <si>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</si>
  <si>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</si>
  <si>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</si>
  <si>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</si>
  <si>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</si>
  <si>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</si>
  <si>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</si>
  <si>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</si>
  <si>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</si>
  <si>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</si>
  <si>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</si>
  <si>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</si>
  <si>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</si>
  <si>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</si>
  <si>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</si>
  <si>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</si>
  <si>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</si>
  <si>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</si>
  <si>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</si>
  <si>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</si>
  <si>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</si>
  <si>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</si>
  <si>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</si>
  <si>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</si>
  <si>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</si>
  <si>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</si>
  <si>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</si>
  <si>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</si>
  <si>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</si>
  <si>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</si>
  <si>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</si>
  <si>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</si>
  <si>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</si>
  <si>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</si>
  <si>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</si>
  <si>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</si>
  <si>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</si>
  <si>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</si>
  <si>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</si>
  <si>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</si>
  <si>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</si>
  <si>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</si>
  <si>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</si>
  <si>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</si>
  <si>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</si>
  <si>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</si>
  <si>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</si>
  <si>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</si>
  <si>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</si>
  <si>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</si>
  <si>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</si>
  <si>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</si>
  <si>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</si>
  <si>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</si>
  <si>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</si>
  <si>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</si>
  <si>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</si>
  <si>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</si>
  <si>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</si>
  <si>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</si>
  <si>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</si>
  <si>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</si>
  <si>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</si>
  <si>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</si>
  <si>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</si>
  <si>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</si>
  <si>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</si>
  <si>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</si>
  <si>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</si>
  <si>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</si>
  <si>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</si>
  <si>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</si>
  <si>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</si>
  <si>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</si>
  <si>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</si>
  <si>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</si>
  <si>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</si>
  <si>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</si>
  <si>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</si>
  <si>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</si>
  <si>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</si>
  <si>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</si>
  <si>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</si>
  <si>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</si>
  <si>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</si>
  <si>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</si>
  <si>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</si>
  <si>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</si>
  <si>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</si>
  <si>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</si>
  <si>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</si>
  <si>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</si>
  <si>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</si>
  <si>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</si>
  <si>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</si>
  <si>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</si>
  <si>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</si>
  <si>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</si>
  <si>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</si>
  <si>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</si>
  <si>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</si>
  <si>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</si>
  <si>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</si>
  <si>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</si>
  <si>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</si>
  <si>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</si>
  <si>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</si>
  <si>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</si>
  <si>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</si>
  <si>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</si>
  <si>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</si>
  <si>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</si>
  <si>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</si>
  <si>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</si>
  <si>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</si>
  <si>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</si>
  <si>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</si>
  <si>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</si>
  <si>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</si>
  <si>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</si>
  <si>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</si>
  <si>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</si>
  <si>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</si>
  <si>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</si>
  <si>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</si>
  <si>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</si>
  <si>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</si>
  <si>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</si>
  <si>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</si>
  <si>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</si>
  <si>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</si>
  <si>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</si>
  <si>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</si>
  <si>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</si>
  <si>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</si>
  <si>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</si>
  <si>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</si>
  <si>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</si>
  <si>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</si>
  <si>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</si>
  <si>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</si>
  <si>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</si>
  <si>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</si>
  <si>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</si>
  <si>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</si>
  <si>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</si>
  <si>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</si>
  <si>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</si>
  <si>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</si>
  <si>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</si>
  <si>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</si>
  <si>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</si>
  <si>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</si>
  <si>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</si>
  <si>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</si>
  <si>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</si>
  <si>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</si>
  <si>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</si>
  <si>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</si>
  <si>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</si>
  <si>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</si>
  <si>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</si>
  <si>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</si>
  <si>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</si>
  <si>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</si>
  <si>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</si>
  <si>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</si>
  <si>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</si>
  <si>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</si>
  <si>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</si>
  <si>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</si>
  <si>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</si>
  <si>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</si>
  <si>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</si>
  <si>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</si>
  <si>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</si>
  <si>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</si>
  <si>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</si>
  <si>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</si>
  <si>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</si>
  <si>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</si>
  <si>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</si>
  <si>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</si>
  <si>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</si>
  <si>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</si>
  <si>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</si>
  <si>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</si>
  <si>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</si>
  <si>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</si>
  <si>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</si>
  <si>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</si>
  <si>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</si>
  <si>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</si>
  <si>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</si>
  <si>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</si>
  <si>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</si>
  <si>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</si>
  <si>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</si>
  <si>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</si>
  <si>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</si>
  <si>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</si>
  <si>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</si>
  <si>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</si>
  <si>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</si>
  <si>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</si>
  <si>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</si>
  <si>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</si>
  <si>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</si>
  <si>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</si>
  <si>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</si>
  <si>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</si>
  <si>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</si>
  <si>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</si>
  <si>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</si>
  <si>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</si>
  <si>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</si>
  <si>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</si>
  <si>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</si>
  <si>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</si>
  <si>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</si>
  <si>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</si>
  <si>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</si>
  <si>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</si>
  <si>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</si>
  <si>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</si>
  <si>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</si>
  <si>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</si>
  <si>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</si>
  <si>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</si>
  <si>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</si>
  <si>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</si>
  <si>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</si>
  <si>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</si>
  <si>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</si>
  <si>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</si>
  <si>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</si>
  <si>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</si>
  <si>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</si>
  <si>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</si>
  <si>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</si>
  <si>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</si>
  <si>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</si>
  <si>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</si>
  <si>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</si>
  <si>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</si>
  <si>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</si>
  <si>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</si>
  <si>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</si>
  <si>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</si>
  <si>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</si>
  <si>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</si>
  <si>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</si>
  <si>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</si>
  <si>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</si>
  <si>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</si>
  <si>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</si>
  <si>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</si>
  <si>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</si>
  <si>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</si>
  <si>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</si>
  <si>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</si>
  <si>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</si>
  <si>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</si>
  <si>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</si>
  <si>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</si>
  <si>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</si>
  <si>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</si>
  <si>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</si>
  <si>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</si>
  <si>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</si>
  <si>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</si>
  <si>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</si>
  <si>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</si>
  <si>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</si>
  <si>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</si>
  <si>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</si>
  <si>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</si>
  <si>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</si>
  <si>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</si>
  <si>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</si>
  <si>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</si>
  <si>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</si>
  <si>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</si>
  <si>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</si>
  <si>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</si>
  <si>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</si>
  <si>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</si>
  <si>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</si>
  <si>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</si>
  <si>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</si>
  <si>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</si>
  <si>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</si>
  <si>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</si>
  <si>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</si>
  <si>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</si>
  <si>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</si>
  <si>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</si>
  <si>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</si>
  <si>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</si>
  <si>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</si>
  <si>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</si>
  <si>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</si>
  <si>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</si>
  <si>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</si>
  <si>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</si>
  <si>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</si>
  <si>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</si>
  <si>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</si>
  <si>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</si>
  <si>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</si>
  <si>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</si>
  <si>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</si>
  <si>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</si>
  <si>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</si>
  <si>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</si>
  <si>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</si>
  <si>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</si>
  <si>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</si>
  <si>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</si>
  <si>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</si>
  <si>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</si>
  <si>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</si>
  <si>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</si>
  <si>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</si>
  <si>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</si>
  <si>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</si>
  <si>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</si>
  <si>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</si>
  <si>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</si>
  <si>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</si>
  <si>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</si>
  <si>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</si>
  <si>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</si>
  <si>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</si>
  <si>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</si>
  <si>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</si>
  <si>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</si>
  <si>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</si>
  <si>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</si>
  <si>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</si>
  <si>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</si>
  <si>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</si>
  <si>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</si>
  <si>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</si>
  <si>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</si>
  <si>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</si>
  <si>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</si>
  <si>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</si>
  <si>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</si>
  <si>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</si>
  <si>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</si>
  <si>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</si>
  <si>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</si>
  <si>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</si>
  <si>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</si>
  <si>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</si>
  <si>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</si>
  <si>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</si>
  <si>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</si>
  <si>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</si>
  <si>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</si>
  <si>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</si>
  <si>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</si>
  <si>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</si>
  <si>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</si>
  <si>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</si>
  <si>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</si>
  <si>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</si>
  <si>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</si>
  <si>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</si>
  <si>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</si>
  <si>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</si>
  <si>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</si>
  <si>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</si>
  <si>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</si>
  <si>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</si>
  <si>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</si>
  <si>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</si>
  <si>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</si>
  <si>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</si>
  <si>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</si>
  <si>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</si>
  <si>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</si>
  <si>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</si>
  <si>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</si>
  <si>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</si>
  <si>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</si>
  <si>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</si>
  <si>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</si>
  <si>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</si>
  <si>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</si>
  <si>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</si>
  <si>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</si>
  <si>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</si>
  <si>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</si>
  <si>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</si>
  <si>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</si>
  <si>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</si>
  <si>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</si>
  <si>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</si>
  <si>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</si>
  <si>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</si>
  <si>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</si>
  <si>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</si>
  <si>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</si>
  <si>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</si>
  <si>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</si>
  <si>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</si>
  <si>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</si>
  <si>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</si>
  <si>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</si>
  <si>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</si>
  <si>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</si>
  <si>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</si>
  <si>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</si>
  <si>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</si>
  <si>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</si>
  <si>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</si>
  <si>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</si>
  <si>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</si>
  <si>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</si>
  <si>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</si>
  <si>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</si>
  <si>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</si>
  <si>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</si>
  <si>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</si>
  <si>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</si>
  <si>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</si>
  <si>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</si>
  <si>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</si>
  <si>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</si>
  <si>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</si>
  <si>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</si>
  <si>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</si>
  <si>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</si>
  <si>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</si>
  <si>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</si>
  <si>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</si>
  <si>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</si>
  <si>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</si>
  <si>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</si>
  <si>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</si>
  <si>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</si>
  <si>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</si>
  <si>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</si>
  <si>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</si>
  <si>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</si>
  <si>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</si>
  <si>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</si>
  <si>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</si>
  <si>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</si>
  <si>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</si>
  <si>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</si>
  <si>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</si>
  <si>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</si>
  <si>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</si>
  <si>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</si>
  <si>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</si>
  <si>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</si>
  <si>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</si>
  <si>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</si>
  <si>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</si>
  <si>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</si>
  <si>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</si>
  <si>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</si>
  <si>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</si>
  <si>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</si>
  <si>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</si>
  <si>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</si>
  <si>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</si>
  <si>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</si>
  <si>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</si>
  <si>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</si>
  <si>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</si>
  <si>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</si>
  <si>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</si>
  <si>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</si>
  <si>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</si>
  <si>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</si>
  <si>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</si>
  <si>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</si>
  <si>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</si>
  <si>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</si>
  <si>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</si>
  <si>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</si>
  <si>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</si>
  <si>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</si>
  <si>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</si>
  <si>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</si>
  <si>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</si>
  <si>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</si>
  <si>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</si>
  <si>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</si>
  <si>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</si>
  <si>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</si>
  <si>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</si>
  <si>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</si>
  <si>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</si>
  <si>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</si>
  <si>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</si>
  <si>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</si>
  <si>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</si>
  <si>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</si>
  <si>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</si>
  <si>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</si>
  <si>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</si>
  <si>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</si>
  <si>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</si>
  <si>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</si>
  <si>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</si>
  <si>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</si>
  <si>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</si>
  <si>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</si>
  <si>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</si>
  <si>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</si>
  <si>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</si>
  <si>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</si>
  <si>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</si>
  <si>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</si>
  <si>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</si>
  <si>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</si>
  <si>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</si>
  <si>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</si>
  <si>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</si>
  <si>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</si>
  <si>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</si>
  <si>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</si>
  <si>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</si>
  <si>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</si>
  <si>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</si>
  <si>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</si>
  <si>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</si>
  <si>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</si>
  <si>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</si>
  <si>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</si>
  <si>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</si>
  <si>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</si>
  <si>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</si>
  <si>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</si>
  <si>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</si>
  <si>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</si>
  <si>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</si>
  <si>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</si>
  <si>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</si>
  <si>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</si>
  <si>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</si>
  <si>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</si>
  <si>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</si>
  <si>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</si>
  <si>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</si>
  <si>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</si>
  <si>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</si>
  <si>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</si>
  <si>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</si>
  <si>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</si>
  <si>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</si>
  <si>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</si>
  <si>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</si>
  <si>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</si>
  <si>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</si>
  <si>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</si>
  <si>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</si>
  <si>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</si>
  <si>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</si>
  <si>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</si>
  <si>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</si>
  <si>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</si>
  <si>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</si>
  <si>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</si>
  <si>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</si>
  <si>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</si>
  <si>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</si>
  <si>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</si>
  <si>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</si>
  <si>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</si>
  <si>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</si>
  <si>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</si>
  <si>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</si>
  <si>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</si>
  <si>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</si>
  <si>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</si>
  <si>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</si>
  <si>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</si>
  <si>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</si>
  <si>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</si>
  <si>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</si>
  <si>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</si>
  <si>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</si>
  <si>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</si>
  <si>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</si>
  <si>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</si>
  <si>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</si>
  <si>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</si>
  <si>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</si>
  <si>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</si>
  <si>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</si>
  <si>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</si>
  <si>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</si>
  <si>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</si>
  <si>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</si>
  <si>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</si>
  <si>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</si>
  <si>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</si>
  <si>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</si>
  <si>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</si>
  <si>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</si>
  <si>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</si>
  <si>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</si>
  <si>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</si>
  <si>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</si>
  <si>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</si>
  <si>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</si>
  <si>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</si>
  <si>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</si>
  <si>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</si>
  <si>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</si>
  <si>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</si>
  <si>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</si>
  <si>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</si>
  <si>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</si>
  <si>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</si>
  <si>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</si>
  <si>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</si>
  <si>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</si>
  <si>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</si>
  <si>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</si>
  <si>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</si>
  <si>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</si>
  <si>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</si>
  <si>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</si>
  <si>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</si>
  <si>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</si>
  <si>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</si>
  <si>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</si>
  <si>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</si>
  <si>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</si>
  <si>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</si>
  <si>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</si>
  <si>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</si>
  <si>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</si>
  <si>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</si>
  <si>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</si>
  <si>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</si>
  <si>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</si>
  <si>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</si>
  <si>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</si>
  <si>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</si>
  <si>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</si>
  <si>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</si>
  <si>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</si>
  <si>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</si>
  <si>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</si>
  <si>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</si>
  <si>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</si>
  <si>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</si>
  <si>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</si>
  <si>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</si>
  <si>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</si>
  <si>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</si>
  <si>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</si>
  <si>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</si>
  <si>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</si>
  <si>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</si>
  <si>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</si>
  <si>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</si>
  <si>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</si>
  <si>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</si>
  <si>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</si>
  <si>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</si>
  <si>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</si>
  <si>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</si>
  <si>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</si>
  <si>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</si>
  <si>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</si>
  <si>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</si>
  <si>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</si>
  <si>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</si>
  <si>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</si>
  <si>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</si>
  <si>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</si>
  <si>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</si>
  <si>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</si>
  <si>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</si>
  <si>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</si>
  <si>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</si>
  <si>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</si>
  <si>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</si>
  <si>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</si>
  <si>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</si>
  <si>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</si>
  <si>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</si>
  <si>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</si>
  <si>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</si>
  <si>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</si>
  <si>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</si>
  <si>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</si>
  <si>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</si>
  <si>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</si>
  <si>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</si>
  <si>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</si>
  <si>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</si>
  <si>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</si>
  <si>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</si>
  <si>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</si>
  <si>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</si>
  <si>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</si>
  <si>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</si>
  <si>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</si>
  <si>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</si>
  <si>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</si>
  <si>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</si>
  <si>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</si>
  <si>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</si>
  <si>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</si>
  <si>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</si>
  <si>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</si>
  <si>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</si>
  <si>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</si>
  <si>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</si>
  <si>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</si>
  <si>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</si>
  <si>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</si>
  <si>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</si>
  <si>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</si>
  <si>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</si>
  <si>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</si>
  <si>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</si>
  <si>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</si>
  <si>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</si>
  <si>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</si>
  <si>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</si>
  <si>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</si>
  <si>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</si>
  <si>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</si>
  <si>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</si>
  <si>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</si>
  <si>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</si>
  <si>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</si>
  <si>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</si>
  <si>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</si>
  <si>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</si>
  <si>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</si>
  <si>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</si>
  <si>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</si>
  <si>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</si>
  <si>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</si>
  <si>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</si>
  <si>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</si>
  <si>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</si>
  <si>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</si>
  <si>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</si>
  <si>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</si>
  <si>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</si>
  <si>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</si>
  <si>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</si>
  <si>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</si>
  <si>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</si>
  <si>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</si>
  <si>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</si>
  <si>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</si>
  <si>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</si>
  <si>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</si>
  <si>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</si>
  <si>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</si>
  <si>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</si>
  <si>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</si>
  <si>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</si>
  <si>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</si>
  <si>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</si>
  <si>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</si>
  <si>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</si>
  <si>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</si>
  <si>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</si>
  <si>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</si>
  <si>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</si>
  <si>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</si>
  <si>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</si>
  <si>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</si>
  <si>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</si>
  <si>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</si>
  <si>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</si>
  <si>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</si>
  <si>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</si>
  <si>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</si>
  <si>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</si>
  <si>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</si>
  <si>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</si>
  <si>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</si>
  <si>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</si>
  <si>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</si>
  <si>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</si>
  <si>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1.b.1</t>
  </si>
  <si>
    <t xml:space="preserve">ELABORACION DE LOS PROCESOS ADMINISTRATIVOS </t>
  </si>
  <si>
    <t xml:space="preserve">CAPACITAR AL PERSONAL ADMINISTRATIVO EN ATENCION AL PUBLICO </t>
  </si>
  <si>
    <t>CAPACITADO (A)</t>
  </si>
  <si>
    <t>EQUIPO</t>
  </si>
  <si>
    <t xml:space="preserve">Equipo comprado </t>
  </si>
  <si>
    <t xml:space="preserve">HUMANIDADES </t>
  </si>
  <si>
    <t>Mejorar y optimizar el espacio físico del área de Humanidades  con la compra de equipo de oficina</t>
  </si>
  <si>
    <t>Docentes del área de Humanidades</t>
  </si>
  <si>
    <t>depto</t>
  </si>
  <si>
    <t>6.B.1</t>
  </si>
  <si>
    <t xml:space="preserve">Armario de Metal </t>
  </si>
  <si>
    <t xml:space="preserve">sistema de audio </t>
  </si>
  <si>
    <t>6.C.1</t>
  </si>
  <si>
    <t>Docentes y estudiantes del área de Humanidades</t>
  </si>
  <si>
    <t>HUMANIDADES</t>
  </si>
  <si>
    <t>6.B.2</t>
  </si>
  <si>
    <t>Conos</t>
  </si>
  <si>
    <t>Balones de Fútbol No 5</t>
  </si>
  <si>
    <t>Balones de Fútbol No 3</t>
  </si>
  <si>
    <t>Balones de Voleibol</t>
  </si>
  <si>
    <t>Red de Voleibol</t>
  </si>
  <si>
    <t xml:space="preserve">Camilla </t>
  </si>
  <si>
    <t xml:space="preserve">Juegos de ajedrez </t>
  </si>
  <si>
    <t xml:space="preserve">Reloj Digital para ajedrez </t>
  </si>
  <si>
    <t xml:space="preserve">QUIMIC A </t>
  </si>
  <si>
    <t>6.B.3</t>
  </si>
  <si>
    <t>Medidor multiparámetro de campo (pH, conductividad, temperatura, oxígeno disuelto, sólidos suspendidos totales, etc.)</t>
  </si>
  <si>
    <t xml:space="preserve">Mechero de Bunsen: Para uso con gases naturales, artificiales y de gas licuado de petróleo. La salida de calor es de 1465w (50000BTU/h). Incluyen un abasto ajustable de aire ajustable y una conexión cónica dentada para el gas. Altura  31/4(8cm) D.E.del tubo  1/2" (13mm).Fabricado con material no ferroso 
</t>
  </si>
  <si>
    <t>Embudo de Buchner con su bomba de vacio</t>
  </si>
  <si>
    <t xml:space="preserve">Instalación de tuberias de agua y de gas </t>
  </si>
  <si>
    <t xml:space="preserve">Concluir con la adecuación y equipamiento del laboratorio de Química </t>
  </si>
  <si>
    <t>6.b.3</t>
  </si>
  <si>
    <t xml:space="preserve">Licencias Antivisus </t>
  </si>
  <si>
    <t xml:space="preserve">Reactivos </t>
  </si>
  <si>
    <t>Microscopio</t>
  </si>
  <si>
    <t xml:space="preserve">Cromatografo </t>
  </si>
  <si>
    <t>6.b.4</t>
  </si>
  <si>
    <t>6.B.4</t>
  </si>
  <si>
    <t xml:space="preserve">INFORMATICA </t>
  </si>
  <si>
    <t>6.D.1</t>
  </si>
  <si>
    <t>CONTRATO</t>
  </si>
  <si>
    <t xml:space="preserve">Personal contratado </t>
  </si>
  <si>
    <t>Estudiantes de UNAH-TEC-</t>
  </si>
  <si>
    <t>Dirección, Consejo Local,  Coordinador Humanidades, Comisión de Concurso.</t>
  </si>
  <si>
    <t xml:space="preserve">Aprobación de la Universidad para la contratación de personal por hora </t>
  </si>
  <si>
    <t>6.d.1</t>
  </si>
  <si>
    <t xml:space="preserve">Docente de Ingles </t>
  </si>
  <si>
    <t xml:space="preserve">Docente de Filosofía </t>
  </si>
  <si>
    <t xml:space="preserve">Docente de Educación Fisica </t>
  </si>
  <si>
    <t>Mejorar los servicios de tecnología educativa en las diferentes aulas donde se imparten las asignaturas de Humanidades.</t>
  </si>
  <si>
    <t>Realizar la semana del cine latinoamericano</t>
  </si>
  <si>
    <t xml:space="preserve">Estudiantes de Institutos de Educación Media </t>
  </si>
  <si>
    <t xml:space="preserve">Humanidades </t>
  </si>
  <si>
    <t>3.d.1</t>
  </si>
  <si>
    <t xml:space="preserve">Alquiler de local </t>
  </si>
  <si>
    <t xml:space="preserve">Alquiler de equipo audiovisual </t>
  </si>
  <si>
    <t>Publicidad y propaganda</t>
  </si>
  <si>
    <t>Alumno (a)</t>
  </si>
  <si>
    <t xml:space="preserve">Talleres Brindados </t>
  </si>
  <si>
    <t xml:space="preserve">Estudiantes de Primaria y Media </t>
  </si>
  <si>
    <t xml:space="preserve">humanidades </t>
  </si>
  <si>
    <t xml:space="preserve">Taller </t>
  </si>
  <si>
    <t>5.a.1</t>
  </si>
  <si>
    <t>Estudiantes UNAH-TEC</t>
  </si>
  <si>
    <t>6.a.2</t>
  </si>
  <si>
    <t>6.B.5</t>
  </si>
  <si>
    <t xml:space="preserve">camara fotografica </t>
  </si>
  <si>
    <t xml:space="preserve">Toner </t>
  </si>
  <si>
    <t>Aspirantes de la PAA</t>
  </si>
  <si>
    <t>CORSA</t>
  </si>
  <si>
    <t xml:space="preserve">ADMISIONES </t>
  </si>
  <si>
    <t>Minimizar el margen de errores en el proceso de aplicación de la paa</t>
  </si>
  <si>
    <t xml:space="preserve">Listados de participantes </t>
  </si>
  <si>
    <t>Personal UNAH-TEC</t>
  </si>
  <si>
    <t>3.D.2</t>
  </si>
  <si>
    <t>Formación de grupo de teatro  de UNAH-TEC-DANLI</t>
  </si>
  <si>
    <t>GRUPO</t>
  </si>
  <si>
    <t xml:space="preserve">GRUPO FORMADO </t>
  </si>
  <si>
    <t>ESTUDIANTES  UNAH-TEC</t>
  </si>
  <si>
    <t>3.d.2</t>
  </si>
  <si>
    <t xml:space="preserve">Instructor de Teatro </t>
  </si>
  <si>
    <t xml:space="preserve">Vestuario </t>
  </si>
  <si>
    <t xml:space="preserve">Escenografia </t>
  </si>
  <si>
    <t>5.a.2</t>
  </si>
  <si>
    <t>Estudiantes UNHA-TEC-DANLI</t>
  </si>
  <si>
    <t xml:space="preserve">TEXTOS </t>
  </si>
  <si>
    <t>REFRIGERIO</t>
  </si>
  <si>
    <t xml:space="preserve">DECORACION </t>
  </si>
  <si>
    <t>5.A.2</t>
  </si>
  <si>
    <t>RRHH</t>
  </si>
  <si>
    <t xml:space="preserve">EL PERSONAL DEMOSTRARA MAYOR INTERES EN EL DESEMPEÑO DE SUS LABORES </t>
  </si>
  <si>
    <t>LISTADO DE PARTICIPANTES</t>
  </si>
  <si>
    <t xml:space="preserve">PERSONAL ADMINSITRATIVO Y DE SERVICIO </t>
  </si>
  <si>
    <t>JEFATURA REGIONAL RRHH</t>
  </si>
  <si>
    <t>6.E.1</t>
  </si>
  <si>
    <t>EL PERSONAL CONOCERA Y MEJORARA LAS RELACIONES INTERPERSONALES EN UNAH-TEC-DANLI</t>
  </si>
  <si>
    <t>6.E.2</t>
  </si>
  <si>
    <t>6.E.3</t>
  </si>
  <si>
    <t xml:space="preserve">Brindar un  mejor servicio al publico que se atiende en las diferentes  dependencias </t>
  </si>
  <si>
    <t>PERSONAL DE: VOAE, ADMISIONES, VINCUALACION, BIBLIOTECA, DIPP, ADMOM, TESORERIA</t>
  </si>
  <si>
    <t>6.E.4</t>
  </si>
  <si>
    <t xml:space="preserve">CAPACITACION SOBRE DERECHOS Y DEBERES LABORALES </t>
  </si>
  <si>
    <t>PERSONAL UNAH-TEC-DANLI</t>
  </si>
  <si>
    <t xml:space="preserve">CONOCER LOS DERECHOS Y OBLIGACIONES DE LOS EMPLEADOS </t>
  </si>
  <si>
    <t>6.E.5</t>
  </si>
  <si>
    <t xml:space="preserve">TALLER SOBRE LAS INCAPACIDADES, ACCIDENTES Y ENFERMEDADES DEL IHSS </t>
  </si>
  <si>
    <t xml:space="preserve">LOS EMPLEADOS ADQUIRIRAN CONOCIMIENTOS REFENTES A LOS TRAMITES ADMINISTRATIVOS CORRESPONDIENTES A LAS INCAPACIDADES </t>
  </si>
  <si>
    <t>6.E.6</t>
  </si>
  <si>
    <t xml:space="preserve">TALLER DE COMPUTACION DE EXEL AVANZADO </t>
  </si>
  <si>
    <t xml:space="preserve">LOS EMPLEADOS ADQUIRIRAN CONOCIEMIENTOS TECNOLOGICOS PARA UN MEJOR DESEMPEÑO DEL TRABAJO </t>
  </si>
  <si>
    <t>JEFATURA REGIONAL RRHH, DEGT</t>
  </si>
  <si>
    <t>6.D.2</t>
  </si>
  <si>
    <t>PERSONA</t>
  </si>
  <si>
    <t xml:space="preserve">Plazas creadas y personal contratado </t>
  </si>
  <si>
    <t>UNAH_TEC</t>
  </si>
  <si>
    <t>Equipo</t>
  </si>
  <si>
    <t>6.b.6</t>
  </si>
  <si>
    <t>6.B.6</t>
  </si>
  <si>
    <t>maniqui pediatrico para la atencion del niño recien nacido y lactante.</t>
  </si>
  <si>
    <t>maqueta para hombres y mujer paara la practica de procedimientos,tecnicas y enseñar anatomia de organos genitales</t>
  </si>
  <si>
    <t>maqueta de organos reproductores masculinos y femeninos</t>
  </si>
  <si>
    <t>Otoscopio completo</t>
  </si>
  <si>
    <t>balanza  para pesar niños en Kg</t>
  </si>
  <si>
    <t>Fetoscopio, atencion a la embarazada</t>
  </si>
  <si>
    <t>ambu ediatrico</t>
  </si>
  <si>
    <t>ambu de adulto</t>
  </si>
  <si>
    <t>camilla larga con colchoneta y barandal</t>
  </si>
  <si>
    <t xml:space="preserve">Cama Hospitalaria </t>
  </si>
  <si>
    <t xml:space="preserve">Cama ginegologia </t>
  </si>
  <si>
    <t>laringoscopio completo pediatrico</t>
  </si>
  <si>
    <t xml:space="preserve">laringoscopio completo adulto </t>
  </si>
  <si>
    <t xml:space="preserve">set de pinzas para cirugia mayor </t>
  </si>
  <si>
    <t xml:space="preserve">mesa de mayo </t>
  </si>
  <si>
    <t xml:space="preserve">atril </t>
  </si>
  <si>
    <t xml:space="preserve">Bacinete </t>
  </si>
  <si>
    <t xml:space="preserve">Incubadora </t>
  </si>
  <si>
    <t xml:space="preserve">Lavabo de acero inoxidable </t>
  </si>
  <si>
    <t xml:space="preserve">Licencias antivirus </t>
  </si>
  <si>
    <t>6.c.2</t>
  </si>
  <si>
    <t>Coordinador Regional</t>
  </si>
  <si>
    <t xml:space="preserve">Coordinación para la creación y fortalecimiento de las Unidades Académicas de investigación científica por cada facultad.                                                     </t>
  </si>
  <si>
    <t>2.a.1</t>
  </si>
  <si>
    <t xml:space="preserve">Disponibilidad en la programación de cursos por la DICU </t>
  </si>
  <si>
    <t>Listados de participantes</t>
  </si>
  <si>
    <t>Personal docente</t>
  </si>
  <si>
    <t>2.b.1</t>
  </si>
  <si>
    <t xml:space="preserve">Organización de cursos de actualización sobre la investigación científica en coordinación con la DICU.        </t>
  </si>
  <si>
    <t>Docentes y estudiantes</t>
  </si>
  <si>
    <t>2.b.2</t>
  </si>
  <si>
    <t>5.a.3</t>
  </si>
  <si>
    <t>5.a.4</t>
  </si>
  <si>
    <t xml:space="preserve">biblioteca </t>
  </si>
  <si>
    <t>5.a.5</t>
  </si>
  <si>
    <t xml:space="preserve">Dotar a la biblioteca Alfredo León Gómez de insumos necesarios para la atención al estudiante </t>
  </si>
  <si>
    <t xml:space="preserve">Fortalecimiento de la biblioteca Alfredo León Gómez </t>
  </si>
  <si>
    <t xml:space="preserve">Dotar a la biblioteca Alfredo León Gómez de mobiliario y equipo de computo para fortalecer el sistema bibliotecario a través de un sistema virtual para que los estudiantes puedan obtener información de sus carreras </t>
  </si>
  <si>
    <t>Aprobación de presupuesto por autoridades universitarias</t>
  </si>
  <si>
    <t xml:space="preserve">La biblioteca debe  brindar los servicios de consultas virtuales para que los estudiantes tengan acceso a la información y trabajos de su carrera </t>
  </si>
  <si>
    <t xml:space="preserve">Mobiliario y equipo instalado en la Biblioteca </t>
  </si>
  <si>
    <t>Estudiantes de UNAH-TEC-Danlí</t>
  </si>
  <si>
    <t>Consejo Universitario, Finanzas, compras, dirección de UNAH-TEC, Administración</t>
  </si>
  <si>
    <t>biblioteca</t>
  </si>
  <si>
    <t xml:space="preserve">Textos comprados </t>
  </si>
  <si>
    <t>Fortalecer la biblioteca Alfredo León Gómez dotándola de textos para consultas de las diferentes asignaturas que se brindan en UNAH-TEC-DANLI</t>
  </si>
  <si>
    <t xml:space="preserve">Estudiantes tengan acceso a  adquirir información actualizada de sus asignaturas </t>
  </si>
  <si>
    <t>Finanzas, compras, dirección de UNAH-TEC, Administración</t>
  </si>
  <si>
    <t xml:space="preserve">Brindar un servicio eficiente en la atención al usuario </t>
  </si>
  <si>
    <t xml:space="preserve">Atención al estudiante </t>
  </si>
  <si>
    <t>Texto</t>
  </si>
  <si>
    <t>Atención</t>
  </si>
  <si>
    <t>3.a.1</t>
  </si>
  <si>
    <t>3.a.2</t>
  </si>
  <si>
    <t>Capacitado (a)</t>
  </si>
  <si>
    <t>EVENTO</t>
  </si>
  <si>
    <t xml:space="preserve">Informe de Actividad </t>
  </si>
  <si>
    <t xml:space="preserve">Docentes y estudiantes </t>
  </si>
  <si>
    <t>Docentes Agroindustria</t>
  </si>
  <si>
    <t xml:space="preserve">afiches y baners </t>
  </si>
  <si>
    <t>folder</t>
  </si>
  <si>
    <t>2.b.3</t>
  </si>
  <si>
    <t>2.b.4</t>
  </si>
  <si>
    <t xml:space="preserve">Documentos de Investigaciones </t>
  </si>
  <si>
    <t xml:space="preserve">Estudiantes, docentes ,  empresas y proyectos agroindustriales </t>
  </si>
  <si>
    <t>2.c.1</t>
  </si>
  <si>
    <t xml:space="preserve">agroindustria </t>
  </si>
  <si>
    <t xml:space="preserve">agroinduatria </t>
  </si>
  <si>
    <t>2.c.2</t>
  </si>
  <si>
    <t>Docentes UNAH-TEC</t>
  </si>
  <si>
    <t xml:space="preserve">Tiraje </t>
  </si>
  <si>
    <t xml:space="preserve">Digramacion de manuales agroindustriales </t>
  </si>
  <si>
    <t xml:space="preserve">Digramacion de libro deporte </t>
  </si>
  <si>
    <t xml:space="preserve">Pasajes </t>
  </si>
  <si>
    <t xml:space="preserve">investigacion y agroindustria </t>
  </si>
  <si>
    <t>Publicar los trabajos  científicos de importancia en la página WEB de la UNAH por cada unidad académica que tiene una unidad de investigación.</t>
  </si>
  <si>
    <t>2.d.1</t>
  </si>
  <si>
    <t xml:space="preserve">Estudiantes, docentes, empresas y proyectos </t>
  </si>
  <si>
    <t xml:space="preserve">investigacion </t>
  </si>
  <si>
    <t>Realizar presentaciones para la difusión de los trabajos científicos al público en general, especialmente   a los sectores relacionados con los campos de la investigación.</t>
  </si>
  <si>
    <t>2.d.2</t>
  </si>
  <si>
    <t>2.d.3</t>
  </si>
  <si>
    <t>DOCENTE</t>
  </si>
  <si>
    <t>informes de investigaciones elaboradas</t>
  </si>
  <si>
    <t>docentes y estudiantes</t>
  </si>
  <si>
    <t>ALUMNO (A)</t>
  </si>
  <si>
    <t>publicidad</t>
  </si>
  <si>
    <t xml:space="preserve">Alquileres de mobiliario </t>
  </si>
  <si>
    <t>Giras realizadas</t>
  </si>
  <si>
    <t xml:space="preserve">Combustible </t>
  </si>
  <si>
    <t>1.c.1</t>
  </si>
  <si>
    <t>3.b.1</t>
  </si>
  <si>
    <t>3.b.2</t>
  </si>
  <si>
    <t>PROYECTO</t>
  </si>
  <si>
    <t>Firma de convenios</t>
  </si>
  <si>
    <t>Valor agregado a favor del pequeño productor</t>
  </si>
  <si>
    <t>Estudiantes artistas de UNAH-TEC-DANLI</t>
  </si>
  <si>
    <t>VOAE</t>
  </si>
  <si>
    <t xml:space="preserve">VOAE, VINCULACION AUTORIADADES REGIONALES </t>
  </si>
  <si>
    <t>estudiantes artistas y deportistas de UNAH-TEC-DANLI</t>
  </si>
  <si>
    <t xml:space="preserve"> Mejorar la eficacia y calidad de los servicios estudiantiles que ofrece VOAE </t>
  </si>
  <si>
    <t>estudiantes UNAH-TEC-DANLI</t>
  </si>
  <si>
    <t xml:space="preserve">VOAE </t>
  </si>
  <si>
    <t xml:space="preserve">ESTUDIANTES DE EDUCACION MEDIA Y UNIVERSITARIOS </t>
  </si>
  <si>
    <t xml:space="preserve">DIFUNDIR ADECUADAMENTE CON RESPECTO A LAS JORNADAS DE INDUCCION </t>
  </si>
  <si>
    <t xml:space="preserve">Incremento en el numero de estudiantes debidamente informados </t>
  </si>
  <si>
    <t xml:space="preserve">Estudiantes de primer ingreso </t>
  </si>
  <si>
    <t xml:space="preserve">Listado de estudiantes capacitados </t>
  </si>
  <si>
    <t>Estudiantes UNAH-TEC y CRAED</t>
  </si>
  <si>
    <t xml:space="preserve">AGROINDUSTRIA </t>
  </si>
  <si>
    <t>AGROINDUSTRIA</t>
  </si>
  <si>
    <t>5.a.6</t>
  </si>
  <si>
    <t>5.a.7</t>
  </si>
  <si>
    <t>5.a.8</t>
  </si>
  <si>
    <t>5.a.9</t>
  </si>
  <si>
    <t>5.a.10</t>
  </si>
  <si>
    <t>DESARROLLAR JORNADAS DE INDUCCION BAJO EL ESQUEMA DE CONVOCATORIA VIRTUAL DE LA UNAH</t>
  </si>
  <si>
    <t>5.a.11</t>
  </si>
  <si>
    <t>5.a.12</t>
  </si>
  <si>
    <t>5.a.13</t>
  </si>
  <si>
    <t>5.a.14</t>
  </si>
  <si>
    <t>6.d.2</t>
  </si>
  <si>
    <t>1. Jefatura Regional  de Recursos Humanos</t>
  </si>
  <si>
    <t>2. Jefatura de Departamento</t>
  </si>
  <si>
    <t>4. Trabajador I</t>
  </si>
  <si>
    <t xml:space="preserve">5. Aseadora </t>
  </si>
  <si>
    <t xml:space="preserve">3. Coordinacion de Investigación Cientifica </t>
  </si>
  <si>
    <t>6.d.3</t>
  </si>
  <si>
    <t>PLAZA DOCENTE</t>
  </si>
  <si>
    <t xml:space="preserve">Enfermeria </t>
  </si>
  <si>
    <t xml:space="preserve">PROFESORES POR HORA </t>
  </si>
  <si>
    <t>2.b.5</t>
  </si>
  <si>
    <t xml:space="preserve">listado de participantes </t>
  </si>
  <si>
    <t xml:space="preserve">escritorio de computadora </t>
  </si>
  <si>
    <t>Cable de seguridad para laptop</t>
  </si>
  <si>
    <t xml:space="preserve">Cable de red </t>
  </si>
  <si>
    <t>licencias de antivirus</t>
  </si>
  <si>
    <t>Bateria para computadora portatil</t>
  </si>
  <si>
    <t>Cartuchos para impresora de laboratorio</t>
  </si>
  <si>
    <t>1.b.3</t>
  </si>
  <si>
    <t>1.b.4</t>
  </si>
  <si>
    <t xml:space="preserve">Pintura en quinto para el lab de informatica </t>
  </si>
  <si>
    <t xml:space="preserve">Aire acondicionado </t>
  </si>
  <si>
    <t>cubiculo de tabla yeso de 3 x3 m2</t>
  </si>
  <si>
    <t xml:space="preserve">Instalcion electrica </t>
  </si>
  <si>
    <t>Repello y pulido del nuevo laboratorio</t>
  </si>
  <si>
    <t>IDC</t>
  </si>
  <si>
    <t>CuentaID</t>
  </si>
  <si>
    <t>Nombre</t>
  </si>
  <si>
    <t>Nomenclatura</t>
  </si>
  <si>
    <t>MayorID</t>
  </si>
  <si>
    <t>Grupo</t>
  </si>
  <si>
    <t>SERVICIOS PERSONALES</t>
  </si>
  <si>
    <t>10000-00</t>
  </si>
  <si>
    <t>PERSONAL PERMANENTE</t>
  </si>
  <si>
    <t>11000-00</t>
  </si>
  <si>
    <t>SUELDOS Y SALARIOS BASICOS</t>
  </si>
  <si>
    <t>11100-00</t>
  </si>
  <si>
    <t>11100-01</t>
  </si>
  <si>
    <t>11100-02</t>
  </si>
  <si>
    <t>11100-03</t>
  </si>
  <si>
    <t>11100-04</t>
  </si>
  <si>
    <t>11100-05</t>
  </si>
  <si>
    <t>WWW</t>
  </si>
  <si>
    <t>11300-00</t>
  </si>
  <si>
    <t>11300-01</t>
  </si>
  <si>
    <t>ADICIONALES</t>
  </si>
  <si>
    <t>11400-00</t>
  </si>
  <si>
    <t>11400-01</t>
  </si>
  <si>
    <t>11400-02</t>
  </si>
  <si>
    <t>11400-04</t>
  </si>
  <si>
    <t>AGUINALDO Y DECIMOCUARTO MES</t>
  </si>
  <si>
    <t>11500-00</t>
  </si>
  <si>
    <t>11500-01</t>
  </si>
  <si>
    <t>COMPLEMENTO (VACACIONES)</t>
  </si>
  <si>
    <t>11600-00</t>
  </si>
  <si>
    <t>11600-01</t>
  </si>
  <si>
    <t>CONTRIBUCIONES PATRONALES</t>
  </si>
  <si>
    <t>11700-00</t>
  </si>
  <si>
    <t>APORTACIONES PATRONALES</t>
  </si>
  <si>
    <t>11740-00</t>
  </si>
  <si>
    <t>11740-02</t>
  </si>
  <si>
    <t>11700-05</t>
  </si>
  <si>
    <t>OTRAS CONTRIBUCIONES PATRONALES</t>
  </si>
  <si>
    <t>11790-00</t>
  </si>
  <si>
    <t>11790-01</t>
  </si>
  <si>
    <t>11790-02</t>
  </si>
  <si>
    <t>11790-03</t>
  </si>
  <si>
    <t>11790-04</t>
  </si>
  <si>
    <t>11900-00</t>
  </si>
  <si>
    <t>11900-91</t>
  </si>
  <si>
    <t>PERSONAL NO PERMANENTE</t>
  </si>
  <si>
    <t>12000-00</t>
  </si>
  <si>
    <t>12200-00</t>
  </si>
  <si>
    <t>12200-01</t>
  </si>
  <si>
    <t>12300-00</t>
  </si>
  <si>
    <t>12400-00</t>
  </si>
  <si>
    <t>12410-00</t>
  </si>
  <si>
    <t>12420-00</t>
  </si>
  <si>
    <t>CONTRIBUCIONES PATRONAL.</t>
  </si>
  <si>
    <t>12500-00</t>
  </si>
  <si>
    <t>12500-40</t>
  </si>
  <si>
    <t>COMISIONES Y GASTOS BANCARIOS (25500-00)</t>
  </si>
  <si>
    <t>PUBLICIDAD Y PROPAGANDA (25600-00)</t>
  </si>
  <si>
    <t>OTROS SERVICIOS PERSONALES</t>
  </si>
  <si>
    <t>12900-00</t>
  </si>
  <si>
    <t>SERVICIOS DE INTERNET (25700-00)</t>
  </si>
  <si>
    <t>OTROS SERVICIOS COMERCIALES Y FINANCIEROS N.C. (25900-00)</t>
  </si>
  <si>
    <t>12900-01</t>
  </si>
  <si>
    <t>12900-06</t>
  </si>
  <si>
    <t>12900-09</t>
  </si>
  <si>
    <t>12900-10</t>
  </si>
  <si>
    <t>12900-14</t>
  </si>
  <si>
    <t>12900-17</t>
  </si>
  <si>
    <t>12900-18</t>
  </si>
  <si>
    <t>12990-67</t>
  </si>
  <si>
    <t>12900-21</t>
  </si>
  <si>
    <t>12900-26</t>
  </si>
  <si>
    <t>12900-28</t>
  </si>
  <si>
    <t>12900-29</t>
  </si>
  <si>
    <t>VIATICOS AL EXTERIOR (26220-00)</t>
  </si>
  <si>
    <t>12900-62</t>
  </si>
  <si>
    <t>12900-68</t>
  </si>
  <si>
    <t>12900-69</t>
  </si>
  <si>
    <t>12900-70</t>
  </si>
  <si>
    <t>RETRIBUCIONES EXTRAORDINARIAS</t>
  </si>
  <si>
    <t>14000-00</t>
  </si>
  <si>
    <t>ACABADOS Y TEXTILES (32300-00)</t>
  </si>
  <si>
    <t>HORAS EXTRAORIDINARIAS</t>
  </si>
  <si>
    <t>14100-00</t>
  </si>
  <si>
    <t>14100-01</t>
  </si>
  <si>
    <t>14200-00</t>
  </si>
  <si>
    <t>14200-01</t>
  </si>
  <si>
    <t>ASISTENCIA SOCIAL AL PERSONAL</t>
  </si>
  <si>
    <t>15000-00</t>
  </si>
  <si>
    <t>ASISTENCIAS SOCIALES VARIAS</t>
  </si>
  <si>
    <t>15100-00</t>
  </si>
  <si>
    <t>15100-01</t>
  </si>
  <si>
    <t>OTROS ASISTENCIAS SOCIALES AL PERSONAL</t>
  </si>
  <si>
    <t>15900-00</t>
  </si>
  <si>
    <t>PRODUCTOS FARMACEUTICOS Y MEDICINALES (35200-00)</t>
  </si>
  <si>
    <t>15900-01</t>
  </si>
  <si>
    <t>COMBUSTIBLES Y LUBRICANTES (35600-00)</t>
  </si>
  <si>
    <t>15900-02</t>
  </si>
  <si>
    <t>PRODUCTOS QUIMICOS (35900-00)</t>
  </si>
  <si>
    <t>15900-03</t>
  </si>
  <si>
    <t>BENEFICIOS Y COMPENSACIONES</t>
  </si>
  <si>
    <t>16000-00</t>
  </si>
  <si>
    <t>UTILES DE ESCRITORIO, OFICINA Y ENZE¥ANZA (39200-00)</t>
  </si>
  <si>
    <t>16000-01</t>
  </si>
  <si>
    <t>INSTRUMENTOS MENORES MEDICO-QUIRURGICO Y LABORAT. (39500-00)</t>
  </si>
  <si>
    <t>16000-02</t>
  </si>
  <si>
    <t>PRESTACIONES LABORALES</t>
  </si>
  <si>
    <t>16100-00</t>
  </si>
  <si>
    <t>16100-01</t>
  </si>
  <si>
    <t>16100-02</t>
  </si>
  <si>
    <t>16200-00</t>
  </si>
  <si>
    <t>16200-01</t>
  </si>
  <si>
    <t>16300-00</t>
  </si>
  <si>
    <t>16300-01</t>
  </si>
  <si>
    <t>SERVICIOS NO PERSONALES</t>
  </si>
  <si>
    <t>20000-00</t>
  </si>
  <si>
    <t>SERVICIOS BASICOS</t>
  </si>
  <si>
    <t>21000-00</t>
  </si>
  <si>
    <t>EQUIPO DE TRANSPORTE TRACCION Y ELEVACION (42300-00)</t>
  </si>
  <si>
    <t>21100-01</t>
  </si>
  <si>
    <t>EQUIPO DE COMUNICACIàN Y SE¥ALAMIENTO (42500-00)</t>
  </si>
  <si>
    <t>21200-01</t>
  </si>
  <si>
    <t>EQUIPOS PARA COMPUTACION (42600-00)</t>
  </si>
  <si>
    <t>21300-01</t>
  </si>
  <si>
    <t>MUEBLES Y EQUIPO EDUCACIONALES (42700-00)</t>
  </si>
  <si>
    <t>COMUNICACIONES</t>
  </si>
  <si>
    <t>21400-00</t>
  </si>
  <si>
    <t>21410-01</t>
  </si>
  <si>
    <t>21420-01</t>
  </si>
  <si>
    <t>21430-01</t>
  </si>
  <si>
    <t>21440-01</t>
  </si>
  <si>
    <t>21490-01</t>
  </si>
  <si>
    <t>21100-02</t>
  </si>
  <si>
    <t>ALQUILERES Y DERECHOS SOBRE BIENES INTANGIBLES</t>
  </si>
  <si>
    <t>22000-00</t>
  </si>
  <si>
    <t>ALQUILER DE EDIFICIOS Y LOCALES</t>
  </si>
  <si>
    <t>22100-00</t>
  </si>
  <si>
    <t>22100-01</t>
  </si>
  <si>
    <t>ALQUILER DE EQUIPO Y MAQUINARIA</t>
  </si>
  <si>
    <t>22200-00</t>
  </si>
  <si>
    <t>22210-01</t>
  </si>
  <si>
    <t>22220-01</t>
  </si>
  <si>
    <t>22230-01</t>
  </si>
  <si>
    <t>22240-01</t>
  </si>
  <si>
    <t>22250-01</t>
  </si>
  <si>
    <t>22260-01</t>
  </si>
  <si>
    <t>22270-01</t>
  </si>
  <si>
    <t>ALQUILER DE TIERRAS Y TERRENOS</t>
  </si>
  <si>
    <t>22300-00</t>
  </si>
  <si>
    <t>22310-09</t>
  </si>
  <si>
    <t>22900-01</t>
  </si>
  <si>
    <t>MANTENIMIENTO,REPARACION Y LIMPIEZA</t>
  </si>
  <si>
    <t>23000-00</t>
  </si>
  <si>
    <t>23100-01</t>
  </si>
  <si>
    <t>MANTENIMIENTO Y REPARAC DE EQUIPO Y MEDIO DE TRANSPORTE</t>
  </si>
  <si>
    <t>23200-01</t>
  </si>
  <si>
    <t>23210-01</t>
  </si>
  <si>
    <t>MANTENIMIENTO Y REPARACION MAQUINARIA Y EQUIPO</t>
  </si>
  <si>
    <t>23300-00</t>
  </si>
  <si>
    <t>23310-01</t>
  </si>
  <si>
    <t>23320-01</t>
  </si>
  <si>
    <t>23330-01</t>
  </si>
  <si>
    <t>23340-01</t>
  </si>
  <si>
    <t>23350-01</t>
  </si>
  <si>
    <t>23360-01</t>
  </si>
  <si>
    <t>AYUDA SOCIALES A PERSONAS (51220-00)</t>
  </si>
  <si>
    <t>23370-01</t>
  </si>
  <si>
    <t>23390-01</t>
  </si>
  <si>
    <t>23400-01</t>
  </si>
  <si>
    <t>23500-01</t>
  </si>
  <si>
    <t>23600-01</t>
  </si>
  <si>
    <t>SERVICIOS PROFESIONALES</t>
  </si>
  <si>
    <t>24000-00</t>
  </si>
  <si>
    <t>24100-01</t>
  </si>
  <si>
    <t>ESTUDIOS INVEST.ANALISIS DE FACTIBILIDAD.</t>
  </si>
  <si>
    <t>24200-00</t>
  </si>
  <si>
    <t>24200-01</t>
  </si>
  <si>
    <t>24200-02</t>
  </si>
  <si>
    <t>SERVICIOS TECNICOS Y PROFESIONALES JURIDICOS</t>
  </si>
  <si>
    <t>24300-00</t>
  </si>
  <si>
    <t>24300-01</t>
  </si>
  <si>
    <t>24400-01</t>
  </si>
  <si>
    <t>SERVICIOS TECNICOS Y PROFESIONALES DE CAPAC.</t>
  </si>
  <si>
    <t>24500-00</t>
  </si>
  <si>
    <t>24500-01</t>
  </si>
  <si>
    <t>24500-62</t>
  </si>
  <si>
    <t>24600-01</t>
  </si>
  <si>
    <t>OTROS SERVICIOS TECNICOS Y PROFESIONALES N.C.</t>
  </si>
  <si>
    <t>24900-00</t>
  </si>
  <si>
    <t>24900-01</t>
  </si>
  <si>
    <t>24900-02</t>
  </si>
  <si>
    <t>SERVICIOS COMERCIALES Y FINANCIEROS</t>
  </si>
  <si>
    <t>25000-00</t>
  </si>
  <si>
    <t>SERVICIOS DE TRANSPORTE</t>
  </si>
  <si>
    <t>25100-00</t>
  </si>
  <si>
    <t>25100-01</t>
  </si>
  <si>
    <t>25100-02</t>
  </si>
  <si>
    <t>25100-03</t>
  </si>
  <si>
    <t>25200-01</t>
  </si>
  <si>
    <t>IMPRENTA, PUBLIC. Y REPRODUC.</t>
  </si>
  <si>
    <t>25300-00</t>
  </si>
  <si>
    <t>25300-01</t>
  </si>
  <si>
    <t>25300-02</t>
  </si>
  <si>
    <t>25300-67</t>
  </si>
  <si>
    <t>25300-72</t>
  </si>
  <si>
    <t>25400-01</t>
  </si>
  <si>
    <t>25500-00</t>
  </si>
  <si>
    <t>25500-01</t>
  </si>
  <si>
    <t>25600-00</t>
  </si>
  <si>
    <t>25600-01</t>
  </si>
  <si>
    <t>25600-62</t>
  </si>
  <si>
    <t>25600-72</t>
  </si>
  <si>
    <t>25700-00</t>
  </si>
  <si>
    <t>25700-01</t>
  </si>
  <si>
    <t>25700-02</t>
  </si>
  <si>
    <t>25700-67</t>
  </si>
  <si>
    <t>25900-00</t>
  </si>
  <si>
    <t>25900-01</t>
  </si>
  <si>
    <t>25900-02</t>
  </si>
  <si>
    <t>25900-72</t>
  </si>
  <si>
    <t>PASAJES, VIATICOS</t>
  </si>
  <si>
    <t>26000-00</t>
  </si>
  <si>
    <t>PASAJES</t>
  </si>
  <si>
    <t>26100-00</t>
  </si>
  <si>
    <t>26110-00</t>
  </si>
  <si>
    <t>26110-01</t>
  </si>
  <si>
    <t>26110-67</t>
  </si>
  <si>
    <t>26110-02</t>
  </si>
  <si>
    <t>26120-01</t>
  </si>
  <si>
    <t>26120-02</t>
  </si>
  <si>
    <t>26100-04</t>
  </si>
  <si>
    <t>VIATICOS</t>
  </si>
  <si>
    <t>26200-00</t>
  </si>
  <si>
    <t>VIATICOS NACIONALES Y OTROS GASTOS DE VIAJE PROYECTO FORTALECIMIENTO ORG. ESTUDI</t>
  </si>
  <si>
    <t>26200-72</t>
  </si>
  <si>
    <t>26210-00</t>
  </si>
  <si>
    <t>26210-01</t>
  </si>
  <si>
    <t>26210-67</t>
  </si>
  <si>
    <t>26220-00</t>
  </si>
  <si>
    <t>26220-01</t>
  </si>
  <si>
    <t>26220-03</t>
  </si>
  <si>
    <t>MULTAS Y RECARGOS Y GASTOS JUDICIALES</t>
  </si>
  <si>
    <t>27000-00</t>
  </si>
  <si>
    <t>IMPUESTOS</t>
  </si>
  <si>
    <t>27100-00</t>
  </si>
  <si>
    <t>27110-01</t>
  </si>
  <si>
    <t>27200-01</t>
  </si>
  <si>
    <t>27300-01</t>
  </si>
  <si>
    <t>27400-01</t>
  </si>
  <si>
    <t>27500-01</t>
  </si>
  <si>
    <t>OTROS SERVICIOS NO PERSONALES</t>
  </si>
  <si>
    <t>29000-00</t>
  </si>
  <si>
    <t>SERVICIOS DE CEREMONIAL Y PROTOCOLO</t>
  </si>
  <si>
    <t>29100-00</t>
  </si>
  <si>
    <t>29100-01</t>
  </si>
  <si>
    <t>29100-02</t>
  </si>
  <si>
    <t>29100-67</t>
  </si>
  <si>
    <t>29200-01</t>
  </si>
  <si>
    <t>29300-01</t>
  </si>
  <si>
    <t>29400-01</t>
  </si>
  <si>
    <t>MATERIALES Y SUMINISTROS</t>
  </si>
  <si>
    <t>30000-00</t>
  </si>
  <si>
    <t>PRODUCTOS ALIMENTICIOS AGROPECUARIOS Y FORESTALES</t>
  </si>
  <si>
    <t>31000-00</t>
  </si>
  <si>
    <t>ALIMENTOS Y BEBIDAS PARA PERSONAS</t>
  </si>
  <si>
    <t>31100-00</t>
  </si>
  <si>
    <t>31100-01</t>
  </si>
  <si>
    <t>31100-72</t>
  </si>
  <si>
    <t>31200-01</t>
  </si>
  <si>
    <t>31300-01</t>
  </si>
  <si>
    <t>31400-01</t>
  </si>
  <si>
    <t>31410-01</t>
  </si>
  <si>
    <t>31420-00</t>
  </si>
  <si>
    <t>31420-01</t>
  </si>
  <si>
    <t>31400-02</t>
  </si>
  <si>
    <t>31500-01</t>
  </si>
  <si>
    <t>TEXTILES Y VESTUARIOS</t>
  </si>
  <si>
    <t>32000-00</t>
  </si>
  <si>
    <t>32100-01</t>
  </si>
  <si>
    <t>32200-01</t>
  </si>
  <si>
    <t>32300-00</t>
  </si>
  <si>
    <t>32300-01</t>
  </si>
  <si>
    <t>32300-02</t>
  </si>
  <si>
    <t>32300-03</t>
  </si>
  <si>
    <t>32400-01</t>
  </si>
  <si>
    <t>PRODUCTOS DE PAPEL, CARTON E IMPRESOS</t>
  </si>
  <si>
    <t>33000-00</t>
  </si>
  <si>
    <t>33100-01</t>
  </si>
  <si>
    <t>33200-01</t>
  </si>
  <si>
    <t>33300-01</t>
  </si>
  <si>
    <t>PRODUCTOS DE PAPEL Y CARTON</t>
  </si>
  <si>
    <t>33400-00</t>
  </si>
  <si>
    <t>33400-01</t>
  </si>
  <si>
    <t>33400-02</t>
  </si>
  <si>
    <t>LIBROS, REVISTAS Y PERIODICOS</t>
  </si>
  <si>
    <t>33500-00</t>
  </si>
  <si>
    <t>33500-01</t>
  </si>
  <si>
    <t>33500-02</t>
  </si>
  <si>
    <t>33600-00</t>
  </si>
  <si>
    <t>33600-01</t>
  </si>
  <si>
    <t>33600-02</t>
  </si>
  <si>
    <t>33600-03</t>
  </si>
  <si>
    <t>33600-04</t>
  </si>
  <si>
    <t>ESPECIES Y TIMBRADOS Y VALORES</t>
  </si>
  <si>
    <t>33700-00</t>
  </si>
  <si>
    <t>33700-01</t>
  </si>
  <si>
    <t>CUEROS,PIELES Y SUS PRODUCTOS</t>
  </si>
  <si>
    <t>34000-00</t>
  </si>
  <si>
    <t>34200-01</t>
  </si>
  <si>
    <t>34300-00</t>
  </si>
  <si>
    <t>34300-01</t>
  </si>
  <si>
    <t>34300-02</t>
  </si>
  <si>
    <t>34400-01</t>
  </si>
  <si>
    <t>PRODUCTOS QUIMICOS, COMBUSTIBLES Y LUBRICANTES</t>
  </si>
  <si>
    <t>35000-00</t>
  </si>
  <si>
    <t>35100-01</t>
  </si>
  <si>
    <t>35200-00</t>
  </si>
  <si>
    <t>35200-01</t>
  </si>
  <si>
    <t>35200-02</t>
  </si>
  <si>
    <t>35200-03</t>
  </si>
  <si>
    <t>35300-01</t>
  </si>
  <si>
    <t>35400-01</t>
  </si>
  <si>
    <t>35500-01</t>
  </si>
  <si>
    <t>35600-00</t>
  </si>
  <si>
    <t>35610-01</t>
  </si>
  <si>
    <t>35620-01</t>
  </si>
  <si>
    <t>35630-01</t>
  </si>
  <si>
    <t>35640-01</t>
  </si>
  <si>
    <t>35650-01</t>
  </si>
  <si>
    <t>35700-01</t>
  </si>
  <si>
    <t>35800-01</t>
  </si>
  <si>
    <t>35900-00</t>
  </si>
  <si>
    <t>35910-01</t>
  </si>
  <si>
    <t>35920-01</t>
  </si>
  <si>
    <t>35930-01</t>
  </si>
  <si>
    <t>35900-01</t>
  </si>
  <si>
    <t>36000-00</t>
  </si>
  <si>
    <t>36100-01</t>
  </si>
  <si>
    <t>36200-01</t>
  </si>
  <si>
    <t>36300-01</t>
  </si>
  <si>
    <t>36400-01</t>
  </si>
  <si>
    <t>36500-01</t>
  </si>
  <si>
    <t>36900-01</t>
  </si>
  <si>
    <t>37000-00</t>
  </si>
  <si>
    <t>37100-01</t>
  </si>
  <si>
    <t>37200-01</t>
  </si>
  <si>
    <t>37300-01</t>
  </si>
  <si>
    <t>37400-01</t>
  </si>
  <si>
    <t>37500-01</t>
  </si>
  <si>
    <t>37910-01</t>
  </si>
  <si>
    <t>37900-01</t>
  </si>
  <si>
    <t>38000-00</t>
  </si>
  <si>
    <t>38400-01</t>
  </si>
  <si>
    <t>38500-01</t>
  </si>
  <si>
    <t>38900-01</t>
  </si>
  <si>
    <t>OTROS MATERIALES Y SUMINISTROS</t>
  </si>
  <si>
    <t>39000-00</t>
  </si>
  <si>
    <t>39100-01</t>
  </si>
  <si>
    <t>39200-00</t>
  </si>
  <si>
    <t>39200-01</t>
  </si>
  <si>
    <t>39200-72</t>
  </si>
  <si>
    <t>39300-01</t>
  </si>
  <si>
    <t>39400-01</t>
  </si>
  <si>
    <t>39500-00</t>
  </si>
  <si>
    <t>39500-01</t>
  </si>
  <si>
    <t>39500-02</t>
  </si>
  <si>
    <t>39600-01</t>
  </si>
  <si>
    <t>39800-01</t>
  </si>
  <si>
    <t>36910-01</t>
  </si>
  <si>
    <t>36920-01</t>
  </si>
  <si>
    <t>36930-01</t>
  </si>
  <si>
    <t>BIENES CAPITALIZABLES</t>
  </si>
  <si>
    <t>40000-00</t>
  </si>
  <si>
    <t>BIENES PREEXISTENTES</t>
  </si>
  <si>
    <t>41000-00</t>
  </si>
  <si>
    <t>TIERRAS Y TERRENOS</t>
  </si>
  <si>
    <t>41100-00</t>
  </si>
  <si>
    <t>41110-00</t>
  </si>
  <si>
    <t>41110-01</t>
  </si>
  <si>
    <t>41110-11</t>
  </si>
  <si>
    <t>41110-12</t>
  </si>
  <si>
    <t>41110-13</t>
  </si>
  <si>
    <t>PARA CONSTRUCCION DE BIENES DE DOMINIO PUBLICOS</t>
  </si>
  <si>
    <t>41120-00</t>
  </si>
  <si>
    <t>41120-01</t>
  </si>
  <si>
    <t>TIERRA PREDIOS Y SOLARES</t>
  </si>
  <si>
    <t>41130-00</t>
  </si>
  <si>
    <t>41130-01</t>
  </si>
  <si>
    <t>EDIFICIOS E INSTALACIONES</t>
  </si>
  <si>
    <t>41210-00</t>
  </si>
  <si>
    <t>41210-01</t>
  </si>
  <si>
    <t>41240-00</t>
  </si>
  <si>
    <t>41240-01</t>
  </si>
  <si>
    <t>41240-04</t>
  </si>
  <si>
    <t>INSTALACIONES VARIAS AULAS NO. 6</t>
  </si>
  <si>
    <t>41240-05</t>
  </si>
  <si>
    <t>MAQUINARIA Y EQUIPO</t>
  </si>
  <si>
    <t>42000-00</t>
  </si>
  <si>
    <t>EQUIPOS DE OFICINA Y MUEBLES</t>
  </si>
  <si>
    <t>42140-00</t>
  </si>
  <si>
    <t>42110-00</t>
  </si>
  <si>
    <t>42110-01</t>
  </si>
  <si>
    <t>42120-00</t>
  </si>
  <si>
    <t>42120-01</t>
  </si>
  <si>
    <t>42120-03</t>
  </si>
  <si>
    <t>42120-72</t>
  </si>
  <si>
    <t>42140-01</t>
  </si>
  <si>
    <t>42100-01</t>
  </si>
  <si>
    <t>42200-01</t>
  </si>
  <si>
    <t>42300-00</t>
  </si>
  <si>
    <t>42300-01</t>
  </si>
  <si>
    <t>42300-62</t>
  </si>
  <si>
    <t>42400-01</t>
  </si>
  <si>
    <t>42500-00</t>
  </si>
  <si>
    <t>42500-01</t>
  </si>
  <si>
    <t>42500-62</t>
  </si>
  <si>
    <t>42500-67</t>
  </si>
  <si>
    <t>42500-72</t>
  </si>
  <si>
    <t>42600-00</t>
  </si>
  <si>
    <t>42600-01</t>
  </si>
  <si>
    <t>42600-62</t>
  </si>
  <si>
    <t>42600-67</t>
  </si>
  <si>
    <t>42600-72</t>
  </si>
  <si>
    <t>42700-00</t>
  </si>
  <si>
    <t>42710-01</t>
  </si>
  <si>
    <t>42720-01</t>
  </si>
  <si>
    <t>42700-02</t>
  </si>
  <si>
    <t>42800-01</t>
  </si>
  <si>
    <t>43000-00</t>
  </si>
  <si>
    <t>43100-01</t>
  </si>
  <si>
    <t>43200-00</t>
  </si>
  <si>
    <t>43900-00</t>
  </si>
  <si>
    <t>43900-01</t>
  </si>
  <si>
    <t>44000-00</t>
  </si>
  <si>
    <t>ACTIVOS INTANGIBLES</t>
  </si>
  <si>
    <t>45000-00</t>
  </si>
  <si>
    <t>45100-00</t>
  </si>
  <si>
    <t>45100-01</t>
  </si>
  <si>
    <t>45100-67</t>
  </si>
  <si>
    <t>46000-00</t>
  </si>
  <si>
    <t>46000-01</t>
  </si>
  <si>
    <t>CONSTRUCCIONES</t>
  </si>
  <si>
    <t>47000-00</t>
  </si>
  <si>
    <t>CONSTRUCCIONES ADICIONES Y MEJORA DE EDIF</t>
  </si>
  <si>
    <t>47100-00</t>
  </si>
  <si>
    <t>47100-01</t>
  </si>
  <si>
    <t>CONSTRUCCIONES Y MEJORAS DE BIENES NACIONALES EN DOMINIO PUBLICO</t>
  </si>
  <si>
    <t>TRANSFERENCIAS</t>
  </si>
  <si>
    <t>50000-00</t>
  </si>
  <si>
    <t>TRANSFERENCIAS CORRIENTES AL SECTOR PRIVADO</t>
  </si>
  <si>
    <t>51000-00</t>
  </si>
  <si>
    <t>PRESTACIONES DE LA SEGURIDAD SOCIAL</t>
  </si>
  <si>
    <t>PRESTACIONES DE ASISTENCIA SOCIAL</t>
  </si>
  <si>
    <t>51200-00</t>
  </si>
  <si>
    <t>51210-00</t>
  </si>
  <si>
    <t>51210-01</t>
  </si>
  <si>
    <t>51210-02</t>
  </si>
  <si>
    <t>51210-04</t>
  </si>
  <si>
    <t>51210-05</t>
  </si>
  <si>
    <t>51210-06</t>
  </si>
  <si>
    <t>51210-07</t>
  </si>
  <si>
    <t>51210-08</t>
  </si>
  <si>
    <t>51210-09</t>
  </si>
  <si>
    <t>51210-10</t>
  </si>
  <si>
    <t>51210-12</t>
  </si>
  <si>
    <t>51210-13</t>
  </si>
  <si>
    <t>51210-15</t>
  </si>
  <si>
    <t>51210-16</t>
  </si>
  <si>
    <t>51210-17</t>
  </si>
  <si>
    <t>51210-18</t>
  </si>
  <si>
    <t>51210-19</t>
  </si>
  <si>
    <t>51210-20</t>
  </si>
  <si>
    <t>51210-21</t>
  </si>
  <si>
    <t>51210-22</t>
  </si>
  <si>
    <t>51210-23</t>
  </si>
  <si>
    <t>51210-24</t>
  </si>
  <si>
    <t>51210-26</t>
  </si>
  <si>
    <t>51220-00</t>
  </si>
  <si>
    <t>51220-01</t>
  </si>
  <si>
    <t>51220-08</t>
  </si>
  <si>
    <t>51220-23</t>
  </si>
  <si>
    <t>51220-24</t>
  </si>
  <si>
    <t>51220-25</t>
  </si>
  <si>
    <t>51220-26</t>
  </si>
  <si>
    <t>51220-27</t>
  </si>
  <si>
    <t>51220-28</t>
  </si>
  <si>
    <t>51220-29</t>
  </si>
  <si>
    <t>51220-31</t>
  </si>
  <si>
    <t>51220-32</t>
  </si>
  <si>
    <t>51220-70</t>
  </si>
  <si>
    <t>51220-71</t>
  </si>
  <si>
    <t>51220-72</t>
  </si>
  <si>
    <t>51220-73</t>
  </si>
  <si>
    <t>51220-74</t>
  </si>
  <si>
    <t>51220-75</t>
  </si>
  <si>
    <t>51220-76</t>
  </si>
  <si>
    <t>51220-77</t>
  </si>
  <si>
    <t>51220-78</t>
  </si>
  <si>
    <t>51220-79</t>
  </si>
  <si>
    <t>51220-80</t>
  </si>
  <si>
    <t>51220-81</t>
  </si>
  <si>
    <t>51220-82</t>
  </si>
  <si>
    <t>51220-83</t>
  </si>
  <si>
    <t>51200-29</t>
  </si>
  <si>
    <t>DONACIONES A INSTITUCIONES PRIVADAS SIN FINES DE LUCRO</t>
  </si>
  <si>
    <t>51300-00</t>
  </si>
  <si>
    <t>51300-01</t>
  </si>
  <si>
    <t>51300-04</t>
  </si>
  <si>
    <t>51300-05</t>
  </si>
  <si>
    <t>51300-06</t>
  </si>
  <si>
    <t>TRANSFERENCIAS CORRIENTES UNIDADES DEL SECTOR PUBLICO</t>
  </si>
  <si>
    <t>DONACIONES A UNIDADES DEL GOBIERNO CENTRAL</t>
  </si>
  <si>
    <t>TRANSFERENCIAS CORRIENTES SECTOR EXTERNO</t>
  </si>
  <si>
    <t>53000-00</t>
  </si>
  <si>
    <t>TRANSFERENCIAS CORR. SECTOR EXTERNO</t>
  </si>
  <si>
    <t>53200-00</t>
  </si>
  <si>
    <t>DONACIONES A ORG. INTERNAC. CUOTAS ORDINARIAS</t>
  </si>
  <si>
    <t>53210-00</t>
  </si>
  <si>
    <t>53210-01</t>
  </si>
  <si>
    <t>53210-02</t>
  </si>
  <si>
    <t>53210-03</t>
  </si>
  <si>
    <t>53210-04</t>
  </si>
  <si>
    <t>53210-05</t>
  </si>
  <si>
    <t>53210-06</t>
  </si>
  <si>
    <t>53210-07</t>
  </si>
  <si>
    <t>53210-11</t>
  </si>
  <si>
    <t>53210-12</t>
  </si>
  <si>
    <t>53210-13</t>
  </si>
  <si>
    <t>53210-14</t>
  </si>
  <si>
    <t>53210-15</t>
  </si>
  <si>
    <t>53210-16</t>
  </si>
  <si>
    <t>53210-17</t>
  </si>
  <si>
    <t>TRANSFERENCIAS DE CAPITAL AL SECTOR PRIVADO</t>
  </si>
  <si>
    <t>TRANSFERENCIAS DE CAPITAL A UNIDADES DEL SECTOR PUBLICO</t>
  </si>
  <si>
    <t>ACTIVOS FINANCIEROS</t>
  </si>
  <si>
    <t>60000-00</t>
  </si>
  <si>
    <t>PARTICIPACION DE CAPITAL Y COMPRA DE ACCIONES</t>
  </si>
  <si>
    <t>APORTES DE CAPITAL A EMPRESAS PRIVADAS</t>
  </si>
  <si>
    <t>APORTES DE CAPITAL A EMPRESAS PUBLICAS NACIONALES</t>
  </si>
  <si>
    <t>PRESTAMOS A CORTO PLAZO</t>
  </si>
  <si>
    <t>PRESTAMOS A CORTO PLAZO AL SECTOR PRIVADO</t>
  </si>
  <si>
    <t>64000-00</t>
  </si>
  <si>
    <t>64200-00</t>
  </si>
  <si>
    <t>DEUDA Y OTROS PASIVOS</t>
  </si>
  <si>
    <t>70000-00</t>
  </si>
  <si>
    <t>SERVICIO DE LA DEUDA PUBLICA A INTERNA A CORTO PLAZO</t>
  </si>
  <si>
    <t>71000-00</t>
  </si>
  <si>
    <t>AMORTIZACION DE LA DEUDA PUBLICA CORTO PLAZO</t>
  </si>
  <si>
    <t>71100-00</t>
  </si>
  <si>
    <t>71100-01</t>
  </si>
  <si>
    <t>71100-21</t>
  </si>
  <si>
    <t>71100-51</t>
  </si>
  <si>
    <t>71100-52</t>
  </si>
  <si>
    <t>71120-00</t>
  </si>
  <si>
    <t>INTERESES DE LA DEUDA PUBLICA INTERNA A CORTO PLAZO</t>
  </si>
  <si>
    <t>71200-00</t>
  </si>
  <si>
    <t>71220-00</t>
  </si>
  <si>
    <t>SERVICIO DE LA DEUDA PUBLICA A INTERNA A LARGO PLAZO</t>
  </si>
  <si>
    <t>72000-00</t>
  </si>
  <si>
    <t>AMORTIZACION PRESTAMOS DEL SECTOR PRIVADO</t>
  </si>
  <si>
    <t>72100-00</t>
  </si>
  <si>
    <t>ATENCION DEUDAS SALARIALES (AJUSTES SAL.MINIMO)</t>
  </si>
  <si>
    <t>72110-00</t>
  </si>
  <si>
    <t>72110-10</t>
  </si>
  <si>
    <t>72120-00</t>
  </si>
  <si>
    <t>72130-00</t>
  </si>
  <si>
    <t>72140-00</t>
  </si>
  <si>
    <t>73000-00</t>
  </si>
  <si>
    <t>74000-00</t>
  </si>
  <si>
    <t>6.D.4</t>
  </si>
  <si>
    <t>Personal administrativo y recursos  humanos</t>
  </si>
  <si>
    <t>6.d.4</t>
  </si>
  <si>
    <t>Capacitados (as)</t>
  </si>
  <si>
    <t>Asignación de presupuesto según la disponibilidad de autoridades.</t>
  </si>
  <si>
    <t>Mediante listado de asistencia y  diploma de participación.</t>
  </si>
  <si>
    <t>personal docente UNAH-TEC-Danlí</t>
  </si>
  <si>
    <t>Se considera necesario capacitar a los docentes en el aprendizaje de programa para tabular datos  con el fin de aplicar estadísticas en su desempeño académico y docente.</t>
  </si>
  <si>
    <t>Se considera necesario capacitar a los docentes en el tema de ética, enfocado en el modelo, educativo con el fin de aplicar este valor en el ámbito profesional.</t>
  </si>
  <si>
    <t>Se considera necesario capacitar a los docentes en  el área de investigación para  fortalecer el eje fundamental del plan estratégico de la universidad.</t>
  </si>
  <si>
    <t>1.b.2</t>
  </si>
  <si>
    <t>1.b.5</t>
  </si>
  <si>
    <t>Diplomado en Investigación. (Inicio- III PAC)</t>
  </si>
  <si>
    <t>CLCD</t>
  </si>
  <si>
    <t xml:space="preserve">Libros de Filosofia </t>
  </si>
  <si>
    <t xml:space="preserve">Libros de Biologia </t>
  </si>
  <si>
    <t xml:space="preserve">Agroindustria </t>
  </si>
  <si>
    <t xml:space="preserve">Fisica </t>
  </si>
  <si>
    <t xml:space="preserve">Sociales </t>
  </si>
  <si>
    <t xml:space="preserve">Informatica </t>
  </si>
  <si>
    <t xml:space="preserve">Economia </t>
  </si>
  <si>
    <t xml:space="preserve">Diccionario enciclopedico </t>
  </si>
  <si>
    <t xml:space="preserve">Fichas bibliograficas </t>
  </si>
  <si>
    <t xml:space="preserve">viñetas </t>
  </si>
  <si>
    <t xml:space="preserve">Lapiz marcador </t>
  </si>
  <si>
    <t xml:space="preserve">Pegamento blanco </t>
  </si>
  <si>
    <t>maskin tape</t>
  </si>
  <si>
    <t xml:space="preserve">tape transparente </t>
  </si>
  <si>
    <t xml:space="preserve">Lapices </t>
  </si>
  <si>
    <t xml:space="preserve">resma de papel carta </t>
  </si>
  <si>
    <t xml:space="preserve">resma de folder tamaño carta </t>
  </si>
  <si>
    <t xml:space="preserve">grapadora </t>
  </si>
  <si>
    <t xml:space="preserve">grapas </t>
  </si>
  <si>
    <t xml:space="preserve">almohadilla </t>
  </si>
  <si>
    <t xml:space="preserve">Tintas de impresora </t>
  </si>
  <si>
    <t>3.b.5</t>
  </si>
  <si>
    <t xml:space="preserve">modulo para estudio </t>
  </si>
  <si>
    <t xml:space="preserve">Mesa redonda </t>
  </si>
  <si>
    <t>Estantes</t>
  </si>
  <si>
    <t>6.b.7</t>
  </si>
  <si>
    <t xml:space="preserve">camaras </t>
  </si>
  <si>
    <t>Instalacion</t>
  </si>
  <si>
    <t>6.d.5</t>
  </si>
  <si>
    <t>6.d.6</t>
  </si>
  <si>
    <t>Son asignaturas que se deben impartir cada semestre en la carrera</t>
  </si>
  <si>
    <t>Carrera de Agroindustria</t>
  </si>
  <si>
    <t>Docentes estudiantes empresas agroindustriales de la zona oriental.</t>
  </si>
  <si>
    <t>6.b.8</t>
  </si>
  <si>
    <t>Partida Presupuestaria Para Equipo de Lacteos</t>
  </si>
  <si>
    <t>Yogos o recipientes para el traciego de la leche</t>
  </si>
  <si>
    <t>Quesera</t>
  </si>
  <si>
    <t>Pasteurizador</t>
  </si>
  <si>
    <t>Unidad de enfriamiento para pasteurizador</t>
  </si>
  <si>
    <t>Homogenizador</t>
  </si>
  <si>
    <t>Maquina para hacer helados</t>
  </si>
  <si>
    <t>Maquina para hacer Yogurt</t>
  </si>
  <si>
    <t>Descremadora</t>
  </si>
  <si>
    <t>Prensa para quesos (con mesa y moldes incluidos)</t>
  </si>
  <si>
    <t>Partida Presupuestaria Para Equipo Hortifruticola</t>
  </si>
  <si>
    <t>Escaldadora de frutas y vegetales</t>
  </si>
  <si>
    <t>Extractor de Jugos</t>
  </si>
  <si>
    <t>Despulpador de frutas</t>
  </si>
  <si>
    <t>Centrifuga para vegetales</t>
  </si>
  <si>
    <t>Freidora Eléctrica</t>
  </si>
  <si>
    <t>Cortadora de vegetales</t>
  </si>
  <si>
    <t>Tajadora</t>
  </si>
  <si>
    <t>Partida Presupuestaria Para Equipo de Cárnicos</t>
  </si>
  <si>
    <t>Ahumador</t>
  </si>
  <si>
    <t>Partida Presupuestaria Para Equipo de Panificación</t>
  </si>
  <si>
    <t>Batidoras</t>
  </si>
  <si>
    <t>Horno con Fermentador</t>
  </si>
  <si>
    <t>Pasteadora</t>
  </si>
  <si>
    <t>Bandejas de acero inoxidable</t>
  </si>
  <si>
    <t>Moldes para repostería</t>
  </si>
  <si>
    <t>Divisor redondeador</t>
  </si>
  <si>
    <t>Partida Presupuestaria para Equipos Modulares</t>
  </si>
  <si>
    <t>Batidora Kitchen Aid</t>
  </si>
  <si>
    <t>Maquina para hacer ravioli</t>
  </si>
  <si>
    <t>Pasta Roller y Cutter</t>
  </si>
  <si>
    <t>Pasta Cutter Companion Set</t>
  </si>
  <si>
    <t>Procesador universal</t>
  </si>
  <si>
    <t>Procesador de alimentos manual</t>
  </si>
  <si>
    <t>Molino</t>
  </si>
  <si>
    <t>Partida Presupuestaria para equipo y/o utensilios de usos múltiples</t>
  </si>
  <si>
    <t>Liofilizador (uso múltiple)</t>
  </si>
  <si>
    <t xml:space="preserve">Mesas de acero Inoxidable </t>
  </si>
  <si>
    <t>Batidora de Inmersión</t>
  </si>
  <si>
    <t>Procesador de alimentos</t>
  </si>
  <si>
    <t>Blast Freezer</t>
  </si>
  <si>
    <t>Cuarto frió de 4x4</t>
  </si>
  <si>
    <t>Compresores para cuarto frío</t>
  </si>
  <si>
    <t>Estante plástico para cuarto frío</t>
  </si>
  <si>
    <t>Cuarto de congelación de 3x4</t>
  </si>
  <si>
    <t>Compresores para cuarto de congelación</t>
  </si>
  <si>
    <t>Estante plástico para  cuarto de congelamiento</t>
  </si>
  <si>
    <t>Autoclave pequeño</t>
  </si>
  <si>
    <t>Máquina empacadora de bolsas al vacío</t>
  </si>
  <si>
    <t>Selladora de latas</t>
  </si>
  <si>
    <t>Maquina para hacer hielo</t>
  </si>
  <si>
    <t>Deshidratador de Bandejas</t>
  </si>
  <si>
    <t xml:space="preserve">Pediluvio </t>
  </si>
  <si>
    <t>Lavavo de pedal</t>
  </si>
  <si>
    <t>Microonda</t>
  </si>
  <si>
    <t>Horno de convección</t>
  </si>
  <si>
    <t>Maquina para hacer leche de soya</t>
  </si>
  <si>
    <t xml:space="preserve">Estantería para materias primas o equipo </t>
  </si>
  <si>
    <t xml:space="preserve">Bancos de acero inoxidable </t>
  </si>
  <si>
    <t xml:space="preserve">Equipo para Elaboración de  Vinos </t>
  </si>
  <si>
    <t>Vinometro</t>
  </si>
  <si>
    <t xml:space="preserve">Filtrador de vinos (20 litros x Hr) </t>
  </si>
  <si>
    <t>Pre filtro</t>
  </si>
  <si>
    <t>Almohadillas/filtros #1 y #2</t>
  </si>
  <si>
    <t>Almohadillas/filtros # 3</t>
  </si>
  <si>
    <t>Round Filter Pads</t>
  </si>
  <si>
    <t>Corks Natural #9 Long (100 unidades)</t>
  </si>
  <si>
    <t>Trampas de aire</t>
  </si>
  <si>
    <t>Cepillo para lavado de botellas</t>
  </si>
  <si>
    <t>Metabisulfito de potasio</t>
  </si>
  <si>
    <t>Tanisol</t>
  </si>
  <si>
    <t>Termometer</t>
  </si>
  <si>
    <t>Encorchador de botellas</t>
  </si>
  <si>
    <t>Llenadora de botellas</t>
  </si>
  <si>
    <t>Agitador desgasificador de vinos</t>
  </si>
  <si>
    <t>Caja de Herramientas varias</t>
  </si>
  <si>
    <t>Set de destornilladores</t>
  </si>
  <si>
    <t xml:space="preserve">Martillo </t>
  </si>
  <si>
    <t>Set de dados (cubos)</t>
  </si>
  <si>
    <t>Martillo Cincelador Metálico</t>
  </si>
  <si>
    <t>Cepillo Metálico</t>
  </si>
  <si>
    <t>Perra (tenasa ajustable)</t>
  </si>
  <si>
    <t>Llave ajustable grande</t>
  </si>
  <si>
    <t>Brocha para dar brillo al pan</t>
  </si>
  <si>
    <t>Brocha para pintar</t>
  </si>
  <si>
    <t>piedra para lijar</t>
  </si>
  <si>
    <t>Secador de Mesas sin mango</t>
  </si>
  <si>
    <t>Secador de piso</t>
  </si>
  <si>
    <t>Partida Presupuestaria para Sistema de Usos Múltiples</t>
  </si>
  <si>
    <t>Tuberia Agua Fría</t>
  </si>
  <si>
    <t>Manguera para suministro de agua en M.</t>
  </si>
  <si>
    <t>Pistolas de agua</t>
  </si>
  <si>
    <t>Calentador de agua</t>
  </si>
  <si>
    <t>Tuberia Agua Caliente</t>
  </si>
  <si>
    <t>Tuberia Vapor</t>
  </si>
  <si>
    <t>Compresor de aire comprimido</t>
  </si>
  <si>
    <t>Tuberia Aire Comprimido</t>
  </si>
  <si>
    <t>Gases inertes (Tanque)</t>
  </si>
  <si>
    <t>Valvula doble para control de presión (incluye 2 manómetros)</t>
  </si>
  <si>
    <t xml:space="preserve">Caldera de gas para suministro de calor a multiples equipos </t>
  </si>
  <si>
    <t>Extrusor para extracción de aceites</t>
  </si>
  <si>
    <t>Extrusor para Snack</t>
  </si>
  <si>
    <t>Partida Presupuestaria Para Equipo de protección Personal</t>
  </si>
  <si>
    <t>Gabachas</t>
  </si>
  <si>
    <t>Redecillas</t>
  </si>
  <si>
    <t>Mascarillas</t>
  </si>
  <si>
    <t>Cascos</t>
  </si>
  <si>
    <t>Guantes para cocina (par)</t>
  </si>
  <si>
    <t>Guantes para Horno eléctrico</t>
  </si>
  <si>
    <t>Traje térmico para cuartos fríos</t>
  </si>
  <si>
    <t>Gafas o anteojos</t>
  </si>
  <si>
    <t>Botiquin de primeros auxilios</t>
  </si>
  <si>
    <t>Extintores</t>
  </si>
  <si>
    <t>Guantes anticortantes (Par)</t>
  </si>
  <si>
    <t>Guantes de latex (caja)</t>
  </si>
  <si>
    <t>Partida Presupuestaria de Utensilios</t>
  </si>
  <si>
    <t>Coladores de acero inoxidable</t>
  </si>
  <si>
    <t>Pela Papas</t>
  </si>
  <si>
    <t>Cuchillos</t>
  </si>
  <si>
    <t>Tablas para picar (tamaño grande)</t>
  </si>
  <si>
    <t>Escurridor de vegetales</t>
  </si>
  <si>
    <t>Recipientes plásticos para pesar</t>
  </si>
  <si>
    <t>Recipientes de vidrio para pesar</t>
  </si>
  <si>
    <t>Ollas de acero inoxidable</t>
  </si>
  <si>
    <t>Ollas de acero inoxidable de 60 litros</t>
  </si>
  <si>
    <t>Ollas de presión de acero inoxidable</t>
  </si>
  <si>
    <t>Cucharones de acero inoxidable</t>
  </si>
  <si>
    <t xml:space="preserve">Tenedores </t>
  </si>
  <si>
    <t>Espatulas plásticas</t>
  </si>
  <si>
    <t>Partida Presupuestaria para equipo de laboratorio</t>
  </si>
  <si>
    <t>Balanza digital al 0.01g de sensilibilidad (0-500g.)</t>
  </si>
  <si>
    <t>Balanza digital de 0 a 50 kg g de sensilibilidad</t>
  </si>
  <si>
    <t>Refractómetro (0-32°)</t>
  </si>
  <si>
    <t>Refractómetro (30-90°)</t>
  </si>
  <si>
    <t>Ph meter digital</t>
  </si>
  <si>
    <t>Termometro digital</t>
  </si>
  <si>
    <t>Probetas plásticas</t>
  </si>
  <si>
    <t>Pipetas</t>
  </si>
  <si>
    <t>Partida Presupuestaria para Equipo de Café</t>
  </si>
  <si>
    <t>Tostador</t>
  </si>
  <si>
    <t xml:space="preserve">tanque fermentador </t>
  </si>
  <si>
    <t>reactor con temperatura controlada biodiesel</t>
  </si>
  <si>
    <t xml:space="preserve">sistema de destilacion </t>
  </si>
  <si>
    <t>Maquina para colado de café</t>
  </si>
  <si>
    <t>Construcción de infraestructura para planta piloto agroindustrial e intalaciones electricas</t>
  </si>
  <si>
    <t>Analizar el perfil del egresado de las carreras de acuerdo a las demandas laborales de profesionales.</t>
  </si>
  <si>
    <t xml:space="preserve"> Realizar encuestas de satisfacción de los egresados.</t>
  </si>
  <si>
    <t>Realizar encuestas del desempeño laboral de los egresados.</t>
  </si>
  <si>
    <t xml:space="preserve"> Realizar encuestas del desempeño laboral de los egresados.</t>
  </si>
  <si>
    <t>8.a.1</t>
  </si>
  <si>
    <t>8.a.2</t>
  </si>
  <si>
    <t>8.b.1</t>
  </si>
  <si>
    <t xml:space="preserve">Rediseño de perfil del egresado. </t>
  </si>
  <si>
    <t xml:space="preserve">Entrevistas y encuestas. </t>
  </si>
  <si>
    <t>Diseñar las encuestas, aplicarlas</t>
  </si>
  <si>
    <t>Promover las comidas nativas</t>
  </si>
  <si>
    <t>Estudiantes de UNAH-TEC-DANLI</t>
  </si>
  <si>
    <t>Equipo de agroindustria</t>
  </si>
  <si>
    <t>12.b.1</t>
  </si>
  <si>
    <t xml:space="preserve"> Construcción y equipamiento de una planta piloto de procesamiento agroindustrial.</t>
  </si>
  <si>
    <t xml:space="preserve">3.b.4 </t>
  </si>
  <si>
    <t xml:space="preserve">Desarrollar dos jornadas de ferias de la salud </t>
  </si>
  <si>
    <t xml:space="preserve">jornada </t>
  </si>
  <si>
    <t xml:space="preserve">Apoyar a la secretaria de salud con el Recurso Humano como apoyo; en la aplicación de vacunación en las diferentes inmunobiologia </t>
  </si>
  <si>
    <t xml:space="preserve">Transporte listado de niños programados a vacunar inmunobiologia </t>
  </si>
  <si>
    <t xml:space="preserve">Inmunizar a la población menor de 5 años con las diferentes inmunobiologia </t>
  </si>
  <si>
    <t xml:space="preserve">niños menores de cinco años </t>
  </si>
  <si>
    <t>2.b.6</t>
  </si>
  <si>
    <t>Alquiler de sonido</t>
  </si>
  <si>
    <t xml:space="preserve">Logistica </t>
  </si>
  <si>
    <t>6.b.9</t>
  </si>
  <si>
    <t>Mediante la documentación archivada y enviada a diversos organismos.</t>
  </si>
  <si>
    <t>Dirección y administración d UNAH-TEC,               -  Consejo Local de Carrera de Docente (CLCD)</t>
  </si>
  <si>
    <t>6.b.10</t>
  </si>
  <si>
    <t>6.b.11</t>
  </si>
  <si>
    <t>CIENCIAS MEDICAS</t>
  </si>
  <si>
    <t>1 Promoción y recolección de artículos científicos y de opinión.                                                                                     2 Evaluación y selección de artículos de acuerdo a criterios de publicación.                                                   3. Monitoreo y seguimiento al proceso de publicación de la revista estudiantil.                                                                           4 Organización de evento para lanzamiento de la revista estudiantil.</t>
  </si>
  <si>
    <t>Publicación de la revista</t>
  </si>
  <si>
    <t>Identificar, previamente, al desarrollo de una investigación, el campo o área y el problema para realizar la investigación.</t>
  </si>
  <si>
    <t>Creación de un programa de formación, capacitación y actualización científica en la Universidad, a través de becas, programas, talleres, cursos y seminarios.</t>
  </si>
  <si>
    <t>Listados de docentes aceptados en el exterior</t>
  </si>
  <si>
    <t xml:space="preserve">Docentes </t>
  </si>
  <si>
    <t>Cantidad  de trifolios publicados</t>
  </si>
  <si>
    <t>2.b.7</t>
  </si>
  <si>
    <t>2.d.4</t>
  </si>
  <si>
    <t>2.d.5</t>
  </si>
  <si>
    <t>2.e.1</t>
  </si>
  <si>
    <t>investigacion</t>
  </si>
  <si>
    <t>UNAH-TEC</t>
  </si>
  <si>
    <t xml:space="preserve">Unidades creadas </t>
  </si>
  <si>
    <t>2.b.8</t>
  </si>
  <si>
    <t>reforzar a los docentes de los conocimientos necesarios para el desarrollo de una investigación científica.</t>
  </si>
  <si>
    <t>2.d.6</t>
  </si>
  <si>
    <t>6.a.1</t>
  </si>
  <si>
    <t xml:space="preserve">DIRECCION </t>
  </si>
  <si>
    <t>7.A.1</t>
  </si>
  <si>
    <t>7.B.1</t>
  </si>
  <si>
    <t xml:space="preserve">Microscopio </t>
  </si>
  <si>
    <t>Maniqui del esqueleto</t>
  </si>
  <si>
    <t xml:space="preserve">Manique de Torso de Hombre/Mujer </t>
  </si>
  <si>
    <t xml:space="preserve">Electrocardiograma </t>
  </si>
  <si>
    <t xml:space="preserve">Set de laminas del cuerpo humano </t>
  </si>
  <si>
    <t>6.c.3</t>
  </si>
  <si>
    <t>Mejorar los servicios de tecnología educativa en las diferentes aulas donde se imparten las asignaturas de Ciencias Medicas.</t>
  </si>
  <si>
    <t xml:space="preserve">Ciencias medicas </t>
  </si>
  <si>
    <t>6.D.7</t>
  </si>
  <si>
    <t>Dirección, Consejo Local,  Jefe de Ciencias Medicas, Comisión de Concurso.</t>
  </si>
  <si>
    <t>6.d.7</t>
  </si>
  <si>
    <t>Docentes Departamento de Ciencias</t>
  </si>
  <si>
    <t>Departamento de Ciencias</t>
  </si>
  <si>
    <t>Capacitación docente en el uso del método científico</t>
  </si>
  <si>
    <t>4.a.1</t>
  </si>
  <si>
    <t xml:space="preserve">ciencias </t>
  </si>
  <si>
    <t>4.a.2</t>
  </si>
  <si>
    <t>4.a.3</t>
  </si>
  <si>
    <t xml:space="preserve">Capacitación docente en la áreas de las ciencias específicamente en química, biología y microbiología en calidad de aguas. </t>
  </si>
  <si>
    <t>Capacitación para el manejo del equipo a utilizar en el laboratorio de aguas.</t>
  </si>
  <si>
    <t>Actualización de los docentes en el uso, técnicas y análisis de calidad de agua, para ser implementadas en el laboratorio de calidad de agua.</t>
  </si>
  <si>
    <t>2.e.2</t>
  </si>
  <si>
    <t>Se realiza la compra del equipo de laboratorio para dotar los laboratorios de Química, Microbiología y Biología</t>
  </si>
  <si>
    <t>Equipo comprado e instalado en los laboratorios de Ciencias</t>
  </si>
  <si>
    <t>Departamento El Paraíso</t>
  </si>
  <si>
    <t>Departamento de Ciencias UNAH-TEC-DANLÍ</t>
  </si>
  <si>
    <t>refrigeradora 12 pies</t>
  </si>
  <si>
    <t>pHmetro de laboratorio</t>
  </si>
  <si>
    <t>Conductivimetro de laboratorio</t>
  </si>
  <si>
    <t>microscpio electrónico</t>
  </si>
  <si>
    <t>Estereoscopio</t>
  </si>
  <si>
    <t>campana de gases 4 pies de altura</t>
  </si>
  <si>
    <t>Cristaleria</t>
  </si>
  <si>
    <t>Reactivos</t>
  </si>
  <si>
    <t xml:space="preserve">Congelador 12 pies </t>
  </si>
  <si>
    <t xml:space="preserve">Destilador de agua </t>
  </si>
  <si>
    <t>desionizador</t>
  </si>
  <si>
    <t xml:space="preserve">vehiculo doble cabina 4 x 4 doble traccion </t>
  </si>
  <si>
    <t xml:space="preserve">combustible </t>
  </si>
  <si>
    <t xml:space="preserve">lubricantes </t>
  </si>
  <si>
    <t xml:space="preserve"> Construcción del Jardín Ecológico UNAH-TEC-DANLÍ </t>
  </si>
  <si>
    <t>Parque</t>
  </si>
  <si>
    <t>las autoridades comprometidas con el proyecto ecológico facilitan los fondos requeridos para la construcción del parque</t>
  </si>
  <si>
    <t xml:space="preserve">Se pretende desarrollar un espacio ecológico dentro de las instalaciones de UNAH-TEC-DANLÍ para promover actividades ecológicas, como lombricultura, jardín de plantas medicinales, </t>
  </si>
  <si>
    <t xml:space="preserve">6 secciones dentro del jardín ecológico construidas y atendiendo alumnos  </t>
  </si>
  <si>
    <t>UNAH-TEC-DANLÍ Departamento de Ciencias</t>
  </si>
  <si>
    <t>Materiales de jardinería</t>
  </si>
  <si>
    <t>Mano de obra secciones de jardinería</t>
  </si>
  <si>
    <t>vivero plantas medicinales</t>
  </si>
  <si>
    <t>Adquisición organismos</t>
  </si>
  <si>
    <t xml:space="preserve">Construcción secciones jardin </t>
  </si>
  <si>
    <t xml:space="preserve">motocicleta con paila </t>
  </si>
  <si>
    <t>7.a.1</t>
  </si>
  <si>
    <t>6.D.8</t>
  </si>
  <si>
    <t>Estudiantes UNAH.TEC</t>
  </si>
  <si>
    <t>Dirección, Consejo Local,  Jefe de Ciencias Sociales Comisión de Concurso.</t>
  </si>
  <si>
    <t>6.d.8</t>
  </si>
  <si>
    <t>6.c.4</t>
  </si>
  <si>
    <t xml:space="preserve">Mejorar los servicios de tecnología educativa en las diferentes aulas donde se imparten las asignaturas de Ciencias Sociales </t>
  </si>
  <si>
    <t>Estudiantes de UNAH-TEC</t>
  </si>
  <si>
    <t xml:space="preserve">Ciencias Sociales </t>
  </si>
  <si>
    <t>Instituto de Profesionalización y superación docente,                   -Dirección y administración d UNAH-TEC,               -  Consejo Local de Carrera de Docente (CLCD)</t>
  </si>
  <si>
    <t>Se considera necesario capacitar a los docentes en los conocimientos del proyecto aprender para un mejor desempeño del profesor en el aula de clases.</t>
  </si>
  <si>
    <t xml:space="preserve">Aprobación de presupuesto por Autoridades Universitarias </t>
  </si>
  <si>
    <t>Personal docente de la UNAH-TEC desarrollando procesos de investigación científica</t>
  </si>
  <si>
    <t>Programa del II Encuentro Científico</t>
  </si>
  <si>
    <t>Aceptación de proyecto de investigación de las diferentes Universidades extranjeras</t>
  </si>
  <si>
    <t>La investigación es uno de los elementos importantes en todas las aéreas del conocimiento, contribuyendo al mejoramiento de  la calidad de enseñanza a nivel superior</t>
  </si>
  <si>
    <t xml:space="preserve">Participación de nuevas tecnologías talleres de procesamiento de alimentos y agroindustria </t>
  </si>
  <si>
    <t xml:space="preserve">aprobación de presupuesto por autoridades universitarias </t>
  </si>
  <si>
    <t>Actualización del conocimiento de las practicas impartidas en la carrera de agroindustria</t>
  </si>
  <si>
    <t>Asistencia  a talleres y conferencias del área de agroindustria</t>
  </si>
  <si>
    <t>Esta sujeta a aprobación de presupuesto y de la organización de los docentes de Ingeniería agroindustrial</t>
  </si>
  <si>
    <t>Promoción e intercambios de experiencias con empresas y profesionales de la agroindustria</t>
  </si>
  <si>
    <t xml:space="preserve">Desarrollar 2 congresos de Enfermería en los meses de mayo y noviembre </t>
  </si>
  <si>
    <t xml:space="preserve">Esta sujeta a aprobación de presupuesto y de la organización de los docentes de Enfermería </t>
  </si>
  <si>
    <t xml:space="preserve">Realizar dos jornadas científicas de la carrera de enfermería </t>
  </si>
  <si>
    <t>fortalecimiento en el área de la investigación y socializar trabajos de investigación</t>
  </si>
  <si>
    <t xml:space="preserve">estudiantes de la carrera de enfermería e invitados </t>
  </si>
  <si>
    <t xml:space="preserve">Docentes y estudiantes de enfermería </t>
  </si>
  <si>
    <t>Disponibilidad de las autoridades de UNAH-TEC-Danlí</t>
  </si>
  <si>
    <t>Coordinador Regional y autoridades de la UNAH-TEC-Danlí</t>
  </si>
  <si>
    <t>Realizar reuniones y presentaciones de estudios e investigaciones realizadas por estudiantes y docentes de ingeniería agroindustrial con empresas y proyectos de la zona.</t>
  </si>
  <si>
    <t>Dar a conocer los procesos de investigación en los cuales se participan como carrera de agroindustria</t>
  </si>
  <si>
    <t xml:space="preserve">coordinación de carrera </t>
  </si>
  <si>
    <t xml:space="preserve">Promover la publicación y divulsión de resultados de investigaciones en congresos y publicación en libros, manuales  y revistas  </t>
  </si>
  <si>
    <t xml:space="preserve">Para cumplir con el pilar de investigación requerido por la cuarta reforma universitaria </t>
  </si>
  <si>
    <t>Asistencia a Congreso como ponente y libro publicado</t>
  </si>
  <si>
    <t xml:space="preserve">Coordinación de Investigación Científica </t>
  </si>
  <si>
    <t>Realizar la memoria del segundo encuentro de investigación científica, recopilar información e imágenes antes, durante y después del encuentro.</t>
  </si>
  <si>
    <t>Dar a conocer los procesos de investigación de UNAH-TEC-DANLI</t>
  </si>
  <si>
    <t xml:space="preserve">Documento publicado </t>
  </si>
  <si>
    <t>Docentes, estudiantes y público en general</t>
  </si>
  <si>
    <t>Coordinador Regional y comité de Logística</t>
  </si>
  <si>
    <t>Disponibilidad de recursos económicos de UNAH-TEC-Danlí</t>
  </si>
  <si>
    <t>Dar seguimiento a las líneas de investigación de la UNAH y del centro regional</t>
  </si>
  <si>
    <t>coordinación de carrera</t>
  </si>
  <si>
    <t>Docentes y estudiantes de  UNAH-TEC-Danlí</t>
  </si>
  <si>
    <t xml:space="preserve">Dar a conocer los procesos de investigación en los cuales se participan las diferentes carreras </t>
  </si>
  <si>
    <t>Docente, coordinadores de carrera, Coordinación regional de investigación</t>
  </si>
  <si>
    <t xml:space="preserve">Motivación de los docentes de UNAH-TEC para la elaboración de 2 proyectos de investigación científica </t>
  </si>
  <si>
    <t xml:space="preserve">Contribuir a mejorar los procesos de elaboración en la presentación en los proyectos de investigación </t>
  </si>
  <si>
    <t>La Adquisición del equipo de laboratorio para las técnicas de calidad de agua permitirá realizar estudios de investigación al servicio de región oriental del país. Asimismo, se cuenta con instalaciones físicas del más alto nivel para el funcionamiento de laboratorios en el país, específicamente en el campo de la Biología, Química y Microbiología, lo cual requiere de equipo específico para cumplir los propósitos del centro universitario.</t>
  </si>
  <si>
    <t xml:space="preserve"> Elaboración de propuestas de proyectos agroindustriales para organismos que se visitarán internacionales de desarrollo Ing., Alcaldías y gobierno.    </t>
  </si>
  <si>
    <t>Depende de la aprobación de  presupuesto y de la Organización de la carrera</t>
  </si>
  <si>
    <t>Gestionar recursos financieros para la ejecución de proyectos de la carreara de agroindustria</t>
  </si>
  <si>
    <t xml:space="preserve">Organizaciones, embajadas, consulados, etc. </t>
  </si>
  <si>
    <t>Realizar gestiones ante la Corporación Municipal de Danlí (UDEL) ; para la obtención de recursos para desarrollar el proyecto de vinculación: Procesamiento y comercialización de café, hacia los pequeños productores de café del municipio de Danlí.</t>
  </si>
  <si>
    <t>Alcaldía</t>
  </si>
  <si>
    <t>Certificado de producción</t>
  </si>
  <si>
    <t>Pequeños productores de café de Danlí</t>
  </si>
  <si>
    <t>UNAH-TEC Danlí</t>
  </si>
  <si>
    <t xml:space="preserve">Desarrollar 2 talleres orientados a la literatura infantil en escuelas primarias y técnicas de estudios en institutos de educación media </t>
  </si>
  <si>
    <t xml:space="preserve">Planificación del área de letras </t>
  </si>
  <si>
    <t xml:space="preserve">Realizar la Expo venta de productos agroindustriales en la ciudad de Danlí </t>
  </si>
  <si>
    <t>Dar a conocer y exponer los productos y tecnología implementadas en carrera de agroindustria</t>
  </si>
  <si>
    <t xml:space="preserve">Brindar servicios de salud a la población con el objetivo de fortalecer la independencia en la practica del estudiante </t>
  </si>
  <si>
    <t>ATA; asistencia de población y listado de estudiantes</t>
  </si>
  <si>
    <t xml:space="preserve">Población que demande atención </t>
  </si>
  <si>
    <t>Estudiantes de enfermería y docentes</t>
  </si>
  <si>
    <t xml:space="preserve">Enfermería </t>
  </si>
  <si>
    <t xml:space="preserve">Listado de vacunación infantil vac-1 números de niños programados </t>
  </si>
  <si>
    <t>Los Departamentos Académicos negocian y promueven las aprobación de convenios en el campo de la vinculación.</t>
  </si>
  <si>
    <t xml:space="preserve">Visitas y Desarrollo de proyectos y asesoría técnica  agroindustrial con MIPYMES  </t>
  </si>
  <si>
    <t>Organización de la carrera y coordinación con empresas de la zona.</t>
  </si>
  <si>
    <t>Contribuir a la formación de los estudiantes con modelo constructivista</t>
  </si>
  <si>
    <t>Informes de proyectos realizados</t>
  </si>
  <si>
    <t xml:space="preserve">Aprobación presupuestaria </t>
  </si>
  <si>
    <t xml:space="preserve">Promover en los estudiantes de educación media el arte cinematográfico de Latinoamérica </t>
  </si>
  <si>
    <t xml:space="preserve">Listados de asistencia, fotográficas, afiches </t>
  </si>
  <si>
    <t>fomentando el desarrollo de la cultura artística de los estudiantes de UNAH-TEC</t>
  </si>
  <si>
    <t xml:space="preserve">Humanidades, Dirección del Centro, Administración </t>
  </si>
  <si>
    <t xml:space="preserve">Los estudiantes de primaria y media desarrollen el habito de la lectura y estudio </t>
  </si>
  <si>
    <t xml:space="preserve">Las áreas administrativas destinan el recurso suficiente para llevar a cabo la capacitación. </t>
  </si>
  <si>
    <t xml:space="preserve">Es necesario que los docentes desarrollen habilidades y destrezas necesarias para el manejo del equipo que se implementará en el manejo de calidad de aguas. </t>
  </si>
  <si>
    <t xml:space="preserve">Planificación del área de letras , presupuesto </t>
  </si>
  <si>
    <t xml:space="preserve">Dotar de textos bibliográficos a la biblioteca Alfredo León Gómez </t>
  </si>
  <si>
    <t>Aprobación del presupuesto por autoridades universitarias.</t>
  </si>
  <si>
    <t xml:space="preserve">Disponibilidad de los recursos presupuestarios e inclusión de los actores claves en el que hacer académico </t>
  </si>
  <si>
    <t>Aumento en el numero de estudiantes beneficiados con una atención integral: en salud, academia y psicosocial</t>
  </si>
  <si>
    <t xml:space="preserve">Aumentar las actividades de promoción y difusión de las carreras de UNAH-TEC en Centros Educativos de educación media </t>
  </si>
  <si>
    <t xml:space="preserve">Incorporar mayor numero de docentes en las visitas a los colegios de educación media </t>
  </si>
  <si>
    <t>Difundir adecuadamente toda la oferta académica de la UNAH</t>
  </si>
  <si>
    <t xml:space="preserve">Aumento en la población de UNAH-tec verificando la correlación entre los estudiantes visitados y los que tuvieran algún contacto atavez d ela PAA, o cualquier otro acercamiento a ala institución </t>
  </si>
  <si>
    <t>Estudiantes de educación medio del departamento del paraíso</t>
  </si>
  <si>
    <t>La difusión adecuada de los proyectos y programas que se desarrollan</t>
  </si>
  <si>
    <t xml:space="preserve">Vincular los insumos tecnológicos al servicio de la orientación vocacional </t>
  </si>
  <si>
    <t>Socializar el proyecto y obtener la autorización necesaria para comercializar este producto</t>
  </si>
  <si>
    <t>Aprobación de la partida presupuestaria para el pago de instructores, talleristas y especialistas capacitados para consolidar el programa de arte</t>
  </si>
  <si>
    <t>Promover sistemáticamente alos recursos artísticos locales de la región y potenciar los recursos humanos artísticos en la población entre la población de UNAH-TE-DANLI</t>
  </si>
  <si>
    <t xml:space="preserve">Vincular los programas artísticos a la agenda prioritaria para el 2014 que llevara el nombre de Lucila Gamero de Medina </t>
  </si>
  <si>
    <t xml:space="preserve">Inclusión del personal docente y administrativo en la propuesta artística </t>
  </si>
  <si>
    <t xml:space="preserve">Rescatar la vida e Historia de la poeta Lucila Gamero de Medina </t>
  </si>
  <si>
    <t>Programación pertinente con las actividades culturales de la región</t>
  </si>
  <si>
    <t xml:space="preserve">Sociedad Civil, artistas de la región, comunidad Universitaria </t>
  </si>
  <si>
    <t xml:space="preserve">Fortalecer y monitorear a los jóvenes que integran los diferentes cuadros artísticos a fin de viabilizar la obtención de una beca artística </t>
  </si>
  <si>
    <t xml:space="preserve">Incluir becas artísticas y deportivas monitoreando el rendimiento académico de los participantes </t>
  </si>
  <si>
    <t xml:space="preserve">El apoyo económico y logístico de los artistas incentivara la participación de mas estudiantes </t>
  </si>
  <si>
    <t xml:space="preserve">Brindar a estudiantes dos talleres en escritura creativa y ortografía </t>
  </si>
  <si>
    <t xml:space="preserve">Logar que los estudiantes mejoren el nivel de redacción y escritura </t>
  </si>
  <si>
    <t xml:space="preserve">Talleres brindados </t>
  </si>
  <si>
    <t>Solicitar al comisionado universitario el acompañamiento necesario para difundir la normativa concerniente a los estudiantes</t>
  </si>
  <si>
    <t>6.D.9</t>
  </si>
  <si>
    <t xml:space="preserve">Aprobación de la Universidad para la contratación del instructor </t>
  </si>
  <si>
    <t>6.d.9</t>
  </si>
  <si>
    <t>Unidad UNAH-TEC-DANLÍ</t>
  </si>
  <si>
    <t>6.B.8</t>
  </si>
  <si>
    <t>6.b.12</t>
  </si>
  <si>
    <t xml:space="preserve">Direccion </t>
  </si>
  <si>
    <t xml:space="preserve">Este Centro solo cuenta con 10 aulas para impartir 125 secciones de hora clases, los cuales no son suficientes  para atender la demanda de los estudiantes </t>
  </si>
  <si>
    <t xml:space="preserve">Puertas </t>
  </si>
  <si>
    <t>Ventanas de Aluminio y Celosia de Vidrio</t>
  </si>
  <si>
    <t xml:space="preserve">Cemento Gris  Tipo Portalan </t>
  </si>
  <si>
    <t xml:space="preserve">Arena de Rio Lavada </t>
  </si>
  <si>
    <t>Grava de Rio</t>
  </si>
  <si>
    <t>Bloque de Concreto de 15x20x40 cm</t>
  </si>
  <si>
    <t xml:space="preserve">Ladrillo de Granito Terrazo 30 x 30 </t>
  </si>
  <si>
    <t xml:space="preserve">Lamina de Aluminizada cal. 26 ondulada 36" x 6" </t>
  </si>
  <si>
    <t xml:space="preserve">Capote para Lamina Aluminizada </t>
  </si>
  <si>
    <t>Alambre de Amarre</t>
  </si>
  <si>
    <t>Varilla de Hiero Corruada de 3/8" x 30' Leg</t>
  </si>
  <si>
    <t xml:space="preserve">Varilla de Hierro Lisa de 5/8" x 30' legita </t>
  </si>
  <si>
    <t xml:space="preserve">Varilla de Hierro Corrugada de 1" x 30 legitima </t>
  </si>
  <si>
    <t xml:space="preserve">Varilla de Hierro Lisa de 1/4" x 30' legitima </t>
  </si>
  <si>
    <t>Canaleta de 2" x 6" x 1/16"</t>
  </si>
  <si>
    <t xml:space="preserve">Clavos dif Dimenciones </t>
  </si>
  <si>
    <t xml:space="preserve">Madera Rustica de Pino </t>
  </si>
  <si>
    <t xml:space="preserve">Mano de Obra </t>
  </si>
  <si>
    <t xml:space="preserve">Imprevistos </t>
  </si>
  <si>
    <t>A. Aulas de la Segunda Planta</t>
  </si>
  <si>
    <t xml:space="preserve">Cielo falso Tabla Yeso </t>
  </si>
  <si>
    <t xml:space="preserve">Cemento </t>
  </si>
  <si>
    <t>Arena de Rio</t>
  </si>
  <si>
    <t xml:space="preserve">Lamparas </t>
  </si>
  <si>
    <t>Cable N 12</t>
  </si>
  <si>
    <t xml:space="preserve">Toma corriente </t>
  </si>
  <si>
    <t xml:space="preserve">B. AULA DE ENFERMERIA </t>
  </si>
  <si>
    <t xml:space="preserve">Sanitarios </t>
  </si>
  <si>
    <t>6.b.13</t>
  </si>
  <si>
    <t>6.b.14</t>
  </si>
  <si>
    <t xml:space="preserve">Proyectos concluidos </t>
  </si>
  <si>
    <t xml:space="preserve">marcacion </t>
  </si>
  <si>
    <t>escavacion</t>
  </si>
  <si>
    <t xml:space="preserve">botar material </t>
  </si>
  <si>
    <t xml:space="preserve">zapata aislada </t>
  </si>
  <si>
    <t xml:space="preserve">pedestal </t>
  </si>
  <si>
    <t xml:space="preserve">compactacion de agujeros </t>
  </si>
  <si>
    <t xml:space="preserve">columnas </t>
  </si>
  <si>
    <t xml:space="preserve">techo de canaleta </t>
  </si>
  <si>
    <t xml:space="preserve">limpieza final </t>
  </si>
  <si>
    <t xml:space="preserve">a. simentacion, columnas y techo estructural de la cancha </t>
  </si>
  <si>
    <t xml:space="preserve">b. construccion de muro perimetral </t>
  </si>
  <si>
    <t>mano de obra</t>
  </si>
  <si>
    <t xml:space="preserve">arena mixta </t>
  </si>
  <si>
    <t xml:space="preserve">arena colada </t>
  </si>
  <si>
    <t>bloque de 5"</t>
  </si>
  <si>
    <t>cemento</t>
  </si>
  <si>
    <t>varillas de 1/4</t>
  </si>
  <si>
    <t>varillas de 3/8</t>
  </si>
  <si>
    <t xml:space="preserve">alambre de amare </t>
  </si>
  <si>
    <t>clavos de 3</t>
  </si>
  <si>
    <t>lances de tubos redondos de 2"</t>
  </si>
  <si>
    <t>6.B.14</t>
  </si>
  <si>
    <t>Construcción de infraestructura del area administrativa e intalaciones electricas</t>
  </si>
  <si>
    <t>6.B.15</t>
  </si>
  <si>
    <t>6.B.16</t>
  </si>
  <si>
    <t>Construcción</t>
  </si>
  <si>
    <t>Protección a la comunidad universitario en el aspecto físico pues es la carretera panamericana y es de alto riesgo.</t>
  </si>
  <si>
    <t>6.b.15</t>
  </si>
  <si>
    <t xml:space="preserve">Construcción de infraestructura de la Bahia  de acceso </t>
  </si>
  <si>
    <t xml:space="preserve">POBLACION UNIVERSITARIA </t>
  </si>
  <si>
    <t>Pues cumplir con lo establecido en las normas de la UNAH de rescatar valores y tradiciones con los académicos del pasado.</t>
  </si>
  <si>
    <t xml:space="preserve">Afiches </t>
  </si>
  <si>
    <t xml:space="preserve">Lanzamiento del año academico </t>
  </si>
  <si>
    <t>Revista de la Vida de Doña Lucila Gamero</t>
  </si>
  <si>
    <t xml:space="preserve">Ediccion de uan novela de doña Lucila </t>
  </si>
  <si>
    <t xml:space="preserve">Conferencias </t>
  </si>
  <si>
    <t>Techo de la cancha</t>
  </si>
  <si>
    <t xml:space="preserve">Electrificacion </t>
  </si>
  <si>
    <t xml:space="preserve">Lograr el mayor índice de aprobados en la PAA </t>
  </si>
  <si>
    <t xml:space="preserve">Asesorías Brindadas </t>
  </si>
  <si>
    <t>Su aprobación depende de las autoridades universitarias y del presupuesto que asignen al centro.</t>
  </si>
  <si>
    <t>Es necesario mejorar  el espacio físico construido con la gestión de los docentes del área de Humanidades.</t>
  </si>
  <si>
    <t xml:space="preserve">Equipo comprado e inventariado </t>
  </si>
  <si>
    <t>Autoridades Universitarias de CU así como la Dirección del centro.</t>
  </si>
  <si>
    <t>Fortalecer el área de Educación Física con la adquisición del equipo necesario para mejorar la eficacia y calidad del aprendizaje en los estudiantes.</t>
  </si>
  <si>
    <t>Fortalecer el área de la sección de química con la adquisición  de equipo necesario para mejorar la eficacia y calidad del aprendizaje en los estudiantes.</t>
  </si>
  <si>
    <t>Concluir la adecuación del laboratorio de informática dotándola de aire acondicionado, material didáctico , hacer y acondicionar un cubículo de docente;                                        Adquirir 15 computadoras y un router  para uso de laboratorio nuevo en las clases de informática;  Adquisición de sillas y escritorios para laboratorio de informática</t>
  </si>
  <si>
    <t>Presupuesto aprobado para utilización del mismo es la adecuación del laboratorio de informática administrativa</t>
  </si>
  <si>
    <t>Las clases de informática administrativa en su mayoría requieren del uso de un laboratorio, por lo que solo uno no logra abastecer a todas las clases</t>
  </si>
  <si>
    <t>Construcción física del laboratorio y compra de equipo de computo</t>
  </si>
  <si>
    <t xml:space="preserve">Administración   Finanzas          Consejo Universitario      Rectoría          </t>
  </si>
  <si>
    <t xml:space="preserve">Dotar al área de admisiones de los insumos necesario para fortalecer el proceso de admisión </t>
  </si>
  <si>
    <t>Dirección UNAH-TEC, CORSA</t>
  </si>
  <si>
    <t xml:space="preserve">enfermería </t>
  </si>
  <si>
    <t>Instalación de cámaras de seguridad en las principales vías de acceso al Centro</t>
  </si>
  <si>
    <t>Dirección UNAH-TEC, RRHH</t>
  </si>
  <si>
    <t>Su aprobación depende de las autoridades universitarias y del presupuesto que asignen al centro.( esta escrito como proyecto de manera independiente)</t>
  </si>
  <si>
    <t>No se cuentan con los laboratorios ni talleres de procesamiento de alimentos que son indispensables para enriquecer el proceso de enseñanza aprendizaje.</t>
  </si>
  <si>
    <t xml:space="preserve">Construcción e instalación de la planta piloto  </t>
  </si>
  <si>
    <t xml:space="preserve">Estudiantes de Enfermería </t>
  </si>
  <si>
    <t xml:space="preserve">Dirección UNAH-TEC, Administración, sección de ciencias </t>
  </si>
  <si>
    <t xml:space="preserve">Se considera necesario un equipo tecnológico y de papelería adecuado con el fin de mejorar el desempeño del CLCD en el registro y adecuado de la documentación sobre concursos, evaluaciones docentes y reclasificaciones, .  </t>
  </si>
  <si>
    <t xml:space="preserve">Culminar la construcción de la Segunda planta del edificio N° 1 de aulas y aula de enfermería   </t>
  </si>
  <si>
    <t xml:space="preserve">Dirección </t>
  </si>
  <si>
    <t>Construcción de un edificio que contenga las siguientes aéreas: Dirección, Administración, Secretaria, Registro, Tesorería, Personal; Sistema de Admisiones, VOAE, Vinculación, Consejo Local, Investigación, Área de Docentes, biblioteca, sección de baños, sala de juntas.</t>
  </si>
  <si>
    <t>UNAH-TEC no cuenta con infraestructura para la parte administrativo; con dicha construcción fortalecerá a UNAH-TEC-DANLI</t>
  </si>
  <si>
    <t>Construcción de la Bahía de acceso a UNAH-TEC-DANLI y electrificación de los predios del Centro</t>
  </si>
  <si>
    <t xml:space="preserve">Desarrollo de evento en conmemoración al año académico Lucila Gamero </t>
  </si>
  <si>
    <t>Lanzamiento del año académico</t>
  </si>
  <si>
    <t xml:space="preserve">Docentes y estudiantes de Enfermería </t>
  </si>
  <si>
    <t>La demanda estudiantil se ha  incrementado, por lo que se requiere la contratación de docentes en el área de Humanidades y de esta manera Optimizar el nivel académico de los estudiantes del Centro universitario UNAH-TEC-DANLÍ.</t>
  </si>
  <si>
    <t xml:space="preserve"> Fortalecer el área administrativa de este Centro con la contratación de forma permanente a las siguientes aéreas Jefaturas de Departamentos (2 plazas); Jefatura Regional de Personal (1), Servicio (4); coordinación de investigación científica (1).  </t>
  </si>
  <si>
    <t xml:space="preserve">Aprobación de la Universidad para la contratación de personal administrativo </t>
  </si>
  <si>
    <t>El crecimiento de este Centro Regional requiere la creación y contratación de puestos administrativo y de servicio</t>
  </si>
  <si>
    <t xml:space="preserve">Creación de  3 plazas para la carrera de enfermería, para atender la demanda estudiantil  y contratación de 5 profesores por hora </t>
  </si>
  <si>
    <t xml:space="preserve">Contratación de 2 profesores por horas para atender la demanda de las nuevos asignaturas de la carrera de informática administrativa en cada periodo académico.         </t>
  </si>
  <si>
    <t>Aprobación de la Universidad para la contratación de personal por hora y creación de dos plazas para docentes</t>
  </si>
  <si>
    <t>El crecimiento de la carrera de informática administrativa requiere de mas catedráticos para suplir la carga académica</t>
  </si>
  <si>
    <t>Contratación de personal docente por hora y creación de dos plazas para personal docente</t>
  </si>
  <si>
    <t xml:space="preserve">Los estudiantes será la población objetivo </t>
  </si>
  <si>
    <t xml:space="preserve"> Creación de tres plazas para docentes a tiempo completo para ingeniería Agroindustrial.</t>
  </si>
  <si>
    <t>Creación y contratación de las tres plazas</t>
  </si>
  <si>
    <t>Dirección del centro y Docentes de Ingeniería Agroindustrial</t>
  </si>
  <si>
    <t>La demanda estudiantil se ha  incrementado, por lo que se requiere la contratación de docentes en el área de ciencias medicas y de esta manera Optimizar el nivel académico de los estudiantes del Centro universitario UNAH-TEC-DANLÍ.</t>
  </si>
  <si>
    <t xml:space="preserve">Estudiantes de la carrera de enfermería </t>
  </si>
  <si>
    <t xml:space="preserve"> Contratación de 1 profesor por hora en el área de Ciencias Sociales </t>
  </si>
  <si>
    <t>La demanda estudiantil se ha  incrementado, por lo que se requiere la contratación de docentes en el área de Historia de Honduras y de esta manera Optimizar el nivel académico de los estudiantes del Centro universitario UNAH-TEC-DANLÍ.</t>
  </si>
  <si>
    <t>El crecimiento de este Centro Regional requiere la creación y contratación de un instructor para encargarse del gimnasio de cultura física y deporte</t>
  </si>
  <si>
    <t xml:space="preserve">Capacitación al personal administrativo y de servicio sobre la Motivación al Trabajo </t>
  </si>
  <si>
    <t xml:space="preserve">Capacitación al personal administrativo sobre relaciones y derechos humanos </t>
  </si>
  <si>
    <t xml:space="preserve">Realización de dos giras a empresas agroindustriales a diferentes zonas del país </t>
  </si>
  <si>
    <t>Aprobación de presupuesto para realización de gira educativa</t>
  </si>
  <si>
    <t>Se debe ejecutar el presupuesto con transparencia en tiempo y forma para facilitar el desarrollo académico y administrativo del CURLA.</t>
  </si>
  <si>
    <t>Unidades académicas y administrativas de UNAH-TEC</t>
  </si>
  <si>
    <t xml:space="preserve">Dirección administración </t>
  </si>
  <si>
    <t xml:space="preserve">Egresados de la carrera de agroindustria e informática </t>
  </si>
  <si>
    <t xml:space="preserve">Coordinador de carrera de Ingeniería Agroindustrial e Informática </t>
  </si>
  <si>
    <t xml:space="preserve">Evaluación del desempeño de los egresados </t>
  </si>
  <si>
    <t>Evaluación del desempeño de los egresados</t>
  </si>
  <si>
    <t xml:space="preserve">Feria del Fomento de la gastronomía Nacional </t>
  </si>
  <si>
    <t>Informe de actividad</t>
  </si>
  <si>
    <t>9.b.1</t>
  </si>
  <si>
    <t xml:space="preserve">Hacer un estudio de apertura de nuevas carrera en el Centro Regional </t>
  </si>
  <si>
    <t>6.b.17</t>
  </si>
  <si>
    <t xml:space="preserve">Una vez que se elaborado estos planes UNAH-TEC tendra un horizonte en el cual se desarrollara tanto en la parte fisica, cientifica, docencia </t>
  </si>
  <si>
    <t>UNAH-TEC-DANLI</t>
  </si>
  <si>
    <t xml:space="preserve">Aprobación presupuestaria, contratacion de personas expertas en elaboracion de planes estrategicos y tacticos </t>
  </si>
  <si>
    <t>PLAN</t>
  </si>
  <si>
    <t xml:space="preserve">Planes presentados a las autoriades universitarias </t>
  </si>
  <si>
    <t>Aprobacion persupuestaria para realizar el estudio</t>
  </si>
  <si>
    <t xml:space="preserve">Estudio Relizado y presentado al consejo Universitario </t>
  </si>
  <si>
    <t xml:space="preserve">Docentes, Dirección </t>
  </si>
  <si>
    <t>6.b.18</t>
  </si>
  <si>
    <t>UNAH-TEC no cuenta con un vehiculo asignado para realizar trabajos y supervisiones de los estudiantes de enfermeria que se encuentra en servicio social</t>
  </si>
  <si>
    <t xml:space="preserve">Vehiculo </t>
  </si>
  <si>
    <t xml:space="preserve">Gestión Académica </t>
  </si>
  <si>
    <t>6.A.2</t>
  </si>
  <si>
    <t>DESARROLLO E INNOVACIÓN CURRICULAR</t>
  </si>
  <si>
    <t xml:space="preserve">Desarrollo de capacitación de lenguajes audiovisuales  con el fin de preparar al docente  en el manejo de los nuevos lenguajes audiovisuales como un complemento para el constructivismo.  ( Final I-PAC)    </t>
  </si>
  <si>
    <t>Asignación de presupuesto según la disponibilidad de autoridades, disponibilidad de los docentes en participar en la capacitación.</t>
  </si>
  <si>
    <t>Personal docente de UNAH-TEC</t>
  </si>
  <si>
    <t>El desarrollo de esta capacitación se considera necesaria para capacitar a los docentes y lograr un mejor desempeño en el uso de lenguaje audiovisuales como un complemento del constructivismo.</t>
  </si>
  <si>
    <t>Realizar una capacitación al personal docente sobre el Programa para la tabulación de datos SPSS por la DEGT. (Inicio II PAC)</t>
  </si>
  <si>
    <t>Personal docente UNAH-TEC-Danlí</t>
  </si>
  <si>
    <t>DEGT, Dirección y administración de UNAH-TEC, Consejo Local de Carrera de Docente (CLCD)</t>
  </si>
  <si>
    <t>Desarrollar una capacitacón sobre La ética como eje transversal de la UNAH ( final II- PAC)</t>
  </si>
  <si>
    <t>Instituto de Profesionalización y superación docente,                   -Dirección y administración d UNAH-TEC, Consejo Local de Carrera de Docente (CLCD)</t>
  </si>
  <si>
    <t>Instituto de Profesionalización y superación docente,                   -Dirección y administración d UNAH-TEC,  Consejo Local de Carrera de Docente (CLCD)</t>
  </si>
  <si>
    <t xml:space="preserve">Desarrollar la capacitación del Proyecto Aprender (Final III- PAC)  </t>
  </si>
  <si>
    <t xml:space="preserve">Para cumplir con la cuarta reforma UNAH-TEC-Danlí necesita la creación de las unidades académicas ya que es uno de los pilares para contribuir al desarrollo de la misma </t>
  </si>
  <si>
    <t>Los docentes deben ser capacitados en actualizaciones de la investigación.</t>
  </si>
  <si>
    <t>Preparación y organización del segundo encuentro de investigación científica en la UNAH-TEC-Danlí.</t>
  </si>
  <si>
    <t>Al realizar esta feria se da a conocer los avances en la investigación de parte del Centro Regional</t>
  </si>
  <si>
    <t>Programa</t>
  </si>
  <si>
    <t>Aprobación de presupuesto por autoridades universitarias, disponibilidad de los docentes en participar.</t>
  </si>
  <si>
    <t>Docentes de agroindustria</t>
  </si>
  <si>
    <t xml:space="preserve"> Desarrollar el Tercer  Congreso de Ingeniería Agroindustrial </t>
  </si>
  <si>
    <t>Evento</t>
  </si>
  <si>
    <t xml:space="preserve">Fortalecer a los estudiantes de enfermería  en los conocimientos científicos de la carrera </t>
  </si>
  <si>
    <t xml:space="preserve">Listado de participantes </t>
  </si>
  <si>
    <t>Departamento de Enfermería</t>
  </si>
  <si>
    <t>Desarrollar una Inversión institucional para capacitación de docentes.</t>
  </si>
  <si>
    <t>Organización de docentes para gestionar y priorizar estudios con estudiantes.</t>
  </si>
  <si>
    <t>Documento</t>
  </si>
  <si>
    <t>Compromiso de los involucrados en realizar el encuentro de Investigación científica</t>
  </si>
  <si>
    <t>Participación de la coordinación de investigación científica con docentes de la carrera de agroindustria</t>
  </si>
  <si>
    <t>Recolectar información sobre criterios para la publicación, la elaboración y distribución de trifolios.</t>
  </si>
  <si>
    <t>Gestión por parte de la coordinación de investigación científica del centro.</t>
  </si>
  <si>
    <t>Coordinación docente de seminario de tesis y otros docentes que elaboran trabajos con empresas.</t>
  </si>
  <si>
    <t xml:space="preserve">Desarrollar la Investigación en el estudio de calidad de agua para consumo humano de las comunidades aledañas a la montaña de Ceilán . </t>
  </si>
  <si>
    <t>Taller para procesar café</t>
  </si>
  <si>
    <t xml:space="preserve">Compromiso de la Coordinación interdisciplinaria lideres comunitarios y ONG; aprobación de la partida presupuestaria </t>
  </si>
  <si>
    <t>Diplomas de participación en capacitación recibida.</t>
  </si>
  <si>
    <t xml:space="preserve">Difundir las actividades científico culturales y académicas en la página web de UNAH-TEC-DANLI y en la página oficial de VOAE a nivel Central </t>
  </si>
  <si>
    <t xml:space="preserve">Alimentar oportunamenten ambas paginas </t>
  </si>
  <si>
    <t>Publicación</t>
  </si>
  <si>
    <t>Compromiso de los involucrados en implementar la puesta en marcha de un programa vocacional en formato digital y con cobertura a nivel nacional</t>
  </si>
  <si>
    <t>Incremento en el número de estudiantes debidamente orientados y generación de ingresos a la UNAH</t>
  </si>
  <si>
    <t>Jornada</t>
  </si>
  <si>
    <t xml:space="preserve">AMPLIAR LA COBERTURA DE LOS ESTUDIANTES DE PRIMER ingreso debidamente informados </t>
  </si>
  <si>
    <t xml:space="preserve">Incremento en el número de estudiantes debidamente informados </t>
  </si>
  <si>
    <t xml:space="preserve">Gestionara el apoyo de instructores calificados en materia de arte: danza costumbristas, y artes plásticas </t>
  </si>
  <si>
    <t>Contar con un apoyo para los instructores en materia de arte.</t>
  </si>
  <si>
    <t xml:space="preserve">Ampliación en la planilla por concepto de becas </t>
  </si>
  <si>
    <t>Fortalecer la reglamentación estudiantil existente y aplicarla eficientemente en los estudiantes de UNAH-TEC-DANLI.</t>
  </si>
  <si>
    <t>Reglamento</t>
  </si>
  <si>
    <t xml:space="preserve">Lograr que los estudiantes reconozcan e incorporen la normativa estudiantil en su desempeño académico </t>
  </si>
  <si>
    <t xml:space="preserve">Desarrollar la Capacitación a los aspirantes de la PAA </t>
  </si>
  <si>
    <t xml:space="preserve">Apoyo de los Tutores del área de letras y matemáticas </t>
  </si>
  <si>
    <t>Desarrollar la Capacitación al personal docente y administrativo que participa en la PAA</t>
  </si>
  <si>
    <t>Asignación Presupuestaria</t>
  </si>
  <si>
    <t>Es indispensable fortalecer el área de Educación Física es pertinente adquirir el equipo necesario para mejorar la eficacia y calidad del aprendizaje en los estudiantes.</t>
  </si>
  <si>
    <t xml:space="preserve">PRESUPUESTO ASIGNADO </t>
  </si>
  <si>
    <t>Estudiantes de la Carrera de Enfermería e Ingeniería Agroindustrial</t>
  </si>
  <si>
    <t xml:space="preserve">Estudiantes de Informática Administrativa </t>
  </si>
  <si>
    <t xml:space="preserve">Asignación presupuestaria </t>
  </si>
  <si>
    <t>Fortalecer al área de admisiones con la adquisición de equipo necesario para el mejoramiento del proceso de la aplicación de la PAA</t>
  </si>
  <si>
    <t>Lograr que el estudiante afiance sus conocimientos teóricos  adquiridos en clases</t>
  </si>
  <si>
    <t>Apoyar para que el estudiante ponga en práctica los conocimientos teóricos</t>
  </si>
  <si>
    <t>Compra de material didácticos, maniquí, maquetas y otros que mejore el aprendizaje del estudiante</t>
  </si>
  <si>
    <t>Estudiantes de la carrera de enfermería</t>
  </si>
  <si>
    <t xml:space="preserve">Consejo universitario rectoría    finanzas          directora  UNAH TEC         Administración  enfermería </t>
  </si>
  <si>
    <t xml:space="preserve">Equipamiento y acondicionamiento del 100% de laboratorios de enfermería. </t>
  </si>
  <si>
    <t>Asignación presupuestaria.</t>
  </si>
  <si>
    <t xml:space="preserve">Implementar medidas de seguridad, garantizando al personal y estudiantes del Centro un ambiente seguro </t>
  </si>
  <si>
    <t xml:space="preserve">Cámaras instaladas </t>
  </si>
  <si>
    <t xml:space="preserve">Dotar a la sección de ciencias médicas  de los insumos necesario para fortalecer la enseñanza aprendizaje  </t>
  </si>
  <si>
    <t xml:space="preserve">Fortalecer al área de ciencias médicas con la adquisición de equipo necesario para el mejoramiento del proceso enseñanza aprendizaje de Epidemiologia, Morfología y Ciencias Fisiológicas. </t>
  </si>
  <si>
    <t>Mejorar y optimizar el  equipo tectonológico y recurso de papelería  de la oficina (USB, cutuchos de impresora) del  CLCD para un mejor desempeño laboral, respecto al registro y documentación  de evaluación docente, reclasificaciones, concursos, etc. .</t>
  </si>
  <si>
    <t>Estudiantes de la UNAH-TEC-DANLÍ</t>
  </si>
  <si>
    <t xml:space="preserve">Los estudiantes necesitan un área acondicionada para recibir las asignaturas de deporte </t>
  </si>
  <si>
    <t>Contratación de un consultor para elaborar el plan estratégico y táctico de UNAH-TEC de 2014 a 2020</t>
  </si>
  <si>
    <t xml:space="preserve">Adquisición de un vehiculo doble cabina 4x4 para realizar viajes de supervision a los estudiantes que estan realizando su servicio social  y para realizar viajes de trabajo a CU. </t>
  </si>
  <si>
    <t>Vehiculo</t>
  </si>
  <si>
    <r>
      <t>Como Centro Tecnológico UNAH-TEC-DANLÍ es necesario  m</t>
    </r>
    <r>
      <rPr>
        <sz val="10"/>
        <color theme="1"/>
        <rFont val="Calibri"/>
        <family val="2"/>
      </rPr>
      <t>ejorar los servicios de tecnología educativa en las diferentes aulas donde se imparten las asignaturas Generales.</t>
    </r>
  </si>
  <si>
    <t>Consejo universitario rectoría    finanzas          directora  UNAH TEC         Administración</t>
  </si>
  <si>
    <t xml:space="preserve"> Compra de multimedia y sus  pantallas respectivas</t>
  </si>
  <si>
    <t xml:space="preserve">Apoyar para que el estudiante atarvës de ayudas audiovisuales mejore el entendimiento     </t>
  </si>
  <si>
    <t>Equipamiento de las aulas de enfermería, para mejora la calidad de la enseñanza</t>
  </si>
  <si>
    <t>Compra de aparatos  didácticos para impartir las diferentes asignaturas en la carrera de enfermería</t>
  </si>
  <si>
    <r>
      <t>Como Centro Tecnológico UNAH-TEC-DANLÍ es necesario  m</t>
    </r>
    <r>
      <rPr>
        <sz val="10"/>
        <color theme="1"/>
        <rFont val="Calibri"/>
        <family val="2"/>
      </rPr>
      <t xml:space="preserve">ejorar los servicios de tecnología educativa en las diferentes aulas donde se imparten las asignaturas del área de Ciencias Medicas </t>
    </r>
  </si>
  <si>
    <r>
      <t>Como Centro Tecnológico UNAH-TEC-DANLÍ es necesario  m</t>
    </r>
    <r>
      <rPr>
        <sz val="10"/>
        <color theme="1"/>
        <rFont val="Calibri"/>
        <family val="2"/>
      </rPr>
      <t xml:space="preserve">ejorar los servicios de tecnología educativa en las diferentes aulas donde se imparten las asignaturas del área de Ciencias Sociales </t>
    </r>
  </si>
  <si>
    <t>Contratación de tres profesores por hora en el área de Humanidades  Filosofía (1), Educación Física (1) e ingles (1)</t>
  </si>
  <si>
    <t>Creación de plazas para la cubrir la demanda estudiantil y ofertar más asignaturas.</t>
  </si>
  <si>
    <t>Incremento de la población estudiantil, y actualmente solo se cuenta con 2 maestros con plazas</t>
  </si>
  <si>
    <t>Plazas creadas para  la carrera de enfermeria.</t>
  </si>
  <si>
    <t>Aprobación de las autoridades universitarias.</t>
  </si>
  <si>
    <t>Actualmente la carrera solo cuenta con dos  docentes a tiempo completo, osea que el 71% es personal por hora, y ha habido crecimiento de la carrera.</t>
  </si>
  <si>
    <t>Contratación de profesores por hora para seis asignaturas. Ingeniería Agroindustrial</t>
  </si>
  <si>
    <t>Ofrecer las clases según como van avanzando los estudiantes en la carrera</t>
  </si>
  <si>
    <t>Estudiantes de agroindustria</t>
  </si>
  <si>
    <t xml:space="preserve"> Contratación de 1 profesor por hora en el área Ciencias Médicas </t>
  </si>
  <si>
    <t xml:space="preserve">Contratación de 1 instructor para el gimnasio de cultura física y deporte </t>
  </si>
  <si>
    <t xml:space="preserve">Contar con un capacitador y presupuesto asignado </t>
  </si>
  <si>
    <t>Cuestionario elaborado</t>
  </si>
  <si>
    <t>Perfil</t>
  </si>
  <si>
    <t>Encuesta</t>
  </si>
  <si>
    <t>Feria</t>
  </si>
  <si>
    <t>Colaboración de l personal.</t>
  </si>
  <si>
    <t>Estudio</t>
  </si>
  <si>
    <t>La UNAH debe ampliar la oferta academica en la zona oriental para contribiur al desarrollo de la misma.</t>
  </si>
  <si>
    <t>Población de la Zona Oriental del Pais</t>
  </si>
  <si>
    <t>Restaurar y concluir con el polideportivo :                                          1. cimentación, columnas y techo estructural de la cancha multideportiva                                                          2. construcción de muro perimetral de la cancha multideportiva</t>
  </si>
  <si>
    <t>DEPTO DE HUMANIDADES, DIRECCION, PERSONAL</t>
  </si>
  <si>
    <t>Nombrar una comisión para realizar el analisis de egresado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</si>
</sst>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quot;L.&quot;\ * #,##0_ ;_ &quot;L.&quot;\ * \-#,##0_ ;_ &quot;L.&quot;\ * &quot;-&quot;??_ ;_ @_ "/>
    <numFmt numFmtId="176" formatCode="&quot;L.&quot;\ #,##0"/>
  </numFmts>
  <fonts count="8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0"/>
      <name val="Calibri"/>
      <family val="2"/>
    </font>
    <font>
      <sz val="11"/>
      <color theme="5" tint="-0.249977111117893"/>
      <name val="Calibri"/>
      <family val="2"/>
      <scheme val="minor"/>
    </font>
    <font>
      <sz val="20"/>
      <name val="Calibri"/>
      <family val="2"/>
    </font>
    <font>
      <sz val="12"/>
      <color theme="9" tint="-0.499984740745262"/>
      <name val="Calibri"/>
      <family val="2"/>
      <scheme val="minor"/>
    </font>
    <font>
      <sz val="12"/>
      <color theme="9" tint="-0.499984740745262"/>
      <name val="Calibri"/>
      <family val="2"/>
    </font>
    <font>
      <sz val="11"/>
      <color theme="9" tint="-0.499984740745262"/>
      <name val="Calibri"/>
      <family val="2"/>
      <scheme val="minor"/>
    </font>
    <font>
      <sz val="12"/>
      <color rgb="FFCC0066"/>
      <name val="Calibri"/>
      <family val="2"/>
    </font>
    <font>
      <sz val="12"/>
      <color rgb="FFCC0066"/>
      <name val="Calibri"/>
      <family val="2"/>
      <scheme val="minor"/>
    </font>
    <font>
      <sz val="9"/>
      <color rgb="FFCC0066"/>
      <name val="Calibri"/>
      <family val="2"/>
    </font>
    <font>
      <sz val="11"/>
      <color rgb="FFCC0066"/>
      <name val="Calibri"/>
      <family val="2"/>
      <scheme val="minor"/>
    </font>
    <font>
      <sz val="10"/>
      <color rgb="FFCC0066"/>
      <name val="Arial"/>
      <family val="2"/>
    </font>
    <font>
      <sz val="11"/>
      <color rgb="FFCC0066"/>
      <name val="Arial"/>
      <family val="2"/>
    </font>
    <font>
      <sz val="10"/>
      <color rgb="FFCC0066"/>
      <name val="Calibri"/>
      <family val="2"/>
      <scheme val="minor"/>
    </font>
    <font>
      <sz val="14"/>
      <color rgb="FFCC0066"/>
      <name val="Calibri"/>
      <family val="2"/>
      <scheme val="minor"/>
    </font>
    <font>
      <sz val="11"/>
      <color rgb="FF00B050"/>
      <name val="Calibri"/>
      <family val="2"/>
      <scheme val="minor"/>
    </font>
    <font>
      <b/>
      <sz val="12"/>
      <color theme="1"/>
      <name val="Calibri"/>
      <family val="2"/>
      <scheme val="minor"/>
    </font>
    <font>
      <sz val="11"/>
      <color rgb="FFFF0000"/>
      <name val="Calibri"/>
      <family val="2"/>
      <scheme val="minor"/>
    </font>
    <font>
      <sz val="12"/>
      <color theme="1"/>
      <name val="Calibri"/>
      <family val="2"/>
    </font>
    <font>
      <sz val="10"/>
      <color theme="1"/>
      <name val="Calibri"/>
      <family val="2"/>
    </font>
    <font>
      <sz val="9"/>
      <color theme="1"/>
      <name val="Calibri"/>
      <family val="2"/>
    </font>
    <font>
      <sz val="10"/>
      <color theme="1"/>
      <name val="Arial"/>
      <family val="2"/>
    </font>
    <font>
      <sz val="10"/>
      <color theme="1"/>
      <name val="Calibri"/>
      <family val="2"/>
      <scheme val="minor"/>
    </font>
    <font>
      <b/>
      <sz val="10"/>
      <color theme="1"/>
      <name val="Calibri"/>
      <family val="2"/>
      <scheme val="minor"/>
    </font>
    <font>
      <sz val="12"/>
      <color indexed="56"/>
      <name val="Calibri"/>
      <family val="2"/>
    </font>
    <font>
      <sz val="11"/>
      <color theme="1"/>
      <name val="Arial"/>
      <family val="2"/>
    </font>
    <font>
      <sz val="10"/>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22"/>
      </patternFill>
    </fill>
    <fill>
      <patternFill patternType="solid">
        <fgColor theme="6" tint="0.79998168889431442"/>
        <bgColor indexed="65"/>
      </patternFill>
    </fill>
    <fill>
      <patternFill patternType="solid">
        <fgColor theme="5" tint="0.39997558519241921"/>
        <bgColor indexed="64"/>
      </patternFill>
    </fill>
    <fill>
      <patternFill patternType="solid">
        <fgColor theme="3" tint="-0.249977111117893"/>
        <bgColor indexed="64"/>
      </patternFill>
    </fill>
  </fills>
  <borders count="4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s>
  <cellStyleXfs count="21">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20" fillId="24" borderId="0" applyNumberFormat="0" applyBorder="0" applyAlignment="0" applyProtection="0"/>
  </cellStyleXfs>
  <cellXfs count="100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40" fillId="0" borderId="26" xfId="16" applyFont="1" applyBorder="1" applyAlignment="1">
      <alignment horizontal="center" vertical="top" wrapText="1"/>
    </xf>
    <xf numFmtId="0" fontId="37"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4" borderId="26" xfId="0" applyFont="1" applyFill="1" applyBorder="1" applyAlignment="1">
      <alignment horizontal="center" vertical="center"/>
    </xf>
    <xf numFmtId="0" fontId="50" fillId="14" borderId="26" xfId="0" applyFont="1" applyFill="1" applyBorder="1" applyAlignment="1">
      <alignment vertical="center"/>
    </xf>
    <xf numFmtId="173" fontId="50" fillId="14" borderId="26" xfId="18" applyNumberFormat="1" applyFont="1" applyFill="1" applyBorder="1" applyAlignment="1">
      <alignment horizontal="center" vertical="center"/>
    </xf>
    <xf numFmtId="0" fontId="49"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6" borderId="40" xfId="0" applyFont="1" applyFill="1" applyBorder="1" applyAlignment="1">
      <alignment horizontal="center" vertical="center"/>
    </xf>
    <xf numFmtId="0" fontId="50" fillId="16" borderId="41" xfId="0" applyFont="1" applyFill="1" applyBorder="1" applyAlignment="1">
      <alignment horizontal="center" vertical="center"/>
    </xf>
    <xf numFmtId="43" fontId="50" fillId="16" borderId="39"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6" borderId="39" xfId="18" applyFont="1" applyFill="1" applyBorder="1" applyAlignment="1">
      <alignment horizontal="center" vertical="center" wrapText="1"/>
    </xf>
    <xf numFmtId="43" fontId="49" fillId="14" borderId="0" xfId="18" applyFont="1" applyFill="1" applyAlignment="1">
      <alignment horizontal="center" vertical="center"/>
    </xf>
    <xf numFmtId="43" fontId="57"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9" fillId="14" borderId="0" xfId="0" applyFont="1" applyFill="1" applyAlignment="1">
      <alignment vertical="center"/>
    </xf>
    <xf numFmtId="0" fontId="58"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8"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7"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0" borderId="26" xfId="19"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1" borderId="26" xfId="19" applyNumberFormat="1" applyFont="1" applyFill="1" applyBorder="1" applyAlignment="1">
      <alignment vertical="center" wrapText="1"/>
    </xf>
    <xf numFmtId="43" fontId="59"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0" fontId="29"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0" fontId="37"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1"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5" fillId="14"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2" fillId="0" borderId="0" xfId="0" applyFont="1" applyAlignment="1">
      <alignment vertical="center" wrapText="1"/>
    </xf>
    <xf numFmtId="0" fontId="63" fillId="2" borderId="28" xfId="0" applyFont="1" applyFill="1" applyBorder="1" applyAlignment="1">
      <alignment wrapText="1"/>
    </xf>
    <xf numFmtId="0" fontId="63" fillId="2" borderId="0" xfId="0" applyFont="1" applyFill="1" applyBorder="1" applyAlignment="1">
      <alignment wrapText="1"/>
    </xf>
    <xf numFmtId="0" fontId="22" fillId="5" borderId="12" xfId="0" applyFont="1" applyFill="1" applyBorder="1"/>
    <xf numFmtId="41" fontId="22" fillId="5" borderId="13" xfId="0" applyNumberFormat="1" applyFont="1" applyFill="1" applyBorder="1" applyAlignment="1"/>
    <xf numFmtId="172" fontId="22" fillId="5" borderId="14" xfId="0" applyNumberFormat="1" applyFont="1" applyFill="1" applyBorder="1"/>
    <xf numFmtId="0" fontId="22" fillId="5" borderId="10" xfId="0" applyFont="1" applyFill="1" applyBorder="1"/>
    <xf numFmtId="41" fontId="22" fillId="5" borderId="16" xfId="0" applyNumberFormat="1" applyFont="1" applyFill="1" applyBorder="1" applyAlignment="1"/>
    <xf numFmtId="172" fontId="22" fillId="5" borderId="17" xfId="0" applyNumberFormat="1" applyFont="1" applyFill="1" applyBorder="1"/>
    <xf numFmtId="0" fontId="22" fillId="5" borderId="12" xfId="0" applyFont="1" applyFill="1" applyBorder="1" applyAlignment="1">
      <alignment vertical="center" wrapText="1"/>
    </xf>
    <xf numFmtId="43" fontId="21" fillId="2" borderId="0" xfId="0" applyNumberFormat="1" applyFont="1" applyFill="1" applyAlignment="1">
      <alignment vertical="center"/>
    </xf>
    <xf numFmtId="0" fontId="62" fillId="14"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top"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21" fillId="3" borderId="45" xfId="0" applyFont="1" applyFill="1" applyBorder="1" applyAlignment="1">
      <alignment vertical="center"/>
    </xf>
    <xf numFmtId="0" fontId="21" fillId="3" borderId="33" xfId="0" applyFont="1" applyFill="1" applyBorder="1" applyAlignment="1">
      <alignment vertical="center"/>
    </xf>
    <xf numFmtId="0" fontId="22" fillId="3" borderId="10" xfId="0" applyNumberFormat="1" applyFont="1" applyFill="1" applyBorder="1" applyAlignment="1">
      <alignment horizontal="center" vertical="center"/>
    </xf>
    <xf numFmtId="0" fontId="22" fillId="3" borderId="18" xfId="0" applyNumberFormat="1" applyFont="1" applyFill="1" applyBorder="1" applyAlignment="1">
      <alignment horizontal="center" vertical="center"/>
    </xf>
    <xf numFmtId="41" fontId="22" fillId="3" borderId="38" xfId="0" applyNumberFormat="1" applyFont="1" applyFill="1" applyBorder="1" applyAlignment="1">
      <alignment vertical="center"/>
    </xf>
    <xf numFmtId="41" fontId="21" fillId="3" borderId="24" xfId="0" applyNumberFormat="1" applyFont="1" applyFill="1" applyBorder="1" applyAlignment="1">
      <alignment vertical="center"/>
    </xf>
    <xf numFmtId="41" fontId="21" fillId="3" borderId="24" xfId="0" applyNumberFormat="1" applyFont="1" applyFill="1" applyBorder="1" applyAlignment="1">
      <alignment horizontal="center" vertical="center"/>
    </xf>
    <xf numFmtId="0" fontId="22" fillId="3" borderId="7" xfId="0" applyFont="1" applyFill="1" applyBorder="1" applyAlignment="1">
      <alignment horizontal="center" vertical="center"/>
    </xf>
    <xf numFmtId="0" fontId="22" fillId="3" borderId="15" xfId="0" applyFont="1" applyFill="1" applyBorder="1" applyAlignment="1">
      <alignment horizontal="center" vertical="center"/>
    </xf>
    <xf numFmtId="41" fontId="22" fillId="3" borderId="10" xfId="0" applyNumberFormat="1" applyFont="1" applyFill="1" applyBorder="1" applyAlignment="1">
      <alignment horizontal="center" vertical="center"/>
    </xf>
    <xf numFmtId="41" fontId="22" fillId="3" borderId="18" xfId="0" applyNumberFormat="1" applyFont="1" applyFill="1" applyBorder="1" applyAlignment="1">
      <alignment vertical="center"/>
    </xf>
    <xf numFmtId="41" fontId="22" fillId="3" borderId="17" xfId="0" applyNumberFormat="1" applyFont="1" applyFill="1" applyBorder="1" applyAlignment="1">
      <alignment vertical="center"/>
    </xf>
    <xf numFmtId="41" fontId="22" fillId="3" borderId="0" xfId="0" applyNumberFormat="1" applyFont="1" applyFill="1" applyBorder="1" applyAlignment="1">
      <alignment vertical="center"/>
    </xf>
    <xf numFmtId="41" fontId="22" fillId="3" borderId="0" xfId="0" applyNumberFormat="1" applyFont="1" applyFill="1" applyBorder="1" applyAlignment="1">
      <alignment horizontal="center" vertical="center"/>
    </xf>
    <xf numFmtId="0" fontId="22" fillId="3" borderId="4" xfId="0" applyFont="1" applyFill="1" applyBorder="1" applyAlignment="1">
      <alignment horizontal="center" vertical="center"/>
    </xf>
    <xf numFmtId="41" fontId="22" fillId="2" borderId="18" xfId="0" applyNumberFormat="1" applyFont="1" applyFill="1" applyBorder="1" applyAlignment="1">
      <alignment horizontal="center" vertical="center"/>
    </xf>
    <xf numFmtId="0" fontId="22" fillId="2" borderId="26" xfId="0" applyFont="1" applyFill="1" applyBorder="1" applyAlignment="1">
      <alignment vertical="center"/>
    </xf>
    <xf numFmtId="0" fontId="29" fillId="0" borderId="44" xfId="19" applyFont="1" applyBorder="1" applyAlignment="1">
      <alignment horizontal="center" vertical="center" wrapText="1"/>
    </xf>
    <xf numFmtId="0" fontId="29" fillId="0" borderId="13" xfId="19" applyFont="1" applyBorder="1" applyAlignment="1">
      <alignment horizontal="center" vertical="center" wrapText="1"/>
    </xf>
    <xf numFmtId="0" fontId="22" fillId="2" borderId="33" xfId="0" applyFont="1" applyFill="1" applyBorder="1" applyAlignment="1">
      <alignment vertical="center"/>
    </xf>
    <xf numFmtId="0" fontId="65" fillId="0" borderId="26" xfId="0" applyFont="1" applyFill="1" applyBorder="1" applyAlignment="1">
      <alignment horizontal="center" vertical="center" wrapText="1"/>
    </xf>
    <xf numFmtId="0" fontId="67" fillId="0" borderId="0" xfId="0" applyFont="1"/>
    <xf numFmtId="0" fontId="65" fillId="2" borderId="26" xfId="0" applyFont="1" applyFill="1" applyBorder="1" applyAlignment="1">
      <alignment horizontal="center" vertical="center" wrapText="1"/>
    </xf>
    <xf numFmtId="0" fontId="4" fillId="5" borderId="10" xfId="0" applyFont="1" applyFill="1" applyBorder="1" applyAlignment="1">
      <alignment wrapText="1"/>
    </xf>
    <xf numFmtId="41" fontId="4" fillId="5" borderId="16" xfId="0" applyNumberFormat="1" applyFont="1" applyFill="1" applyBorder="1" applyAlignment="1"/>
    <xf numFmtId="172" fontId="4" fillId="5" borderId="17" xfId="0" applyNumberFormat="1" applyFont="1" applyFill="1" applyBorder="1" applyAlignment="1">
      <alignment horizontal="right"/>
    </xf>
    <xf numFmtId="0" fontId="4" fillId="5" borderId="10" xfId="0" applyFont="1" applyFill="1" applyBorder="1" applyAlignment="1"/>
    <xf numFmtId="0" fontId="4" fillId="5" borderId="20" xfId="0" applyFont="1" applyFill="1" applyBorder="1" applyAlignment="1"/>
    <xf numFmtId="0" fontId="4" fillId="5" borderId="11" xfId="0" applyFont="1" applyFill="1" applyBorder="1" applyAlignment="1"/>
    <xf numFmtId="41" fontId="4" fillId="5" borderId="19" xfId="0" applyNumberFormat="1" applyFont="1" applyFill="1" applyBorder="1" applyAlignment="1"/>
    <xf numFmtId="172" fontId="4" fillId="5" borderId="19" xfId="0" applyNumberFormat="1" applyFont="1" applyFill="1" applyBorder="1" applyAlignment="1">
      <alignment horizontal="right"/>
    </xf>
    <xf numFmtId="0" fontId="22" fillId="5" borderId="13" xfId="0" applyNumberFormat="1" applyFont="1" applyFill="1" applyBorder="1" applyAlignment="1">
      <alignment horizontal="right" vertical="center"/>
    </xf>
    <xf numFmtId="0" fontId="22" fillId="5" borderId="16" xfId="0" applyNumberFormat="1" applyFont="1" applyFill="1" applyBorder="1" applyAlignment="1">
      <alignment horizontal="right" vertical="center"/>
    </xf>
    <xf numFmtId="0" fontId="22" fillId="5" borderId="1" xfId="0" applyFont="1" applyFill="1" applyBorder="1" applyAlignment="1">
      <alignment vertical="center"/>
    </xf>
    <xf numFmtId="0" fontId="29" fillId="0" borderId="37" xfId="19" applyFont="1" applyBorder="1" applyAlignment="1">
      <alignment horizontal="center" vertical="top" wrapText="1"/>
    </xf>
    <xf numFmtId="0" fontId="0" fillId="0" borderId="26" xfId="0" applyBorder="1" applyAlignment="1">
      <alignment horizontal="center"/>
    </xf>
    <xf numFmtId="0" fontId="33" fillId="0" borderId="37" xfId="19" applyFont="1" applyBorder="1" applyAlignment="1">
      <alignment horizontal="center" vertical="center" wrapText="1"/>
    </xf>
    <xf numFmtId="0" fontId="69" fillId="2" borderId="0" xfId="0" applyFont="1" applyFill="1" applyBorder="1" applyAlignment="1">
      <alignment vertical="top" wrapText="1"/>
    </xf>
    <xf numFmtId="0" fontId="68" fillId="2" borderId="28" xfId="19" applyFont="1" applyFill="1" applyBorder="1" applyAlignment="1">
      <alignment vertical="top" wrapText="1"/>
    </xf>
    <xf numFmtId="0" fontId="71" fillId="2" borderId="0" xfId="0" applyFont="1" applyFill="1"/>
    <xf numFmtId="0" fontId="72" fillId="0" borderId="0" xfId="19" applyFont="1" applyAlignment="1">
      <alignment vertical="top"/>
    </xf>
    <xf numFmtId="0" fontId="73" fillId="0" borderId="0" xfId="19" applyFont="1" applyAlignment="1">
      <alignment vertical="top"/>
    </xf>
    <xf numFmtId="0" fontId="72" fillId="2" borderId="0" xfId="19" applyFont="1" applyFill="1" applyAlignment="1">
      <alignment vertical="top"/>
    </xf>
    <xf numFmtId="0" fontId="70" fillId="0" borderId="0" xfId="19" applyFont="1" applyBorder="1" applyAlignment="1">
      <alignment vertical="center" wrapText="1"/>
    </xf>
    <xf numFmtId="0" fontId="69" fillId="2" borderId="26" xfId="0" applyFont="1" applyFill="1" applyBorder="1" applyAlignment="1">
      <alignment horizontal="center" vertical="center" wrapText="1"/>
    </xf>
    <xf numFmtId="0" fontId="74" fillId="2" borderId="2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46" xfId="0" applyFont="1" applyFill="1" applyBorder="1" applyAlignment="1">
      <alignment vertical="center"/>
    </xf>
    <xf numFmtId="43" fontId="66" fillId="0" borderId="26" xfId="18" applyFont="1" applyFill="1" applyBorder="1" applyAlignment="1">
      <alignment horizontal="center" vertical="center" wrapText="1"/>
    </xf>
    <xf numFmtId="0" fontId="71" fillId="2" borderId="0" xfId="0" applyFont="1" applyFill="1" applyBorder="1" applyAlignment="1">
      <alignment wrapText="1"/>
    </xf>
    <xf numFmtId="0" fontId="71" fillId="2" borderId="28" xfId="0" applyFont="1" applyFill="1" applyBorder="1" applyAlignment="1">
      <alignment vertical="center" wrapText="1"/>
    </xf>
    <xf numFmtId="0" fontId="71" fillId="2" borderId="0" xfId="0" applyFont="1" applyFill="1" applyAlignment="1">
      <alignment vertical="center"/>
    </xf>
    <xf numFmtId="0" fontId="70" fillId="2" borderId="28" xfId="19" applyFont="1" applyFill="1" applyBorder="1" applyAlignment="1">
      <alignment vertical="center" wrapText="1"/>
    </xf>
    <xf numFmtId="0" fontId="71" fillId="2" borderId="0" xfId="0" applyFont="1" applyFill="1" applyAlignment="1">
      <alignment horizontal="center" vertical="center"/>
    </xf>
    <xf numFmtId="43" fontId="65" fillId="0" borderId="26" xfId="18" applyFont="1" applyFill="1" applyBorder="1" applyAlignment="1">
      <alignment horizontal="center" vertical="center" wrapText="1"/>
    </xf>
    <xf numFmtId="9" fontId="65" fillId="0" borderId="26" xfId="0" applyNumberFormat="1" applyFont="1" applyFill="1" applyBorder="1" applyAlignment="1">
      <alignment horizontal="center" vertical="center" wrapText="1"/>
    </xf>
    <xf numFmtId="0" fontId="66" fillId="0" borderId="26" xfId="19" applyFont="1" applyFill="1" applyBorder="1" applyAlignment="1">
      <alignment horizontal="center" vertical="center" wrapText="1"/>
    </xf>
    <xf numFmtId="0" fontId="67" fillId="0" borderId="0" xfId="0" applyFont="1" applyAlignment="1">
      <alignment horizontal="center" vertical="center"/>
    </xf>
    <xf numFmtId="43" fontId="32" fillId="0" borderId="26" xfId="18" applyFont="1" applyFill="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0" fontId="71" fillId="0" borderId="0" xfId="0" applyFont="1" applyAlignment="1">
      <alignment vertical="center"/>
    </xf>
    <xf numFmtId="41" fontId="21" fillId="3" borderId="0" xfId="0" applyNumberFormat="1" applyFont="1" applyFill="1" applyBorder="1" applyAlignment="1">
      <alignment horizontal="center" vertical="center"/>
    </xf>
    <xf numFmtId="0" fontId="21" fillId="3" borderId="4" xfId="0" applyFont="1" applyFill="1" applyBorder="1" applyAlignment="1">
      <alignment horizontal="center" vertical="center"/>
    </xf>
    <xf numFmtId="0" fontId="21" fillId="3" borderId="15" xfId="0" applyFont="1" applyFill="1" applyBorder="1" applyAlignment="1">
      <alignment horizontal="center" vertical="center"/>
    </xf>
    <xf numFmtId="41" fontId="21" fillId="3" borderId="18" xfId="0" applyNumberFormat="1" applyFont="1" applyFill="1" applyBorder="1" applyAlignment="1">
      <alignment horizontal="center" vertical="center"/>
    </xf>
    <xf numFmtId="41" fontId="21" fillId="3" borderId="17" xfId="0" applyNumberFormat="1" applyFont="1" applyFill="1" applyBorder="1" applyAlignment="1">
      <alignment horizontal="center" vertical="center"/>
    </xf>
    <xf numFmtId="0" fontId="75" fillId="2" borderId="28" xfId="0" applyFont="1" applyFill="1" applyBorder="1" applyAlignment="1">
      <alignment vertical="center" wrapText="1"/>
    </xf>
    <xf numFmtId="0" fontId="22" fillId="2" borderId="10" xfId="0" applyFont="1" applyFill="1" applyBorder="1"/>
    <xf numFmtId="41" fontId="22" fillId="2" borderId="17" xfId="0" applyNumberFormat="1" applyFont="1" applyFill="1" applyBorder="1"/>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172" fontId="22" fillId="5" borderId="33" xfId="0" applyNumberFormat="1" applyFont="1" applyFill="1" applyBorder="1"/>
    <xf numFmtId="41" fontId="22" fillId="5" borderId="13" xfId="0" applyNumberFormat="1" applyFont="1" applyFill="1" applyBorder="1" applyAlignment="1">
      <alignment vertical="center"/>
    </xf>
    <xf numFmtId="41" fontId="22" fillId="5" borderId="16" xfId="0" applyNumberFormat="1" applyFont="1" applyFill="1" applyBorder="1" applyAlignment="1">
      <alignment vertical="center"/>
    </xf>
    <xf numFmtId="0" fontId="22" fillId="5" borderId="13" xfId="0" applyNumberFormat="1" applyFont="1" applyFill="1" applyBorder="1" applyAlignment="1">
      <alignment vertical="center"/>
    </xf>
    <xf numFmtId="0" fontId="14" fillId="22" borderId="26" xfId="0" applyFont="1" applyFill="1" applyBorder="1" applyAlignment="1">
      <alignment vertical="center"/>
    </xf>
    <xf numFmtId="0" fontId="14" fillId="22" borderId="26" xfId="0" applyFont="1" applyFill="1" applyBorder="1" applyAlignment="1">
      <alignment vertical="center" wrapText="1"/>
    </xf>
    <xf numFmtId="0" fontId="0" fillId="20" borderId="26" xfId="0" applyFill="1" applyBorder="1" applyAlignment="1">
      <alignment vertical="center" wrapText="1"/>
    </xf>
    <xf numFmtId="0" fontId="0" fillId="0" borderId="26" xfId="0" applyBorder="1" applyAlignment="1">
      <alignment vertical="center" wrapText="1"/>
    </xf>
    <xf numFmtId="0" fontId="0" fillId="20" borderId="0" xfId="0" applyFill="1"/>
    <xf numFmtId="0" fontId="0" fillId="20" borderId="26" xfId="0" applyFill="1" applyBorder="1" applyAlignment="1">
      <alignment vertical="center"/>
    </xf>
    <xf numFmtId="0" fontId="0" fillId="0" borderId="0" xfId="0" applyAlignment="1">
      <alignment vertical="center" wrapText="1"/>
    </xf>
    <xf numFmtId="0" fontId="22" fillId="2" borderId="0" xfId="0" applyFont="1" applyFill="1" applyBorder="1" applyAlignment="1">
      <alignment horizontal="center" vertical="center"/>
    </xf>
    <xf numFmtId="0" fontId="22" fillId="2" borderId="0" xfId="0" applyFont="1" applyFill="1" applyBorder="1" applyAlignment="1">
      <alignment horizontal="center"/>
    </xf>
    <xf numFmtId="0" fontId="21" fillId="3" borderId="26" xfId="0" applyFont="1" applyFill="1" applyBorder="1" applyAlignment="1">
      <alignment horizontal="center" vertical="center"/>
    </xf>
    <xf numFmtId="0" fontId="21" fillId="6" borderId="26" xfId="0" applyFont="1" applyFill="1" applyBorder="1" applyAlignment="1">
      <alignment vertical="center"/>
    </xf>
    <xf numFmtId="0" fontId="70" fillId="2" borderId="28" xfId="19" applyFont="1" applyFill="1" applyBorder="1" applyAlignment="1">
      <alignment horizontal="center" vertical="center" wrapText="1"/>
    </xf>
    <xf numFmtId="0" fontId="71" fillId="0" borderId="0" xfId="0" applyFont="1"/>
    <xf numFmtId="0" fontId="0" fillId="0" borderId="30" xfId="0" applyBorder="1" applyAlignment="1">
      <alignment vertical="center"/>
    </xf>
    <xf numFmtId="0" fontId="0" fillId="0" borderId="27" xfId="0" applyBorder="1" applyAlignment="1">
      <alignment vertical="center"/>
    </xf>
    <xf numFmtId="0" fontId="0" fillId="6" borderId="3" xfId="0" applyFill="1" applyBorder="1" applyAlignment="1">
      <alignment vertical="center"/>
    </xf>
    <xf numFmtId="0" fontId="0" fillId="6" borderId="3" xfId="0" applyFont="1" applyFill="1" applyBorder="1" applyAlignment="1">
      <alignment vertical="center"/>
    </xf>
    <xf numFmtId="0" fontId="0" fillId="0" borderId="47" xfId="0" applyBorder="1" applyAlignment="1">
      <alignment vertical="center"/>
    </xf>
    <xf numFmtId="0" fontId="68" fillId="0" borderId="26" xfId="16" applyFont="1" applyBorder="1" applyAlignment="1">
      <alignment horizontal="center" vertical="center" wrapText="1"/>
    </xf>
    <xf numFmtId="0" fontId="32" fillId="0" borderId="26" xfId="0" applyFont="1" applyBorder="1" applyAlignment="1">
      <alignment horizontal="center" vertical="center" wrapText="1"/>
    </xf>
    <xf numFmtId="0" fontId="29" fillId="0" borderId="26" xfId="19" applyFont="1" applyBorder="1" applyAlignment="1">
      <alignment horizontal="center" vertical="center" wrapText="1"/>
    </xf>
    <xf numFmtId="0" fontId="33" fillId="0" borderId="27" xfId="19" applyFont="1" applyBorder="1" applyAlignment="1">
      <alignment horizontal="center" vertical="center" wrapText="1"/>
    </xf>
    <xf numFmtId="0" fontId="22" fillId="2" borderId="12" xfId="0" applyFont="1" applyFill="1" applyBorder="1"/>
    <xf numFmtId="41" fontId="22" fillId="2" borderId="14" xfId="0" applyNumberFormat="1" applyFont="1" applyFill="1" applyBorder="1"/>
    <xf numFmtId="0" fontId="22" fillId="2" borderId="0" xfId="0" applyFont="1" applyFill="1" applyBorder="1" applyAlignment="1">
      <alignment vertical="center"/>
    </xf>
    <xf numFmtId="0" fontId="0" fillId="2" borderId="26" xfId="0" applyFont="1" applyFill="1" applyBorder="1" applyAlignment="1">
      <alignment horizontal="center"/>
    </xf>
    <xf numFmtId="43" fontId="0" fillId="2" borderId="26" xfId="18" applyFont="1" applyFill="1" applyBorder="1" applyAlignment="1">
      <alignment horizontal="center"/>
    </xf>
    <xf numFmtId="0" fontId="4" fillId="2" borderId="26" xfId="0" applyFont="1" applyFill="1" applyBorder="1" applyAlignment="1">
      <alignment horizontal="center"/>
    </xf>
    <xf numFmtId="43" fontId="4" fillId="2" borderId="26" xfId="18" applyFont="1" applyFill="1" applyBorder="1" applyAlignment="1">
      <alignment horizontal="center"/>
    </xf>
    <xf numFmtId="0" fontId="70" fillId="0" borderId="26" xfId="19" applyFont="1" applyFill="1" applyBorder="1" applyAlignment="1">
      <alignment vertical="top" wrapText="1"/>
    </xf>
    <xf numFmtId="0" fontId="68" fillId="0" borderId="26" xfId="19" applyFont="1" applyFill="1" applyBorder="1" applyAlignment="1">
      <alignment horizontal="center" vertical="top" wrapText="1"/>
    </xf>
    <xf numFmtId="0" fontId="76" fillId="0" borderId="0" xfId="0" applyFont="1" applyBorder="1" applyAlignment="1">
      <alignment vertical="center" wrapText="1"/>
    </xf>
    <xf numFmtId="0" fontId="0" fillId="0" borderId="26" xfId="0" applyBorder="1"/>
    <xf numFmtId="43" fontId="0" fillId="0" borderId="26" xfId="18" applyFont="1" applyBorder="1"/>
    <xf numFmtId="0" fontId="75" fillId="2" borderId="0" xfId="0" applyFont="1" applyFill="1" applyBorder="1" applyAlignment="1">
      <alignment vertical="center" wrapText="1"/>
    </xf>
    <xf numFmtId="0" fontId="68" fillId="2" borderId="28" xfId="19" applyFont="1" applyFill="1" applyBorder="1" applyAlignment="1">
      <alignment horizontal="center" vertical="center" wrapText="1"/>
    </xf>
    <xf numFmtId="0" fontId="68" fillId="2" borderId="28" xfId="19" applyFont="1" applyFill="1" applyBorder="1" applyAlignment="1">
      <alignment vertical="center" wrapText="1"/>
    </xf>
    <xf numFmtId="0" fontId="70" fillId="2" borderId="0" xfId="19" applyFont="1" applyFill="1" applyBorder="1" applyAlignment="1">
      <alignment vertical="center" wrapText="1"/>
    </xf>
    <xf numFmtId="0" fontId="69" fillId="0" borderId="28" xfId="0" applyFont="1" applyFill="1" applyBorder="1" applyAlignment="1">
      <alignment vertical="top" wrapText="1"/>
    </xf>
    <xf numFmtId="41" fontId="22" fillId="2" borderId="16" xfId="0" applyNumberFormat="1" applyFont="1" applyFill="1" applyBorder="1" applyAlignment="1"/>
    <xf numFmtId="41" fontId="22" fillId="5" borderId="17" xfId="0" applyNumberFormat="1" applyFont="1" applyFill="1" applyBorder="1"/>
    <xf numFmtId="41" fontId="22" fillId="2" borderId="19" xfId="0" applyNumberFormat="1" applyFont="1" applyFill="1" applyBorder="1" applyAlignment="1"/>
    <xf numFmtId="41" fontId="22" fillId="2" borderId="19" xfId="0" applyNumberFormat="1" applyFont="1" applyFill="1" applyBorder="1"/>
    <xf numFmtId="0" fontId="22" fillId="2" borderId="0" xfId="0" applyFont="1" applyFill="1" applyBorder="1"/>
    <xf numFmtId="41" fontId="22" fillId="2" borderId="0" xfId="0" applyNumberFormat="1" applyFont="1" applyFill="1" applyBorder="1"/>
    <xf numFmtId="41" fontId="22" fillId="2" borderId="0" xfId="0" applyNumberFormat="1" applyFont="1" applyFill="1" applyBorder="1" applyAlignment="1"/>
    <xf numFmtId="0" fontId="21" fillId="2" borderId="0" xfId="0" applyFont="1" applyFill="1" applyBorder="1" applyAlignment="1">
      <alignment horizontal="center"/>
    </xf>
    <xf numFmtId="0" fontId="21" fillId="2" borderId="0" xfId="0" applyFont="1" applyFill="1" applyBorder="1" applyAlignment="1">
      <alignment horizontal="center" wrapText="1"/>
    </xf>
    <xf numFmtId="0" fontId="21" fillId="2" borderId="0" xfId="0" applyFont="1" applyFill="1" applyBorder="1" applyAlignment="1"/>
    <xf numFmtId="41" fontId="21" fillId="2" borderId="0" xfId="0" applyNumberFormat="1" applyFont="1" applyFill="1" applyBorder="1" applyAlignment="1">
      <alignment horizontal="center"/>
    </xf>
    <xf numFmtId="0" fontId="22" fillId="2" borderId="16" xfId="0" applyNumberFormat="1" applyFont="1" applyFill="1" applyBorder="1" applyAlignment="1">
      <alignment vertical="center"/>
    </xf>
    <xf numFmtId="0" fontId="70" fillId="2" borderId="28" xfId="19" applyFont="1" applyFill="1" applyBorder="1" applyAlignment="1">
      <alignment vertical="top" wrapText="1"/>
    </xf>
    <xf numFmtId="0" fontId="22" fillId="5" borderId="20" xfId="0" applyFont="1" applyFill="1" applyBorder="1"/>
    <xf numFmtId="172" fontId="22" fillId="5" borderId="22" xfId="0" applyNumberFormat="1" applyFont="1" applyFill="1" applyBorder="1"/>
    <xf numFmtId="0" fontId="22" fillId="5" borderId="26" xfId="0" applyFont="1" applyFill="1" applyBorder="1"/>
    <xf numFmtId="172" fontId="22" fillId="5" borderId="26" xfId="0" applyNumberFormat="1" applyFont="1" applyFill="1" applyBorder="1"/>
    <xf numFmtId="0" fontId="0" fillId="2" borderId="26" xfId="0" applyFill="1" applyBorder="1"/>
    <xf numFmtId="41" fontId="22" fillId="5" borderId="34" xfId="0" applyNumberFormat="1" applyFont="1" applyFill="1" applyBorder="1" applyAlignment="1">
      <alignment horizontal="center" vertical="center"/>
    </xf>
    <xf numFmtId="41" fontId="22" fillId="5" borderId="16" xfId="0" applyNumberFormat="1" applyFont="1" applyFill="1" applyBorder="1" applyAlignment="1">
      <alignment horizontal="center" vertical="center"/>
    </xf>
    <xf numFmtId="41" fontId="22" fillId="5" borderId="26" xfId="0" applyNumberFormat="1" applyFont="1" applyFill="1" applyBorder="1" applyAlignment="1">
      <alignment horizontal="center" vertical="center"/>
    </xf>
    <xf numFmtId="0" fontId="0" fillId="0" borderId="0" xfId="0" applyBorder="1" applyAlignment="1">
      <alignment horizontal="center" vertical="center"/>
    </xf>
    <xf numFmtId="0" fontId="22" fillId="25" borderId="13" xfId="0" applyNumberFormat="1" applyFont="1" applyFill="1" applyBorder="1" applyAlignment="1">
      <alignment horizontal="center" vertical="center"/>
    </xf>
    <xf numFmtId="41" fontId="22" fillId="25" borderId="33" xfId="0" applyNumberFormat="1" applyFont="1" applyFill="1" applyBorder="1" applyAlignment="1">
      <alignment vertical="center"/>
    </xf>
    <xf numFmtId="41" fontId="22" fillId="25" borderId="12" xfId="0" applyNumberFormat="1" applyFont="1" applyFill="1" applyBorder="1" applyAlignment="1">
      <alignment vertical="center"/>
    </xf>
    <xf numFmtId="41" fontId="22" fillId="25" borderId="15" xfId="0" applyNumberFormat="1" applyFont="1" applyFill="1" applyBorder="1" applyAlignment="1">
      <alignment horizontal="center" vertical="center"/>
    </xf>
    <xf numFmtId="0" fontId="22" fillId="25" borderId="15" xfId="0" applyFont="1" applyFill="1" applyBorder="1" applyAlignment="1">
      <alignment horizontal="center" vertical="center"/>
    </xf>
    <xf numFmtId="41" fontId="22" fillId="25" borderId="15" xfId="0" applyNumberFormat="1" applyFont="1" applyFill="1" applyBorder="1" applyAlignment="1">
      <alignment vertical="center"/>
    </xf>
    <xf numFmtId="0" fontId="14" fillId="25" borderId="37" xfId="0" applyFont="1" applyFill="1" applyBorder="1" applyAlignment="1"/>
    <xf numFmtId="41" fontId="22" fillId="5" borderId="12" xfId="0" applyNumberFormat="1" applyFont="1" applyFill="1" applyBorder="1" applyAlignment="1">
      <alignment vertical="center"/>
    </xf>
    <xf numFmtId="41" fontId="22" fillId="5" borderId="15" xfId="0" applyNumberFormat="1" applyFont="1" applyFill="1" applyBorder="1" applyAlignment="1">
      <alignment horizontal="center" vertical="center"/>
    </xf>
    <xf numFmtId="41" fontId="22" fillId="5" borderId="15" xfId="0" applyNumberFormat="1" applyFont="1" applyFill="1" applyBorder="1" applyAlignment="1">
      <alignment vertical="center"/>
    </xf>
    <xf numFmtId="0" fontId="0" fillId="5" borderId="26" xfId="0" applyFont="1" applyFill="1" applyBorder="1"/>
    <xf numFmtId="0" fontId="0" fillId="5" borderId="26" xfId="0" applyFont="1" applyFill="1" applyBorder="1" applyAlignment="1">
      <alignment horizontal="center"/>
    </xf>
    <xf numFmtId="43" fontId="0" fillId="5" borderId="26" xfId="18" applyFont="1" applyFill="1" applyBorder="1" applyAlignment="1">
      <alignment horizontal="center"/>
    </xf>
    <xf numFmtId="0" fontId="4" fillId="5" borderId="26" xfId="0" applyFont="1" applyFill="1" applyBorder="1" applyAlignment="1">
      <alignment horizontal="center"/>
    </xf>
    <xf numFmtId="43" fontId="4" fillId="5" borderId="26" xfId="18" applyFont="1" applyFill="1" applyBorder="1" applyAlignment="1">
      <alignment horizontal="center"/>
    </xf>
    <xf numFmtId="0" fontId="4" fillId="5" borderId="26" xfId="0" applyFont="1" applyFill="1" applyBorder="1" applyAlignment="1"/>
    <xf numFmtId="0" fontId="4" fillId="5" borderId="26" xfId="0" applyFont="1" applyFill="1" applyBorder="1"/>
    <xf numFmtId="43" fontId="0" fillId="5" borderId="0" xfId="18" applyFont="1" applyFill="1" applyBorder="1" applyAlignment="1">
      <alignment horizontal="center"/>
    </xf>
    <xf numFmtId="0" fontId="51" fillId="5" borderId="26" xfId="0" applyFont="1" applyFill="1" applyBorder="1" applyAlignment="1">
      <alignment horizontal="center"/>
    </xf>
    <xf numFmtId="43" fontId="51" fillId="5" borderId="26" xfId="18" applyFont="1" applyFill="1" applyBorder="1" applyAlignment="1">
      <alignment horizontal="center"/>
    </xf>
    <xf numFmtId="0" fontId="0" fillId="5" borderId="26" xfId="0" applyFont="1" applyFill="1" applyBorder="1" applyAlignment="1">
      <alignment horizontal="left"/>
    </xf>
    <xf numFmtId="0" fontId="0" fillId="5" borderId="26" xfId="0" applyFont="1" applyFill="1" applyBorder="1" applyAlignment="1">
      <alignment wrapText="1"/>
    </xf>
    <xf numFmtId="0" fontId="0" fillId="5" borderId="16" xfId="0" applyFont="1" applyFill="1" applyBorder="1"/>
    <xf numFmtId="0" fontId="0" fillId="5" borderId="0" xfId="0" applyFont="1" applyFill="1"/>
    <xf numFmtId="0" fontId="0" fillId="5" borderId="26" xfId="0" applyFill="1" applyBorder="1" applyAlignment="1">
      <alignment wrapText="1"/>
    </xf>
    <xf numFmtId="0" fontId="77" fillId="25" borderId="37" xfId="0" applyFont="1" applyFill="1" applyBorder="1" applyAlignment="1"/>
    <xf numFmtId="0" fontId="14" fillId="25" borderId="37" xfId="0" applyFont="1" applyFill="1" applyBorder="1" applyAlignment="1">
      <alignment horizontal="center"/>
    </xf>
    <xf numFmtId="0" fontId="0" fillId="25" borderId="26" xfId="0" applyFont="1" applyFill="1" applyBorder="1" applyAlignment="1">
      <alignment horizontal="center"/>
    </xf>
    <xf numFmtId="43" fontId="0" fillId="25" borderId="26" xfId="18" applyFont="1" applyFill="1" applyBorder="1" applyAlignment="1">
      <alignment horizontal="center"/>
    </xf>
    <xf numFmtId="0" fontId="3" fillId="25" borderId="37" xfId="0" applyFont="1" applyFill="1" applyBorder="1" applyAlignment="1"/>
    <xf numFmtId="0" fontId="3" fillId="25" borderId="30" xfId="0" applyFont="1" applyFill="1" applyBorder="1" applyAlignment="1"/>
    <xf numFmtId="0" fontId="14" fillId="25" borderId="16" xfId="0" applyFont="1" applyFill="1" applyBorder="1" applyAlignment="1"/>
    <xf numFmtId="0" fontId="22" fillId="25" borderId="16" xfId="0" applyNumberFormat="1" applyFont="1" applyFill="1" applyBorder="1" applyAlignment="1">
      <alignment horizontal="center" vertical="center"/>
    </xf>
    <xf numFmtId="41" fontId="22" fillId="25" borderId="17" xfId="0" applyNumberFormat="1" applyFont="1" applyFill="1" applyBorder="1" applyAlignment="1">
      <alignment vertical="center"/>
    </xf>
    <xf numFmtId="0" fontId="0" fillId="5" borderId="26" xfId="0" applyFill="1" applyBorder="1" applyAlignment="1">
      <alignment vertical="center"/>
    </xf>
    <xf numFmtId="0" fontId="21" fillId="3" borderId="12" xfId="0" applyFont="1" applyFill="1" applyBorder="1" applyAlignment="1">
      <alignment vertical="center"/>
    </xf>
    <xf numFmtId="0" fontId="22" fillId="3" borderId="13" xfId="0" applyNumberFormat="1" applyFont="1" applyFill="1" applyBorder="1" applyAlignment="1">
      <alignment horizontal="center" vertical="center"/>
    </xf>
    <xf numFmtId="41" fontId="22" fillId="3" borderId="33" xfId="0" applyNumberFormat="1" applyFont="1" applyFill="1" applyBorder="1" applyAlignment="1">
      <alignment vertical="center"/>
    </xf>
    <xf numFmtId="41" fontId="22" fillId="3" borderId="12" xfId="0" applyNumberFormat="1" applyFont="1" applyFill="1" applyBorder="1" applyAlignment="1">
      <alignment vertical="center"/>
    </xf>
    <xf numFmtId="0" fontId="21" fillId="3" borderId="0" xfId="0" applyFont="1" applyFill="1" applyBorder="1"/>
    <xf numFmtId="41" fontId="22" fillId="3" borderId="14" xfId="0" applyNumberFormat="1" applyFont="1" applyFill="1" applyBorder="1" applyAlignment="1">
      <alignment vertical="center"/>
    </xf>
    <xf numFmtId="41" fontId="22" fillId="3" borderId="15" xfId="0" applyNumberFormat="1" applyFont="1" applyFill="1" applyBorder="1" applyAlignment="1">
      <alignment horizontal="center" vertical="center"/>
    </xf>
    <xf numFmtId="41" fontId="22" fillId="3" borderId="15" xfId="0" applyNumberFormat="1" applyFont="1" applyFill="1" applyBorder="1" applyAlignment="1">
      <alignment vertical="center"/>
    </xf>
    <xf numFmtId="0" fontId="49" fillId="3" borderId="15" xfId="0" applyFont="1" applyFill="1" applyBorder="1" applyAlignment="1">
      <alignment horizontal="center" vertical="center"/>
    </xf>
    <xf numFmtId="0" fontId="21" fillId="3" borderId="12" xfId="0" applyFont="1" applyFill="1" applyBorder="1"/>
    <xf numFmtId="0" fontId="56" fillId="0" borderId="0" xfId="0" applyNumberFormat="1" applyFont="1" applyFill="1" applyAlignment="1">
      <alignment horizontal="left" vertical="center"/>
    </xf>
    <xf numFmtId="0" fontId="32" fillId="0" borderId="26" xfId="0" applyFont="1" applyBorder="1" applyAlignment="1">
      <alignment horizontal="center" vertical="center" wrapText="1"/>
    </xf>
    <xf numFmtId="0" fontId="0" fillId="2" borderId="0" xfId="0" applyFill="1" applyAlignment="1">
      <alignment vertical="center"/>
    </xf>
    <xf numFmtId="43" fontId="0" fillId="2" borderId="0" xfId="18" applyFont="1" applyFill="1" applyAlignment="1">
      <alignment vertical="center"/>
    </xf>
    <xf numFmtId="43" fontId="0" fillId="2" borderId="0" xfId="0" applyNumberFormat="1" applyFill="1" applyAlignment="1">
      <alignment vertical="center"/>
    </xf>
    <xf numFmtId="43" fontId="78" fillId="2" borderId="0" xfId="18" applyFont="1" applyFill="1" applyAlignment="1">
      <alignment vertical="center"/>
    </xf>
    <xf numFmtId="175" fontId="0" fillId="0" borderId="26" xfId="0" applyNumberFormat="1" applyFill="1" applyBorder="1" applyAlignment="1">
      <alignment vertical="center"/>
    </xf>
    <xf numFmtId="176" fontId="0" fillId="0" borderId="0" xfId="0" applyNumberFormat="1" applyFill="1" applyAlignment="1">
      <alignment vertical="center"/>
    </xf>
    <xf numFmtId="0" fontId="80" fillId="23" borderId="26" xfId="0" applyFont="1" applyFill="1" applyBorder="1" applyAlignment="1" applyProtection="1">
      <alignment horizontal="center" vertical="center" wrapText="1"/>
      <protection locked="0"/>
    </xf>
    <xf numFmtId="9" fontId="80" fillId="23" borderId="26" xfId="0" applyNumberFormat="1" applyFont="1" applyFill="1" applyBorder="1" applyAlignment="1" applyProtection="1">
      <alignment horizontal="center" vertical="center" wrapText="1"/>
      <protection locked="0"/>
    </xf>
    <xf numFmtId="0" fontId="79" fillId="0" borderId="26" xfId="16" applyFont="1" applyBorder="1" applyAlignment="1">
      <alignment horizontal="center" vertical="top" wrapText="1"/>
    </xf>
    <xf numFmtId="0" fontId="61" fillId="23" borderId="27" xfId="0" applyFont="1" applyFill="1" applyBorder="1" applyAlignment="1" applyProtection="1">
      <alignment horizontal="center" vertical="top" wrapText="1"/>
      <protection locked="0"/>
    </xf>
    <xf numFmtId="0" fontId="80" fillId="23" borderId="26" xfId="0" applyFont="1" applyFill="1" applyBorder="1" applyAlignment="1" applyProtection="1">
      <alignment horizontal="center" vertical="top" wrapText="1"/>
      <protection locked="0"/>
    </xf>
    <xf numFmtId="9" fontId="80" fillId="23" borderId="26" xfId="0" applyNumberFormat="1" applyFont="1" applyFill="1" applyBorder="1" applyAlignment="1" applyProtection="1">
      <alignment horizontal="center" vertical="top" wrapText="1"/>
      <protection locked="0"/>
    </xf>
    <xf numFmtId="4" fontId="80" fillId="23" borderId="26" xfId="0" applyNumberFormat="1" applyFont="1" applyFill="1" applyBorder="1" applyAlignment="1" applyProtection="1">
      <alignment horizontal="center" vertical="top" wrapText="1"/>
      <protection locked="0"/>
    </xf>
    <xf numFmtId="0" fontId="61" fillId="2" borderId="27" xfId="0" applyFont="1" applyFill="1" applyBorder="1" applyAlignment="1">
      <alignment horizontal="center" vertical="top" wrapText="1"/>
    </xf>
    <xf numFmtId="0" fontId="80" fillId="23" borderId="27" xfId="0" applyFont="1" applyFill="1" applyBorder="1" applyAlignment="1" applyProtection="1">
      <alignment horizontal="center" vertical="top" wrapText="1"/>
      <protection locked="0"/>
    </xf>
    <xf numFmtId="3" fontId="80" fillId="23" borderId="26" xfId="0" applyNumberFormat="1" applyFont="1" applyFill="1" applyBorder="1" applyAlignment="1" applyProtection="1">
      <alignment horizontal="center" vertical="top" wrapText="1"/>
      <protection locked="0"/>
    </xf>
    <xf numFmtId="41" fontId="80" fillId="23" borderId="26" xfId="0" applyNumberFormat="1" applyFont="1" applyFill="1" applyBorder="1" applyAlignment="1" applyProtection="1">
      <alignment horizontal="left" vertical="top" wrapText="1"/>
      <protection locked="0"/>
    </xf>
    <xf numFmtId="41" fontId="80" fillId="23" borderId="26" xfId="0" applyNumberFormat="1" applyFont="1" applyFill="1" applyBorder="1" applyAlignment="1" applyProtection="1">
      <alignment horizontal="center" vertical="top" wrapText="1"/>
      <protection locked="0"/>
    </xf>
    <xf numFmtId="0" fontId="80" fillId="2" borderId="27" xfId="0" applyFont="1" applyFill="1" applyBorder="1" applyAlignment="1">
      <alignment horizontal="center" vertical="top" wrapText="1"/>
    </xf>
    <xf numFmtId="3" fontId="80" fillId="23" borderId="26" xfId="0" applyNumberFormat="1" applyFont="1" applyFill="1" applyBorder="1" applyAlignment="1" applyProtection="1">
      <alignment horizontal="right" vertical="top" wrapText="1"/>
      <protection locked="0"/>
    </xf>
    <xf numFmtId="0" fontId="80" fillId="0" borderId="30" xfId="19" applyFont="1" applyBorder="1" applyAlignment="1">
      <alignment horizontal="right" vertical="top" wrapText="1"/>
    </xf>
    <xf numFmtId="0" fontId="80" fillId="0" borderId="0" xfId="19" applyFont="1" applyBorder="1" applyAlignment="1">
      <alignment horizontal="right" vertical="top" wrapText="1"/>
    </xf>
    <xf numFmtId="0" fontId="79" fillId="0" borderId="26" xfId="19" applyFont="1" applyBorder="1" applyAlignment="1">
      <alignment vertical="top" wrapText="1"/>
    </xf>
    <xf numFmtId="0" fontId="79" fillId="0" borderId="26" xfId="19" applyFont="1" applyBorder="1" applyAlignment="1">
      <alignment horizontal="left" vertical="top" wrapText="1"/>
    </xf>
    <xf numFmtId="0" fontId="79" fillId="0" borderId="26" xfId="19" applyFont="1" applyBorder="1" applyAlignment="1">
      <alignment horizontal="center" vertical="top" wrapText="1"/>
    </xf>
    <xf numFmtId="0" fontId="80" fillId="0" borderId="26" xfId="19" applyFont="1" applyBorder="1" applyAlignment="1">
      <alignment horizontal="left" vertical="top" wrapText="1"/>
    </xf>
    <xf numFmtId="0" fontId="82" fillId="0" borderId="26" xfId="19" applyFont="1" applyBorder="1" applyAlignment="1">
      <alignment horizontal="right" vertical="top"/>
    </xf>
    <xf numFmtId="9" fontId="82" fillId="0" borderId="26" xfId="19" applyNumberFormat="1" applyFont="1" applyBorder="1" applyAlignment="1">
      <alignment horizontal="right" vertical="top"/>
    </xf>
    <xf numFmtId="41" fontId="82" fillId="0" borderId="26" xfId="19" applyNumberFormat="1" applyFont="1" applyBorder="1" applyAlignment="1">
      <alignment horizontal="right" vertical="top"/>
    </xf>
    <xf numFmtId="0" fontId="82" fillId="0" borderId="26" xfId="19" applyFont="1" applyBorder="1" applyAlignment="1">
      <alignment vertical="top"/>
    </xf>
    <xf numFmtId="0" fontId="79" fillId="2" borderId="26" xfId="19" applyFont="1" applyFill="1" applyBorder="1" applyAlignment="1">
      <alignment horizontal="right" vertical="top" wrapText="1"/>
    </xf>
    <xf numFmtId="43" fontId="79" fillId="2" borderId="26" xfId="18" applyFont="1" applyFill="1" applyBorder="1" applyAlignment="1">
      <alignment horizontal="right" vertical="top" wrapText="1"/>
    </xf>
    <xf numFmtId="0" fontId="82" fillId="2" borderId="26" xfId="19" applyFont="1" applyFill="1" applyBorder="1" applyAlignment="1">
      <alignment vertical="top"/>
    </xf>
    <xf numFmtId="9" fontId="79" fillId="0" borderId="26" xfId="19" applyNumberFormat="1" applyFont="1" applyFill="1" applyBorder="1" applyAlignment="1">
      <alignment horizontal="center" vertical="top" wrapText="1"/>
    </xf>
    <xf numFmtId="9" fontId="79" fillId="2" borderId="26" xfId="19" applyNumberFormat="1" applyFont="1" applyFill="1" applyBorder="1" applyAlignment="1">
      <alignment horizontal="center" vertical="top" wrapText="1"/>
    </xf>
    <xf numFmtId="0" fontId="80" fillId="0" borderId="26" xfId="19" applyFont="1" applyBorder="1" applyAlignment="1">
      <alignment horizontal="right" vertical="top"/>
    </xf>
    <xf numFmtId="9" fontId="80" fillId="0" borderId="26" xfId="19" applyNumberFormat="1" applyFont="1" applyBorder="1" applyAlignment="1">
      <alignment horizontal="right" vertical="top"/>
    </xf>
    <xf numFmtId="41" fontId="80" fillId="0" borderId="26" xfId="19" applyNumberFormat="1" applyFont="1" applyBorder="1" applyAlignment="1">
      <alignment horizontal="right" vertical="top"/>
    </xf>
    <xf numFmtId="0" fontId="80" fillId="0" borderId="26" xfId="19" applyFont="1" applyBorder="1" applyAlignment="1">
      <alignment vertical="top"/>
    </xf>
    <xf numFmtId="0" fontId="80" fillId="2" borderId="26" xfId="19" applyFont="1" applyFill="1" applyBorder="1" applyAlignment="1">
      <alignment vertical="top"/>
    </xf>
    <xf numFmtId="43" fontId="79" fillId="0" borderId="26" xfId="18" applyFont="1" applyFill="1" applyBorder="1" applyAlignment="1">
      <alignment horizontal="right" vertical="top" wrapText="1"/>
    </xf>
    <xf numFmtId="0" fontId="80" fillId="0" borderId="26" xfId="20" applyNumberFormat="1" applyFont="1" applyFill="1" applyBorder="1" applyAlignment="1">
      <alignment vertical="top" wrapText="1"/>
    </xf>
    <xf numFmtId="0" fontId="80" fillId="0" borderId="26" xfId="19" applyFont="1" applyBorder="1" applyAlignment="1">
      <alignment vertical="top" wrapText="1"/>
    </xf>
    <xf numFmtId="0" fontId="81" fillId="2" borderId="26" xfId="19" applyFont="1" applyFill="1" applyBorder="1" applyAlignment="1">
      <alignment vertical="top" wrapText="1"/>
    </xf>
    <xf numFmtId="0" fontId="80" fillId="0" borderId="26" xfId="19" applyFont="1" applyBorder="1" applyAlignment="1">
      <alignment horizontal="center" vertical="center" wrapText="1"/>
    </xf>
    <xf numFmtId="0" fontId="80" fillId="0" borderId="26" xfId="19" applyFont="1" applyBorder="1" applyAlignment="1">
      <alignment horizontal="center" vertical="top" wrapText="1"/>
    </xf>
    <xf numFmtId="0" fontId="80" fillId="0" borderId="26" xfId="19" applyFont="1" applyFill="1" applyBorder="1" applyAlignment="1">
      <alignment horizontal="left" vertical="top" wrapText="1"/>
    </xf>
    <xf numFmtId="9" fontId="80" fillId="0" borderId="26" xfId="19" applyNumberFormat="1" applyFont="1" applyFill="1" applyBorder="1" applyAlignment="1">
      <alignment horizontal="center" vertical="top" wrapText="1"/>
    </xf>
    <xf numFmtId="0" fontId="80" fillId="0" borderId="26" xfId="19" applyFont="1" applyFill="1" applyBorder="1" applyAlignment="1">
      <alignment horizontal="center" vertical="top" wrapText="1"/>
    </xf>
    <xf numFmtId="4" fontId="80" fillId="0" borderId="26" xfId="19" applyNumberFormat="1" applyFont="1" applyFill="1" applyBorder="1" applyAlignment="1">
      <alignment horizontal="center" vertical="top" wrapText="1"/>
    </xf>
    <xf numFmtId="43" fontId="80" fillId="0" borderId="26" xfId="18" applyFont="1" applyFill="1" applyBorder="1" applyAlignment="1">
      <alignment horizontal="center" vertical="top" wrapText="1"/>
    </xf>
    <xf numFmtId="9" fontId="80" fillId="0" borderId="26" xfId="19" applyNumberFormat="1" applyFont="1" applyBorder="1" applyAlignment="1">
      <alignment horizontal="center" vertical="top" wrapText="1"/>
    </xf>
    <xf numFmtId="43" fontId="80" fillId="0" borderId="26" xfId="18" applyFont="1" applyBorder="1" applyAlignment="1">
      <alignment horizontal="center" vertical="top" wrapText="1"/>
    </xf>
    <xf numFmtId="0" fontId="80" fillId="2" borderId="26" xfId="19" applyFont="1" applyFill="1" applyBorder="1" applyAlignment="1">
      <alignment horizontal="center" vertical="top" wrapText="1"/>
    </xf>
    <xf numFmtId="0" fontId="80" fillId="2" borderId="26" xfId="19" applyFont="1" applyFill="1" applyBorder="1" applyAlignment="1">
      <alignment horizontal="left" vertical="top" wrapText="1"/>
    </xf>
    <xf numFmtId="9" fontId="80" fillId="2" borderId="26" xfId="19" applyNumberFormat="1" applyFont="1" applyFill="1" applyBorder="1" applyAlignment="1">
      <alignment horizontal="center" vertical="top" wrapText="1"/>
    </xf>
    <xf numFmtId="4" fontId="80" fillId="2" borderId="26" xfId="19" applyNumberFormat="1" applyFont="1" applyFill="1" applyBorder="1" applyAlignment="1">
      <alignment horizontal="center" vertical="top" wrapText="1"/>
    </xf>
    <xf numFmtId="0" fontId="80" fillId="2" borderId="0" xfId="19" applyFont="1" applyFill="1" applyBorder="1" applyAlignment="1">
      <alignment vertical="top" wrapText="1"/>
    </xf>
    <xf numFmtId="43" fontId="80" fillId="2" borderId="26" xfId="18" applyFont="1" applyFill="1" applyBorder="1" applyAlignment="1">
      <alignment horizontal="center" vertical="top" wrapText="1"/>
    </xf>
    <xf numFmtId="0" fontId="80" fillId="2" borderId="26" xfId="19" applyFont="1" applyFill="1" applyBorder="1" applyAlignment="1">
      <alignment vertical="top" wrapText="1"/>
    </xf>
    <xf numFmtId="0" fontId="80" fillId="0" borderId="26" xfId="19" applyFont="1" applyBorder="1" applyAlignment="1">
      <alignment horizontal="right" vertical="top" wrapText="1"/>
    </xf>
    <xf numFmtId="43" fontId="80" fillId="0" borderId="26" xfId="18" applyFont="1" applyBorder="1" applyAlignment="1">
      <alignment horizontal="right" vertical="top" wrapText="1"/>
    </xf>
    <xf numFmtId="43" fontId="80" fillId="0" borderId="26" xfId="18" applyFont="1" applyBorder="1" applyAlignment="1">
      <alignment vertical="top" wrapText="1"/>
    </xf>
    <xf numFmtId="9" fontId="80" fillId="0" borderId="26" xfId="19" applyNumberFormat="1" applyFont="1" applyBorder="1" applyAlignment="1">
      <alignment horizontal="right" vertical="top" wrapText="1"/>
    </xf>
    <xf numFmtId="9" fontId="80" fillId="0" borderId="26" xfId="19" applyNumberFormat="1" applyFont="1" applyBorder="1" applyAlignment="1">
      <alignment vertical="top" wrapText="1"/>
    </xf>
    <xf numFmtId="0" fontId="80" fillId="2" borderId="26" xfId="19" applyFont="1" applyFill="1" applyBorder="1" applyAlignment="1">
      <alignment horizontal="right" vertical="top" wrapText="1"/>
    </xf>
    <xf numFmtId="9" fontId="80" fillId="2" borderId="26" xfId="19" applyNumberFormat="1" applyFont="1" applyFill="1" applyBorder="1" applyAlignment="1">
      <alignment horizontal="right" vertical="top" wrapText="1"/>
    </xf>
    <xf numFmtId="43" fontId="80" fillId="2" borderId="26" xfId="18" applyFont="1" applyFill="1" applyBorder="1" applyAlignment="1">
      <alignment horizontal="right" vertical="top" wrapText="1"/>
    </xf>
    <xf numFmtId="9" fontId="80" fillId="2" borderId="26" xfId="19" applyNumberFormat="1" applyFont="1" applyFill="1" applyBorder="1" applyAlignment="1">
      <alignment vertical="top" wrapText="1"/>
    </xf>
    <xf numFmtId="43" fontId="80" fillId="2" borderId="26" xfId="18" applyFont="1" applyFill="1" applyBorder="1" applyAlignment="1">
      <alignment vertical="top" wrapText="1"/>
    </xf>
    <xf numFmtId="3" fontId="80" fillId="0" borderId="26" xfId="19" applyNumberFormat="1" applyFont="1" applyBorder="1" applyAlignment="1">
      <alignment horizontal="right" vertical="top" wrapText="1"/>
    </xf>
    <xf numFmtId="41" fontId="80" fillId="0" borderId="26" xfId="19" applyNumberFormat="1" applyFont="1" applyBorder="1" applyAlignment="1">
      <alignment vertical="top" wrapText="1"/>
    </xf>
    <xf numFmtId="8" fontId="80" fillId="0" borderId="26" xfId="19" applyNumberFormat="1" applyFont="1" applyBorder="1" applyAlignment="1">
      <alignment horizontal="center" vertical="top" wrapText="1"/>
    </xf>
    <xf numFmtId="0" fontId="80" fillId="0" borderId="0" xfId="19" applyFont="1" applyFill="1" applyBorder="1" applyAlignment="1">
      <alignment vertical="top" wrapText="1"/>
    </xf>
    <xf numFmtId="0" fontId="80" fillId="0" borderId="26" xfId="19" applyFont="1" applyFill="1" applyBorder="1" applyAlignment="1">
      <alignment horizontal="right" vertical="top" wrapText="1"/>
    </xf>
    <xf numFmtId="43" fontId="80" fillId="0" borderId="26" xfId="18" applyFont="1" applyFill="1" applyBorder="1" applyAlignment="1">
      <alignment horizontal="right" vertical="top" wrapText="1"/>
    </xf>
    <xf numFmtId="43" fontId="80" fillId="0" borderId="26" xfId="18" applyFont="1" applyFill="1" applyBorder="1" applyAlignment="1">
      <alignment vertical="top" wrapText="1"/>
    </xf>
    <xf numFmtId="0" fontId="80" fillId="0" borderId="26" xfId="19" applyFont="1" applyFill="1" applyBorder="1" applyAlignment="1">
      <alignment vertical="top" wrapText="1"/>
    </xf>
    <xf numFmtId="0" fontId="80" fillId="0" borderId="26" xfId="0" applyFont="1" applyFill="1" applyBorder="1" applyAlignment="1">
      <alignment vertical="top" wrapText="1"/>
    </xf>
    <xf numFmtId="9" fontId="80" fillId="0" borderId="26" xfId="17" applyFont="1" applyBorder="1" applyAlignment="1">
      <alignment horizontal="right" vertical="top" wrapText="1"/>
    </xf>
    <xf numFmtId="3" fontId="80" fillId="0" borderId="26" xfId="19" applyNumberFormat="1" applyFont="1" applyBorder="1" applyAlignment="1">
      <alignment horizontal="center" vertical="top" wrapText="1"/>
    </xf>
    <xf numFmtId="10" fontId="80" fillId="0" borderId="26" xfId="19" applyNumberFormat="1" applyFont="1" applyBorder="1" applyAlignment="1">
      <alignment horizontal="right" vertical="top" wrapText="1"/>
    </xf>
    <xf numFmtId="9" fontId="80" fillId="0" borderId="26" xfId="17" applyFont="1" applyBorder="1" applyAlignment="1">
      <alignment horizontal="center" vertical="top" wrapText="1"/>
    </xf>
    <xf numFmtId="4" fontId="80" fillId="0" borderId="26" xfId="19" applyNumberFormat="1" applyFont="1" applyBorder="1" applyAlignment="1">
      <alignment vertical="top" wrapText="1"/>
    </xf>
    <xf numFmtId="3" fontId="80" fillId="0" borderId="26" xfId="19" applyNumberFormat="1" applyFont="1" applyBorder="1" applyAlignment="1">
      <alignment vertical="top" wrapText="1"/>
    </xf>
    <xf numFmtId="43" fontId="80" fillId="2" borderId="26" xfId="18" applyFont="1" applyFill="1" applyBorder="1" applyAlignment="1">
      <alignment horizontal="center" wrapText="1"/>
    </xf>
    <xf numFmtId="4" fontId="83" fillId="0" borderId="26" xfId="0" applyNumberFormat="1" applyFont="1" applyBorder="1" applyAlignment="1">
      <alignment vertical="top"/>
    </xf>
    <xf numFmtId="3" fontId="82" fillId="0" borderId="26" xfId="19" applyNumberFormat="1" applyFont="1" applyBorder="1" applyAlignment="1">
      <alignment horizontal="center" vertical="top"/>
    </xf>
    <xf numFmtId="9" fontId="82" fillId="0" borderId="26" xfId="19" applyNumberFormat="1" applyFont="1" applyBorder="1" applyAlignment="1">
      <alignment horizontal="center" vertical="top"/>
    </xf>
    <xf numFmtId="0" fontId="82" fillId="0" borderId="26" xfId="19" applyFont="1" applyBorder="1" applyAlignment="1">
      <alignment horizontal="center" vertical="top"/>
    </xf>
    <xf numFmtId="43" fontId="82" fillId="0" borderId="26" xfId="18" applyFont="1" applyFill="1" applyBorder="1" applyAlignment="1">
      <alignment horizontal="center" vertical="top"/>
    </xf>
    <xf numFmtId="0" fontId="82" fillId="0" borderId="26" xfId="19" applyFont="1" applyBorder="1" applyAlignment="1" applyProtection="1">
      <alignment vertical="top" wrapText="1"/>
      <protection locked="0"/>
    </xf>
    <xf numFmtId="0" fontId="82" fillId="0" borderId="26" xfId="19" applyFont="1" applyBorder="1" applyAlignment="1" applyProtection="1">
      <alignment horizontal="center" vertical="top" wrapText="1"/>
      <protection locked="0"/>
    </xf>
    <xf numFmtId="0" fontId="82" fillId="0" borderId="26" xfId="19" applyFont="1" applyBorder="1" applyAlignment="1">
      <alignment vertical="top" wrapText="1"/>
    </xf>
    <xf numFmtId="3" fontId="82" fillId="0" borderId="26" xfId="19" applyNumberFormat="1" applyFont="1" applyBorder="1" applyAlignment="1">
      <alignment horizontal="right" vertical="top"/>
    </xf>
    <xf numFmtId="43" fontId="82" fillId="0" borderId="26" xfId="18" applyFont="1" applyBorder="1" applyAlignment="1">
      <alignment horizontal="right" vertical="top"/>
    </xf>
    <xf numFmtId="0" fontId="82" fillId="0" borderId="26" xfId="19" applyFont="1" applyBorder="1" applyAlignment="1">
      <alignment horizontal="center" vertical="top" wrapText="1"/>
    </xf>
    <xf numFmtId="43" fontId="82" fillId="0" borderId="26" xfId="19" applyNumberFormat="1" applyFont="1" applyBorder="1" applyAlignment="1">
      <alignment horizontal="right" vertical="top"/>
    </xf>
    <xf numFmtId="0" fontId="82" fillId="2" borderId="26" xfId="19" applyFont="1" applyFill="1" applyBorder="1" applyAlignment="1">
      <alignment horizontal="right" vertical="top"/>
    </xf>
    <xf numFmtId="9" fontId="82" fillId="2" borderId="26" xfId="19" applyNumberFormat="1" applyFont="1" applyFill="1" applyBorder="1" applyAlignment="1">
      <alignment horizontal="right" vertical="top"/>
    </xf>
    <xf numFmtId="43" fontId="82" fillId="2" borderId="26" xfId="19" applyNumberFormat="1" applyFont="1" applyFill="1" applyBorder="1" applyAlignment="1">
      <alignment horizontal="right" vertical="top"/>
    </xf>
    <xf numFmtId="43" fontId="82" fillId="2" borderId="26" xfId="18" applyFont="1" applyFill="1" applyBorder="1" applyAlignment="1">
      <alignment horizontal="right" vertical="top"/>
    </xf>
    <xf numFmtId="0" fontId="82" fillId="2" borderId="26" xfId="19" applyFont="1" applyFill="1" applyBorder="1" applyAlignment="1">
      <alignment vertical="top" wrapText="1"/>
    </xf>
    <xf numFmtId="0" fontId="62" fillId="26" borderId="26" xfId="16" applyFont="1" applyFill="1" applyBorder="1" applyAlignment="1">
      <alignment horizontal="center" vertical="center" wrapText="1"/>
    </xf>
    <xf numFmtId="4" fontId="80" fillId="23" borderId="26" xfId="0" applyNumberFormat="1" applyFont="1" applyFill="1" applyBorder="1" applyAlignment="1" applyProtection="1">
      <alignment horizontal="right" vertical="top" wrapText="1"/>
      <protection locked="0"/>
    </xf>
    <xf numFmtId="9" fontId="82" fillId="0" borderId="26" xfId="17" applyFont="1" applyBorder="1" applyAlignment="1">
      <alignment horizontal="right" vertical="top"/>
    </xf>
    <xf numFmtId="0" fontId="81" fillId="2" borderId="26" xfId="19" applyFont="1" applyFill="1" applyBorder="1" applyAlignment="1">
      <alignment horizontal="justify" vertical="top" wrapText="1"/>
    </xf>
    <xf numFmtId="9" fontId="81" fillId="2" borderId="26" xfId="19" applyNumberFormat="1" applyFont="1" applyFill="1" applyBorder="1" applyAlignment="1">
      <alignment horizontal="right" vertical="top" wrapText="1"/>
    </xf>
    <xf numFmtId="3" fontId="81" fillId="2" borderId="26" xfId="19" applyNumberFormat="1" applyFont="1" applyFill="1" applyBorder="1" applyAlignment="1">
      <alignment horizontal="right" vertical="top" wrapText="1"/>
    </xf>
    <xf numFmtId="41" fontId="81" fillId="2" borderId="26" xfId="19" applyNumberFormat="1" applyFont="1" applyFill="1" applyBorder="1" applyAlignment="1">
      <alignment horizontal="right" vertical="top" wrapText="1"/>
    </xf>
    <xf numFmtId="0" fontId="81" fillId="2" borderId="30" xfId="19" applyFont="1" applyFill="1" applyBorder="1" applyAlignment="1">
      <alignment horizontal="right" vertical="top" wrapText="1"/>
    </xf>
    <xf numFmtId="0" fontId="81" fillId="2" borderId="0" xfId="19" applyFont="1" applyFill="1" applyBorder="1" applyAlignment="1">
      <alignment horizontal="right" vertical="top" wrapText="1"/>
    </xf>
    <xf numFmtId="0" fontId="81" fillId="2" borderId="30" xfId="19" applyFont="1" applyFill="1" applyBorder="1" applyAlignment="1">
      <alignment vertical="top" wrapText="1"/>
    </xf>
    <xf numFmtId="0" fontId="81" fillId="2" borderId="30" xfId="19" applyFont="1" applyFill="1" applyBorder="1" applyAlignment="1">
      <alignment horizontal="center" vertical="top" wrapText="1"/>
    </xf>
    <xf numFmtId="43" fontId="81" fillId="2" borderId="26" xfId="18" applyFont="1" applyFill="1" applyBorder="1" applyAlignment="1">
      <alignment horizontal="right" vertical="top" wrapText="1"/>
    </xf>
    <xf numFmtId="0" fontId="81" fillId="2" borderId="26" xfId="19" applyFont="1" applyFill="1" applyBorder="1" applyAlignment="1">
      <alignment horizontal="right" vertical="top" wrapText="1"/>
    </xf>
    <xf numFmtId="0" fontId="79" fillId="2" borderId="27" xfId="19" applyFont="1" applyFill="1" applyBorder="1" applyAlignment="1">
      <alignment horizontal="center" vertical="top" wrapText="1"/>
    </xf>
    <xf numFmtId="0" fontId="32" fillId="2" borderId="26" xfId="0" applyFont="1" applyFill="1" applyBorder="1" applyAlignment="1">
      <alignment vertical="top" wrapText="1"/>
    </xf>
    <xf numFmtId="0" fontId="80" fillId="2" borderId="30" xfId="19" applyFont="1" applyFill="1" applyBorder="1" applyAlignment="1">
      <alignment horizontal="right" vertical="top" wrapText="1"/>
    </xf>
    <xf numFmtId="43" fontId="80" fillId="2" borderId="0" xfId="18" applyFont="1" applyFill="1" applyBorder="1" applyAlignment="1">
      <alignment horizontal="right" vertical="top" wrapText="1"/>
    </xf>
    <xf numFmtId="9" fontId="80" fillId="2" borderId="30" xfId="19" applyNumberFormat="1" applyFont="1" applyFill="1" applyBorder="1" applyAlignment="1">
      <alignment horizontal="right" vertical="top" wrapText="1"/>
    </xf>
    <xf numFmtId="43" fontId="80" fillId="2" borderId="30" xfId="18" applyFont="1" applyFill="1" applyBorder="1" applyAlignment="1">
      <alignment horizontal="right" vertical="top" wrapText="1"/>
    </xf>
    <xf numFmtId="0" fontId="80" fillId="2" borderId="30" xfId="19" applyFont="1" applyFill="1" applyBorder="1" applyAlignment="1">
      <alignment vertical="top" wrapText="1"/>
    </xf>
    <xf numFmtId="43" fontId="84" fillId="2" borderId="26" xfId="18" applyFont="1" applyFill="1" applyBorder="1" applyAlignment="1">
      <alignment vertical="top"/>
    </xf>
    <xf numFmtId="0" fontId="83" fillId="2" borderId="26" xfId="0" applyFont="1" applyFill="1" applyBorder="1" applyAlignment="1">
      <alignment vertical="top" wrapText="1"/>
    </xf>
    <xf numFmtId="9" fontId="80" fillId="2" borderId="26" xfId="17" applyFont="1" applyFill="1" applyBorder="1" applyAlignment="1">
      <alignment horizontal="center" vertical="top" wrapText="1"/>
    </xf>
    <xf numFmtId="0" fontId="83" fillId="0" borderId="26" xfId="0" applyFont="1" applyBorder="1" applyAlignment="1">
      <alignment vertical="top" wrapText="1"/>
    </xf>
    <xf numFmtId="0" fontId="83" fillId="2" borderId="26" xfId="0" applyFont="1" applyFill="1" applyBorder="1" applyAlignment="1">
      <alignment horizontal="center" vertical="top" wrapText="1"/>
    </xf>
    <xf numFmtId="43" fontId="83" fillId="2" borderId="26" xfId="18" applyFont="1" applyFill="1" applyBorder="1" applyAlignment="1">
      <alignment vertical="top"/>
    </xf>
    <xf numFmtId="0" fontId="80" fillId="3" borderId="26" xfId="19" applyFont="1" applyFill="1" applyBorder="1" applyAlignment="1">
      <alignment horizontal="center" vertical="top" wrapText="1"/>
    </xf>
    <xf numFmtId="0" fontId="80" fillId="3" borderId="26" xfId="19" applyFont="1" applyFill="1" applyBorder="1" applyAlignment="1">
      <alignment horizontal="right" vertical="top" wrapText="1"/>
    </xf>
    <xf numFmtId="43" fontId="80" fillId="3" borderId="26" xfId="18" applyFont="1" applyFill="1" applyBorder="1" applyAlignment="1">
      <alignment horizontal="right" vertical="top" wrapText="1"/>
    </xf>
    <xf numFmtId="9" fontId="80" fillId="3" borderId="26" xfId="19" applyNumberFormat="1" applyFont="1" applyFill="1" applyBorder="1" applyAlignment="1">
      <alignment horizontal="right" vertical="top" wrapText="1"/>
    </xf>
    <xf numFmtId="0" fontId="80" fillId="3" borderId="26" xfId="19" applyFont="1" applyFill="1" applyBorder="1" applyAlignment="1">
      <alignment vertical="top" wrapText="1"/>
    </xf>
    <xf numFmtId="0" fontId="80" fillId="3" borderId="37" xfId="19" applyFont="1" applyFill="1" applyBorder="1" applyAlignment="1">
      <alignment vertical="top" wrapText="1"/>
    </xf>
    <xf numFmtId="0" fontId="83" fillId="3" borderId="26" xfId="0" applyFont="1" applyFill="1" applyBorder="1" applyAlignment="1">
      <alignment vertical="top" wrapText="1"/>
    </xf>
    <xf numFmtId="9" fontId="80" fillId="3" borderId="26" xfId="17" applyFont="1" applyFill="1" applyBorder="1" applyAlignment="1">
      <alignment horizontal="center" vertical="top" wrapText="1"/>
    </xf>
    <xf numFmtId="43" fontId="80" fillId="3" borderId="26" xfId="18" applyFont="1" applyFill="1" applyBorder="1" applyAlignment="1">
      <alignment horizontal="center" vertical="top" wrapText="1"/>
    </xf>
    <xf numFmtId="9" fontId="32" fillId="2" borderId="26" xfId="0" applyNumberFormat="1" applyFont="1" applyFill="1" applyBorder="1" applyAlignment="1">
      <alignment horizontal="center" vertical="top" wrapText="1"/>
    </xf>
    <xf numFmtId="43" fontId="32" fillId="2" borderId="26" xfId="18" applyFont="1" applyFill="1" applyBorder="1" applyAlignment="1">
      <alignment vertical="top" wrapText="1"/>
    </xf>
    <xf numFmtId="9" fontId="32" fillId="2" borderId="26" xfId="0" applyNumberFormat="1" applyFont="1" applyFill="1" applyBorder="1" applyAlignment="1">
      <alignment vertical="top" wrapText="1"/>
    </xf>
    <xf numFmtId="9" fontId="32" fillId="2" borderId="26" xfId="18" applyNumberFormat="1" applyFont="1" applyFill="1" applyBorder="1" applyAlignment="1">
      <alignment vertical="top" wrapText="1"/>
    </xf>
    <xf numFmtId="43" fontId="0" fillId="0" borderId="0" xfId="18" applyFont="1" applyAlignment="1">
      <alignment vertical="top"/>
    </xf>
    <xf numFmtId="9" fontId="32" fillId="0" borderId="26" xfId="18" applyNumberFormat="1" applyFont="1" applyFill="1" applyBorder="1" applyAlignment="1">
      <alignment vertical="top" wrapText="1"/>
    </xf>
    <xf numFmtId="0" fontId="0" fillId="0" borderId="0" xfId="0" applyFont="1" applyAlignment="1">
      <alignment vertical="top"/>
    </xf>
    <xf numFmtId="0" fontId="0" fillId="2" borderId="26" xfId="0" applyFont="1" applyFill="1" applyBorder="1" applyAlignment="1">
      <alignment vertical="top" wrapText="1"/>
    </xf>
    <xf numFmtId="9" fontId="0" fillId="2" borderId="26" xfId="0" applyNumberFormat="1" applyFont="1" applyFill="1" applyBorder="1" applyAlignment="1">
      <alignment vertical="top" wrapText="1"/>
    </xf>
    <xf numFmtId="4" fontId="0" fillId="2" borderId="26" xfId="0" applyNumberFormat="1" applyFont="1" applyFill="1" applyBorder="1" applyAlignment="1">
      <alignment vertical="top" wrapText="1"/>
    </xf>
    <xf numFmtId="4" fontId="61" fillId="2" borderId="26" xfId="19" applyNumberFormat="1" applyFont="1" applyFill="1" applyBorder="1" applyAlignment="1">
      <alignment horizontal="right" vertical="top" wrapText="1"/>
    </xf>
    <xf numFmtId="0" fontId="0" fillId="2" borderId="26" xfId="0" applyFont="1" applyFill="1" applyBorder="1" applyAlignment="1">
      <alignment horizontal="center" vertical="top" wrapText="1"/>
    </xf>
    <xf numFmtId="9" fontId="83" fillId="2" borderId="26" xfId="0" applyNumberFormat="1" applyFont="1" applyFill="1" applyBorder="1" applyAlignment="1">
      <alignment vertical="top" wrapText="1"/>
    </xf>
    <xf numFmtId="4" fontId="83" fillId="2" borderId="26" xfId="0" applyNumberFormat="1" applyFont="1" applyFill="1" applyBorder="1" applyAlignment="1">
      <alignment vertical="top" wrapText="1"/>
    </xf>
    <xf numFmtId="4" fontId="80" fillId="2" borderId="26" xfId="19" applyNumberFormat="1" applyFont="1" applyFill="1" applyBorder="1" applyAlignment="1">
      <alignment horizontal="right" vertical="top" wrapText="1"/>
    </xf>
    <xf numFmtId="0" fontId="83" fillId="2" borderId="26" xfId="0" applyFont="1" applyFill="1" applyBorder="1" applyAlignment="1">
      <alignment horizontal="left" vertical="top" wrapText="1"/>
    </xf>
    <xf numFmtId="0" fontId="32" fillId="2" borderId="26" xfId="0" applyFont="1" applyFill="1" applyBorder="1" applyAlignment="1">
      <alignment horizontal="left" vertical="top" wrapText="1"/>
    </xf>
    <xf numFmtId="0" fontId="32" fillId="0" borderId="26" xfId="0" applyFont="1" applyFill="1" applyBorder="1" applyAlignment="1">
      <alignment horizontal="left" vertical="top" wrapText="1"/>
    </xf>
    <xf numFmtId="0" fontId="0" fillId="2" borderId="26" xfId="0" applyFont="1" applyFill="1" applyBorder="1" applyAlignment="1">
      <alignment horizontal="left" vertical="top" wrapText="1"/>
    </xf>
    <xf numFmtId="0" fontId="83" fillId="0" borderId="26" xfId="0" applyFont="1" applyFill="1" applyBorder="1" applyAlignment="1">
      <alignment horizontal="center" vertical="top" wrapText="1"/>
    </xf>
    <xf numFmtId="43" fontId="83" fillId="2" borderId="26" xfId="0" applyNumberFormat="1" applyFont="1" applyFill="1" applyBorder="1" applyAlignment="1">
      <alignment vertical="top" wrapText="1"/>
    </xf>
    <xf numFmtId="4" fontId="81" fillId="2" borderId="26" xfId="19" applyNumberFormat="1" applyFont="1" applyFill="1" applyBorder="1" applyAlignment="1">
      <alignment horizontal="right" vertical="top" wrapText="1"/>
    </xf>
    <xf numFmtId="4" fontId="81" fillId="2" borderId="26" xfId="19" applyNumberFormat="1" applyFont="1" applyFill="1" applyBorder="1" applyAlignment="1">
      <alignment vertical="top" wrapText="1"/>
    </xf>
    <xf numFmtId="9" fontId="81" fillId="2" borderId="26" xfId="19" applyNumberFormat="1" applyFont="1" applyFill="1" applyBorder="1" applyAlignment="1">
      <alignment vertical="top" wrapText="1"/>
    </xf>
    <xf numFmtId="4" fontId="80" fillId="2" borderId="26" xfId="19" applyNumberFormat="1" applyFont="1" applyFill="1" applyBorder="1" applyAlignment="1">
      <alignment vertical="top" wrapText="1"/>
    </xf>
    <xf numFmtId="9" fontId="83" fillId="2" borderId="26" xfId="0" applyNumberFormat="1" applyFont="1" applyFill="1" applyBorder="1" applyAlignment="1">
      <alignment vertical="top"/>
    </xf>
    <xf numFmtId="9" fontId="0" fillId="2" borderId="26" xfId="0" applyNumberFormat="1" applyFont="1" applyFill="1" applyBorder="1" applyAlignment="1">
      <alignment vertical="top"/>
    </xf>
    <xf numFmtId="0" fontId="83" fillId="2" borderId="26" xfId="0" applyFont="1" applyFill="1" applyBorder="1" applyAlignment="1">
      <alignment vertical="top"/>
    </xf>
    <xf numFmtId="43" fontId="83" fillId="2" borderId="26" xfId="0" applyNumberFormat="1" applyFont="1" applyFill="1" applyBorder="1" applyAlignment="1">
      <alignment vertical="top"/>
    </xf>
    <xf numFmtId="0" fontId="0" fillId="0" borderId="0" xfId="0" applyFont="1" applyAlignment="1">
      <alignment vertical="top" wrapText="1"/>
    </xf>
    <xf numFmtId="0" fontId="83" fillId="0" borderId="26" xfId="0" applyFont="1" applyBorder="1" applyAlignment="1">
      <alignment horizontal="center" vertical="top" wrapText="1"/>
    </xf>
    <xf numFmtId="9" fontId="83" fillId="2" borderId="26" xfId="0" applyNumberFormat="1" applyFont="1" applyFill="1" applyBorder="1" applyAlignment="1">
      <alignment horizontal="center" vertical="top"/>
    </xf>
    <xf numFmtId="0" fontId="83" fillId="0" borderId="26" xfId="0" applyFont="1" applyBorder="1" applyAlignment="1">
      <alignment horizontal="center" vertical="top"/>
    </xf>
    <xf numFmtId="0" fontId="83" fillId="0" borderId="26" xfId="0" applyFont="1" applyBorder="1" applyAlignment="1">
      <alignment horizontal="left" vertical="top" wrapText="1"/>
    </xf>
    <xf numFmtId="0" fontId="83" fillId="0" borderId="26" xfId="0" applyFont="1" applyBorder="1" applyAlignment="1">
      <alignment vertical="top"/>
    </xf>
    <xf numFmtId="0" fontId="83" fillId="0" borderId="26" xfId="0" applyFont="1" applyBorder="1" applyAlignment="1">
      <alignment horizontal="right" vertical="top"/>
    </xf>
    <xf numFmtId="0" fontId="32" fillId="0" borderId="26" xfId="0" applyFont="1" applyFill="1" applyBorder="1" applyAlignment="1">
      <alignment horizontal="left" vertical="center" wrapText="1"/>
    </xf>
    <xf numFmtId="43" fontId="83" fillId="2" borderId="26" xfId="18" applyFont="1" applyFill="1" applyBorder="1" applyAlignment="1">
      <alignment vertical="top" wrapText="1"/>
    </xf>
    <xf numFmtId="9" fontId="83" fillId="0" borderId="26" xfId="0" applyNumberFormat="1" applyFont="1" applyFill="1" applyBorder="1" applyAlignment="1">
      <alignment vertical="top" wrapText="1"/>
    </xf>
    <xf numFmtId="43" fontId="83" fillId="0" borderId="26" xfId="18" applyFont="1" applyFill="1" applyBorder="1" applyAlignment="1">
      <alignment vertical="top" wrapText="1"/>
    </xf>
    <xf numFmtId="0" fontId="83" fillId="0" borderId="26" xfId="0" applyFont="1" applyFill="1" applyBorder="1" applyAlignment="1">
      <alignment vertical="top" wrapText="1"/>
    </xf>
    <xf numFmtId="9" fontId="80" fillId="0" borderId="26" xfId="19" applyNumberFormat="1" applyFont="1" applyFill="1" applyBorder="1" applyAlignment="1">
      <alignment horizontal="right" vertical="top" wrapText="1"/>
    </xf>
    <xf numFmtId="0" fontId="83" fillId="0" borderId="26" xfId="0" applyFont="1" applyFill="1" applyBorder="1" applyAlignment="1">
      <alignment horizontal="center" vertical="center" wrapText="1"/>
    </xf>
    <xf numFmtId="0" fontId="61" fillId="2" borderId="27" xfId="0" applyFont="1" applyFill="1" applyBorder="1" applyAlignment="1">
      <alignment horizontal="left" vertical="top" wrapText="1"/>
    </xf>
    <xf numFmtId="43" fontId="80" fillId="2" borderId="26" xfId="19" applyNumberFormat="1" applyFont="1" applyFill="1" applyBorder="1" applyAlignment="1">
      <alignment horizontal="center" vertical="top" wrapText="1"/>
    </xf>
    <xf numFmtId="1" fontId="80" fillId="2" borderId="26" xfId="19" applyNumberFormat="1" applyFont="1" applyFill="1" applyBorder="1" applyAlignment="1">
      <alignment horizontal="center" vertical="top" wrapText="1"/>
    </xf>
    <xf numFmtId="9" fontId="83" fillId="2" borderId="26" xfId="0" applyNumberFormat="1" applyFont="1" applyFill="1" applyBorder="1" applyAlignment="1">
      <alignment horizontal="left" vertical="top" wrapText="1"/>
    </xf>
    <xf numFmtId="43" fontId="83" fillId="2" borderId="26" xfId="18" applyFont="1" applyFill="1" applyBorder="1" applyAlignment="1">
      <alignment horizontal="left" vertical="top" wrapText="1"/>
    </xf>
    <xf numFmtId="9" fontId="80" fillId="2" borderId="26" xfId="19" applyNumberFormat="1" applyFont="1" applyFill="1" applyBorder="1" applyAlignment="1">
      <alignment horizontal="left" vertical="top" wrapText="1"/>
    </xf>
    <xf numFmtId="43" fontId="80" fillId="2" borderId="26" xfId="19" applyNumberFormat="1" applyFont="1" applyFill="1" applyBorder="1" applyAlignment="1">
      <alignment horizontal="left" vertical="top" wrapText="1"/>
    </xf>
    <xf numFmtId="43" fontId="83" fillId="0" borderId="26" xfId="18" applyFont="1" applyBorder="1" applyAlignment="1">
      <alignment vertical="top"/>
    </xf>
    <xf numFmtId="9" fontId="83" fillId="2" borderId="26" xfId="0" applyNumberFormat="1" applyFont="1" applyFill="1" applyBorder="1" applyAlignment="1">
      <alignment horizontal="center" vertical="top" wrapText="1"/>
    </xf>
    <xf numFmtId="43" fontId="83" fillId="2" borderId="26" xfId="18" applyFont="1" applyFill="1" applyBorder="1" applyAlignment="1">
      <alignment horizontal="center" vertical="top" wrapText="1"/>
    </xf>
    <xf numFmtId="0" fontId="61" fillId="0" borderId="26" xfId="19" applyFont="1" applyBorder="1" applyAlignment="1">
      <alignment horizontal="center" vertical="top" wrapText="1"/>
    </xf>
    <xf numFmtId="0" fontId="29" fillId="0" borderId="26" xfId="16" applyFont="1" applyBorder="1" applyAlignment="1">
      <alignment horizontal="left" vertical="top" wrapText="1"/>
    </xf>
    <xf numFmtId="9" fontId="83" fillId="0" borderId="26" xfId="0" applyNumberFormat="1" applyFont="1" applyBorder="1" applyAlignment="1">
      <alignment vertical="top"/>
    </xf>
    <xf numFmtId="0" fontId="61" fillId="0" borderId="26" xfId="19" applyFont="1" applyFill="1" applyBorder="1" applyAlignment="1">
      <alignment horizontal="left" vertical="top" wrapText="1"/>
    </xf>
    <xf numFmtId="0" fontId="81" fillId="0" borderId="26" xfId="19" applyFont="1" applyFill="1" applyBorder="1" applyAlignment="1">
      <alignment horizontal="right" vertical="top" wrapText="1"/>
    </xf>
    <xf numFmtId="9" fontId="81" fillId="0" borderId="26" xfId="19" applyNumberFormat="1" applyFont="1" applyFill="1" applyBorder="1" applyAlignment="1">
      <alignment horizontal="right" vertical="top" wrapText="1"/>
    </xf>
    <xf numFmtId="0" fontId="61" fillId="0" borderId="26" xfId="19" applyFont="1" applyFill="1" applyBorder="1" applyAlignment="1">
      <alignment horizontal="right" vertical="top" wrapText="1"/>
    </xf>
    <xf numFmtId="9" fontId="61" fillId="0" borderId="26" xfId="19" applyNumberFormat="1" applyFont="1" applyFill="1" applyBorder="1" applyAlignment="1">
      <alignment horizontal="right" vertical="top" wrapText="1"/>
    </xf>
    <xf numFmtId="0" fontId="61" fillId="0" borderId="26" xfId="19" applyFont="1" applyFill="1" applyBorder="1" applyAlignment="1">
      <alignment vertical="top" wrapText="1"/>
    </xf>
    <xf numFmtId="0" fontId="61" fillId="0" borderId="26" xfId="19" applyFont="1" applyFill="1" applyBorder="1" applyAlignment="1">
      <alignment horizontal="center" vertical="top" wrapText="1"/>
    </xf>
    <xf numFmtId="0" fontId="85" fillId="0" borderId="26" xfId="19" applyFont="1" applyFill="1" applyBorder="1" applyAlignment="1">
      <alignment horizontal="center" vertical="center" wrapText="1"/>
    </xf>
    <xf numFmtId="0" fontId="79" fillId="0" borderId="26" xfId="19" applyFont="1" applyFill="1" applyBorder="1" applyAlignment="1">
      <alignment horizontal="center" vertical="top" wrapText="1"/>
    </xf>
    <xf numFmtId="0" fontId="0" fillId="3" borderId="0" xfId="0" applyFill="1"/>
    <xf numFmtId="0" fontId="0" fillId="0" borderId="26" xfId="0" applyFont="1" applyBorder="1" applyAlignment="1">
      <alignment horizontal="center" vertical="top" wrapText="1"/>
    </xf>
    <xf numFmtId="0" fontId="0" fillId="0" borderId="26" xfId="0" applyFont="1" applyBorder="1" applyAlignment="1">
      <alignment vertical="top" wrapText="1"/>
    </xf>
    <xf numFmtId="9" fontId="0" fillId="0" borderId="26" xfId="0" applyNumberFormat="1" applyFont="1" applyBorder="1" applyAlignment="1">
      <alignment vertical="top" wrapText="1"/>
    </xf>
    <xf numFmtId="0" fontId="0" fillId="0" borderId="26" xfId="0" applyFont="1" applyBorder="1" applyAlignment="1">
      <alignment horizontal="left" vertical="top" wrapText="1"/>
    </xf>
    <xf numFmtId="0" fontId="0" fillId="0" borderId="26" xfId="0" applyNumberFormat="1" applyFont="1" applyBorder="1" applyAlignment="1">
      <alignment vertical="top" wrapText="1"/>
    </xf>
    <xf numFmtId="0" fontId="0" fillId="0" borderId="26" xfId="0" applyFont="1" applyBorder="1" applyAlignment="1">
      <alignment vertical="top"/>
    </xf>
    <xf numFmtId="43" fontId="0" fillId="0" borderId="26" xfId="18" applyFont="1" applyBorder="1" applyAlignment="1">
      <alignment vertical="top"/>
    </xf>
    <xf numFmtId="9" fontId="0" fillId="0" borderId="26" xfId="0" applyNumberFormat="1" applyFont="1" applyBorder="1" applyAlignment="1">
      <alignment vertical="top"/>
    </xf>
    <xf numFmtId="9" fontId="86" fillId="0" borderId="26" xfId="19" applyNumberFormat="1" applyFont="1" applyFill="1" applyBorder="1" applyAlignment="1">
      <alignment vertical="top"/>
    </xf>
    <xf numFmtId="43" fontId="86" fillId="0" borderId="26" xfId="18" applyFont="1" applyFill="1" applyBorder="1" applyAlignment="1">
      <alignment vertical="top"/>
    </xf>
    <xf numFmtId="0" fontId="86" fillId="0" borderId="26" xfId="19" applyFont="1" applyBorder="1" applyAlignment="1">
      <alignment vertical="top"/>
    </xf>
    <xf numFmtId="0" fontId="86" fillId="0" borderId="26" xfId="19" applyFont="1" applyBorder="1" applyAlignment="1">
      <alignment vertical="top" wrapText="1"/>
    </xf>
    <xf numFmtId="0" fontId="61" fillId="0" borderId="26" xfId="19" applyFont="1" applyBorder="1" applyAlignment="1">
      <alignment vertical="top" wrapText="1"/>
    </xf>
    <xf numFmtId="3" fontId="82" fillId="2" borderId="26" xfId="19" applyNumberFormat="1" applyFont="1" applyFill="1" applyBorder="1" applyAlignment="1">
      <alignment horizontal="center" vertical="top"/>
    </xf>
    <xf numFmtId="9" fontId="82" fillId="2" borderId="26" xfId="19" applyNumberFormat="1" applyFont="1" applyFill="1" applyBorder="1" applyAlignment="1">
      <alignment horizontal="center" vertical="top"/>
    </xf>
    <xf numFmtId="0" fontId="82" fillId="2" borderId="26" xfId="19" applyFont="1" applyFill="1" applyBorder="1" applyAlignment="1">
      <alignment horizontal="center" vertical="top"/>
    </xf>
    <xf numFmtId="43" fontId="82" fillId="2" borderId="26" xfId="18" applyFont="1" applyFill="1" applyBorder="1" applyAlignment="1">
      <alignment horizontal="center" vertical="top"/>
    </xf>
    <xf numFmtId="0" fontId="82" fillId="2" borderId="26" xfId="19" applyFont="1" applyFill="1" applyBorder="1" applyAlignment="1" applyProtection="1">
      <alignment vertical="top" wrapText="1"/>
      <protection locked="0"/>
    </xf>
    <xf numFmtId="0" fontId="82" fillId="2" borderId="26" xfId="19" applyFont="1" applyFill="1" applyBorder="1" applyAlignment="1" applyProtection="1">
      <alignment horizontal="center" vertical="top" wrapText="1"/>
      <protection locked="0"/>
    </xf>
    <xf numFmtId="0" fontId="80" fillId="2" borderId="37" xfId="19" applyFont="1" applyFill="1" applyBorder="1" applyAlignment="1">
      <alignment vertical="top" wrapText="1"/>
    </xf>
    <xf numFmtId="9" fontId="80" fillId="2" borderId="26" xfId="18" applyNumberFormat="1" applyFont="1" applyFill="1" applyBorder="1" applyAlignment="1">
      <alignment horizontal="right" vertical="top" wrapText="1"/>
    </xf>
    <xf numFmtId="0" fontId="87" fillId="2" borderId="26" xfId="0" applyFont="1" applyFill="1" applyBorder="1" applyAlignment="1">
      <alignment vertical="top" wrapText="1"/>
    </xf>
    <xf numFmtId="43" fontId="83" fillId="2" borderId="0" xfId="18" applyFont="1" applyFill="1" applyAlignment="1">
      <alignment vertical="top"/>
    </xf>
    <xf numFmtId="0" fontId="61" fillId="2" borderId="26" xfId="19" applyFont="1" applyFill="1" applyBorder="1" applyAlignment="1">
      <alignment horizontal="center" vertical="top" wrapText="1"/>
    </xf>
    <xf numFmtId="0" fontId="61" fillId="2" borderId="26" xfId="19" applyFont="1" applyFill="1" applyBorder="1" applyAlignment="1">
      <alignment horizontal="left" vertical="top" wrapText="1"/>
    </xf>
    <xf numFmtId="0" fontId="61" fillId="2" borderId="26" xfId="19" applyFont="1" applyFill="1" applyBorder="1" applyAlignment="1">
      <alignment horizontal="right" vertical="top" wrapText="1"/>
    </xf>
    <xf numFmtId="9" fontId="61" fillId="2" borderId="26" xfId="19" applyNumberFormat="1" applyFont="1" applyFill="1" applyBorder="1" applyAlignment="1">
      <alignment horizontal="right" vertical="top" wrapText="1"/>
    </xf>
    <xf numFmtId="0" fontId="61" fillId="2" borderId="26" xfId="19" applyFont="1" applyFill="1" applyBorder="1" applyAlignment="1">
      <alignment vertical="top" wrapText="1"/>
    </xf>
    <xf numFmtId="0" fontId="0" fillId="2" borderId="0" xfId="0" applyFill="1"/>
    <xf numFmtId="0" fontId="83" fillId="0" borderId="26" xfId="0" applyFont="1" applyFill="1" applyBorder="1" applyAlignment="1">
      <alignment horizontal="left" vertical="top" wrapText="1"/>
    </xf>
    <xf numFmtId="9" fontId="80" fillId="0" borderId="26" xfId="17" applyFont="1" applyFill="1" applyBorder="1" applyAlignment="1">
      <alignment horizontal="righ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2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2" borderId="0" xfId="0" applyFont="1" applyFill="1" applyBorder="1" applyAlignment="1">
      <alignment horizontal="center" vertical="center"/>
    </xf>
    <xf numFmtId="0" fontId="56" fillId="0" borderId="0" xfId="0" applyNumberFormat="1" applyFont="1" applyFill="1" applyAlignment="1">
      <alignment horizontal="left"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4" fillId="17" borderId="30" xfId="0" applyFont="1" applyFill="1" applyBorder="1" applyAlignment="1" applyProtection="1">
      <alignment horizontal="center" vertical="center" wrapText="1"/>
      <protection locked="0"/>
    </xf>
    <xf numFmtId="0" fontId="54" fillId="17" borderId="28" xfId="0" applyFont="1" applyFill="1" applyBorder="1" applyAlignment="1" applyProtection="1">
      <alignment horizontal="center" vertical="center" wrapText="1"/>
      <protection locked="0"/>
    </xf>
    <xf numFmtId="0" fontId="54"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Border="1" applyAlignment="1">
      <alignment horizontal="center" vertical="top" wrapText="1"/>
    </xf>
    <xf numFmtId="0" fontId="29" fillId="0" borderId="37" xfId="19" applyFont="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79" fillId="0" borderId="26"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28" xfId="19" applyFont="1" applyBorder="1" applyAlignment="1">
      <alignment horizontal="center" vertical="center" wrapText="1"/>
    </xf>
    <xf numFmtId="0" fontId="38" fillId="0" borderId="30" xfId="19" applyFont="1" applyBorder="1" applyAlignment="1">
      <alignment horizontal="center" vertical="top" wrapText="1"/>
    </xf>
    <xf numFmtId="0" fontId="38" fillId="0" borderId="27" xfId="19" applyFont="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26" xfId="19" applyFont="1" applyBorder="1" applyAlignment="1">
      <alignment horizontal="center" vertical="center" wrapText="1"/>
    </xf>
    <xf numFmtId="0" fontId="64" fillId="3" borderId="44" xfId="0" applyFont="1" applyFill="1" applyBorder="1" applyAlignment="1">
      <alignment horizontal="center" vertical="center"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30"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1" fillId="0" borderId="30" xfId="0" applyFont="1" applyBorder="1" applyAlignment="1">
      <alignment horizontal="left" vertical="top" wrapText="1"/>
    </xf>
    <xf numFmtId="0" fontId="41" fillId="0" borderId="28" xfId="0" applyFont="1" applyBorder="1" applyAlignment="1">
      <alignment horizontal="left"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cellXfs>
  <cellStyles count="21">
    <cellStyle name="20% - Énfasis3" xfId="20" builtinId="38"/>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86">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b/>
        <i val="0"/>
        <strike/>
        <color theme="0"/>
      </font>
      <fill>
        <patternFill>
          <bgColor rgb="FFFF00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font>
        <strike/>
        <color theme="1"/>
      </font>
      <fill>
        <patternFill>
          <bgColor rgb="FFFFFF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FFFF66"/>
      <color rgb="FFCCCCFF"/>
      <color rgb="FF800000"/>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6</c:v>
                </c:pt>
                <c:pt idx="6">
                  <c:v>0</c:v>
                </c:pt>
                <c:pt idx="7">
                  <c:v>0</c:v>
                </c:pt>
                <c:pt idx="8">
                  <c:v>0</c:v>
                </c:pt>
                <c:pt idx="9">
                  <c:v>1</c:v>
                </c:pt>
                <c:pt idx="10">
                  <c:v>0</c:v>
                </c:pt>
                <c:pt idx="11">
                  <c:v>0</c:v>
                </c:pt>
                <c:pt idx="12">
                  <c:v>0</c:v>
                </c:pt>
                <c:pt idx="13">
                  <c:v>153</c:v>
                </c:pt>
                <c:pt idx="14">
                  <c:v>1</c:v>
                </c:pt>
                <c:pt idx="15">
                  <c:v>1</c:v>
                </c:pt>
                <c:pt idx="16">
                  <c:v>0</c:v>
                </c:pt>
              </c:numCache>
            </c:numRef>
          </c:val>
        </c:ser>
        <c:dLbls>
          <c:showLegendKey val="0"/>
          <c:showVal val="0"/>
          <c:showCatName val="0"/>
          <c:showSerName val="0"/>
          <c:showPercent val="0"/>
          <c:showBubbleSize val="0"/>
        </c:dLbls>
        <c:gapWidth val="150"/>
        <c:shape val="box"/>
        <c:axId val="91157632"/>
        <c:axId val="91159168"/>
        <c:axId val="0"/>
      </c:bar3DChart>
      <c:catAx>
        <c:axId val="91157632"/>
        <c:scaling>
          <c:orientation val="minMax"/>
        </c:scaling>
        <c:delete val="0"/>
        <c:axPos val="b"/>
        <c:majorTickMark val="none"/>
        <c:minorTickMark val="none"/>
        <c:tickLblPos val="nextTo"/>
        <c:crossAx val="91159168"/>
        <c:crosses val="autoZero"/>
        <c:auto val="1"/>
        <c:lblAlgn val="ctr"/>
        <c:lblOffset val="100"/>
        <c:noMultiLvlLbl val="0"/>
      </c:catAx>
      <c:valAx>
        <c:axId val="9115916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115763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12</c:v>
                </c:pt>
                <c:pt idx="1">
                  <c:v>22</c:v>
                </c:pt>
                <c:pt idx="2">
                  <c:v>13</c:v>
                </c:pt>
                <c:pt idx="3">
                  <c:v>6</c:v>
                </c:pt>
                <c:pt idx="4">
                  <c:v>9</c:v>
                </c:pt>
                <c:pt idx="5">
                  <c:v>2</c:v>
                </c:pt>
                <c:pt idx="6">
                  <c:v>12</c:v>
                </c:pt>
                <c:pt idx="7">
                  <c:v>0</c:v>
                </c:pt>
                <c:pt idx="8">
                  <c:v>2</c:v>
                </c:pt>
                <c:pt idx="9">
                  <c:v>0</c:v>
                </c:pt>
              </c:numCache>
            </c:numRef>
          </c:val>
        </c:ser>
        <c:dLbls>
          <c:showLegendKey val="0"/>
          <c:showVal val="0"/>
          <c:showCatName val="0"/>
          <c:showSerName val="0"/>
          <c:showPercent val="0"/>
          <c:showBubbleSize val="0"/>
        </c:dLbls>
        <c:gapWidth val="150"/>
        <c:shape val="box"/>
        <c:axId val="91202304"/>
        <c:axId val="91203840"/>
        <c:axId val="0"/>
      </c:bar3DChart>
      <c:catAx>
        <c:axId val="91202304"/>
        <c:scaling>
          <c:orientation val="minMax"/>
        </c:scaling>
        <c:delete val="0"/>
        <c:axPos val="b"/>
        <c:majorTickMark val="none"/>
        <c:minorTickMark val="none"/>
        <c:tickLblPos val="nextTo"/>
        <c:crossAx val="91203840"/>
        <c:crosses val="autoZero"/>
        <c:auto val="1"/>
        <c:lblAlgn val="ctr"/>
        <c:lblOffset val="100"/>
        <c:noMultiLvlLbl val="0"/>
      </c:catAx>
      <c:valAx>
        <c:axId val="912038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120230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3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5</c:v>
                </c:pt>
                <c:pt idx="2">
                  <c:v>0</c:v>
                </c:pt>
                <c:pt idx="3">
                  <c:v>20</c:v>
                </c:pt>
                <c:pt idx="4">
                  <c:v>0</c:v>
                </c:pt>
                <c:pt idx="5">
                  <c:v>0</c:v>
                </c:pt>
                <c:pt idx="6">
                  <c:v>2</c:v>
                </c:pt>
                <c:pt idx="7">
                  <c:v>0</c:v>
                </c:pt>
                <c:pt idx="8">
                  <c:v>0</c:v>
                </c:pt>
                <c:pt idx="9">
                  <c:v>1</c:v>
                </c:pt>
                <c:pt idx="10">
                  <c:v>0</c:v>
                </c:pt>
                <c:pt idx="11">
                  <c:v>0</c:v>
                </c:pt>
                <c:pt idx="12">
                  <c:v>0</c:v>
                </c:pt>
                <c:pt idx="13">
                  <c:v>0</c:v>
                </c:pt>
                <c:pt idx="14">
                  <c:v>2</c:v>
                </c:pt>
                <c:pt idx="15">
                  <c:v>0</c:v>
                </c:pt>
                <c:pt idx="16">
                  <c:v>0</c:v>
                </c:pt>
              </c:numCache>
            </c:numRef>
          </c:val>
        </c:ser>
        <c:dLbls>
          <c:showLegendKey val="0"/>
          <c:showVal val="0"/>
          <c:showCatName val="0"/>
          <c:showSerName val="0"/>
          <c:showPercent val="0"/>
          <c:showBubbleSize val="0"/>
        </c:dLbls>
        <c:gapWidth val="150"/>
        <c:shape val="box"/>
        <c:axId val="94192000"/>
        <c:axId val="94193536"/>
        <c:axId val="0"/>
      </c:bar3DChart>
      <c:catAx>
        <c:axId val="94192000"/>
        <c:scaling>
          <c:orientation val="minMax"/>
        </c:scaling>
        <c:delete val="0"/>
        <c:axPos val="b"/>
        <c:majorTickMark val="none"/>
        <c:minorTickMark val="none"/>
        <c:tickLblPos val="nextTo"/>
        <c:crossAx val="94193536"/>
        <c:crosses val="autoZero"/>
        <c:auto val="1"/>
        <c:lblAlgn val="ctr"/>
        <c:lblOffset val="100"/>
        <c:noMultiLvlLbl val="0"/>
      </c:catAx>
      <c:valAx>
        <c:axId val="9419353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419200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85" dataDxfId="284">
  <autoFilter ref="B2:C14"/>
  <tableColumns count="2">
    <tableColumn id="1" name="Descripción" dataDxfId="283"/>
    <tableColumn id="2" name="Monto" dataDxfId="282"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81" dataDxfId="280">
  <autoFilter ref="B33:D51"/>
  <tableColumns count="3">
    <tableColumn id="1" name="Descripción" dataDxfId="279"/>
    <tableColumn id="2" name="Cantidad" dataDxfId="278" dataCellStyle="Millares"/>
    <tableColumn id="3" name="Montos" dataDxfId="277">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276" dataDxfId="275">
  <autoFilter ref="B62:D74"/>
  <tableColumns count="3">
    <tableColumn id="1" name="Descripción" dataDxfId="274"/>
    <tableColumn id="2" name="Cantidad" dataDxfId="273" dataCellStyle="Millares"/>
    <tableColumn id="3" name="Montos" dataDxfId="272">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271">
  <autoFilter ref="B79:D97"/>
  <tableColumns count="3">
    <tableColumn id="1" name="Descripción " dataDxfId="270"/>
    <tableColumn id="2" name="Cantidad" dataDxfId="269" dataCellStyle="Millares"/>
    <tableColumn id="3" name="Montos" dataDxfId="268">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891"/>
      <c r="U2" s="891"/>
      <c r="V2" s="891"/>
      <c r="W2" s="891"/>
      <c r="X2" s="891"/>
      <c r="Y2" s="891"/>
      <c r="Z2" s="891"/>
      <c r="AA2" s="891"/>
      <c r="AB2" s="891"/>
      <c r="AC2" s="891" t="s">
        <v>25</v>
      </c>
      <c r="AD2" s="891"/>
      <c r="AE2" s="891"/>
      <c r="AF2" s="891"/>
      <c r="AG2" s="891"/>
      <c r="AH2" s="891"/>
      <c r="AI2" s="891"/>
      <c r="AJ2" s="891"/>
    </row>
    <row r="3" spans="2:36" ht="16.5" customHeight="1" x14ac:dyDescent="0.25">
      <c r="B3" s="33" t="s">
        <v>7</v>
      </c>
      <c r="C3" s="33"/>
      <c r="D3" s="33"/>
      <c r="E3" s="33"/>
      <c r="F3" s="33"/>
      <c r="G3" s="33"/>
      <c r="H3" s="33"/>
      <c r="I3" s="33"/>
      <c r="J3" s="33"/>
      <c r="K3" s="33"/>
      <c r="L3" s="33"/>
      <c r="M3" s="33"/>
      <c r="N3" s="33"/>
      <c r="O3" s="33"/>
      <c r="P3" s="33"/>
      <c r="Q3" s="33"/>
      <c r="R3" s="33"/>
      <c r="S3" s="33"/>
      <c r="T3" s="891"/>
      <c r="U3" s="891"/>
      <c r="V3" s="891"/>
      <c r="W3" s="891"/>
      <c r="X3" s="891"/>
      <c r="Y3" s="891"/>
      <c r="Z3" s="891"/>
      <c r="AA3" s="891"/>
      <c r="AB3" s="891"/>
      <c r="AC3" s="891" t="s">
        <v>7</v>
      </c>
      <c r="AD3" s="891"/>
      <c r="AE3" s="891"/>
      <c r="AF3" s="891"/>
      <c r="AG3" s="891"/>
      <c r="AH3" s="891"/>
      <c r="AI3" s="891"/>
      <c r="AJ3" s="891"/>
    </row>
    <row r="4" spans="2:36" ht="12.75" customHeight="1" x14ac:dyDescent="0.25">
      <c r="B4" s="33" t="s">
        <v>36</v>
      </c>
      <c r="C4" s="33"/>
      <c r="D4" s="33"/>
      <c r="E4" s="33"/>
      <c r="F4" s="33"/>
      <c r="G4" s="33"/>
      <c r="H4" s="33"/>
      <c r="I4" s="33"/>
      <c r="J4" s="33"/>
      <c r="K4" s="33"/>
      <c r="L4" s="33"/>
      <c r="M4" s="33"/>
      <c r="N4" s="33"/>
      <c r="O4" s="33"/>
      <c r="P4" s="33"/>
      <c r="Q4" s="33"/>
      <c r="R4" s="33"/>
      <c r="S4" s="33"/>
      <c r="T4" s="891"/>
      <c r="U4" s="891"/>
      <c r="V4" s="891"/>
      <c r="W4" s="891"/>
      <c r="X4" s="891"/>
      <c r="Y4" s="891"/>
      <c r="Z4" s="891"/>
      <c r="AA4" s="891"/>
      <c r="AB4" s="891"/>
      <c r="AC4" s="891" t="s">
        <v>36</v>
      </c>
      <c r="AD4" s="891"/>
      <c r="AE4" s="891"/>
      <c r="AF4" s="891"/>
      <c r="AG4" s="891"/>
      <c r="AH4" s="891"/>
      <c r="AI4" s="891"/>
      <c r="AJ4" s="891"/>
    </row>
    <row r="5" spans="2:36" ht="15.75" x14ac:dyDescent="0.25">
      <c r="B5" s="2"/>
      <c r="C5" s="2"/>
      <c r="D5" s="2"/>
    </row>
    <row r="6" spans="2:36" ht="16.5" thickBot="1" x14ac:dyDescent="0.3">
      <c r="B6" s="2"/>
      <c r="C6" s="2"/>
      <c r="D6" s="2"/>
    </row>
    <row r="7" spans="2:36" ht="75.75" customHeight="1" x14ac:dyDescent="0.25">
      <c r="B7" s="888" t="s">
        <v>20</v>
      </c>
      <c r="C7" s="888" t="s">
        <v>38</v>
      </c>
      <c r="D7" s="888" t="s">
        <v>39</v>
      </c>
      <c r="E7" s="897" t="s">
        <v>40</v>
      </c>
      <c r="F7" s="888" t="s">
        <v>37</v>
      </c>
      <c r="G7" s="897" t="s">
        <v>9</v>
      </c>
      <c r="H7" s="886" t="s">
        <v>0</v>
      </c>
      <c r="I7" s="886" t="s">
        <v>8</v>
      </c>
      <c r="J7" s="886" t="s">
        <v>16</v>
      </c>
      <c r="K7" s="886"/>
      <c r="L7" s="886" t="s">
        <v>13</v>
      </c>
      <c r="M7" s="886"/>
      <c r="N7" s="886"/>
      <c r="O7" s="886"/>
      <c r="P7" s="886"/>
      <c r="Q7" s="886"/>
      <c r="R7" s="886"/>
      <c r="S7" s="886"/>
      <c r="T7" s="888" t="s">
        <v>14</v>
      </c>
      <c r="U7" s="886" t="s">
        <v>18</v>
      </c>
      <c r="V7" s="886" t="s">
        <v>26</v>
      </c>
      <c r="W7" s="886"/>
      <c r="X7" s="886" t="s">
        <v>15</v>
      </c>
      <c r="Y7" s="886" t="s">
        <v>17</v>
      </c>
      <c r="Z7" s="886"/>
      <c r="AA7" s="886" t="s">
        <v>22</v>
      </c>
      <c r="AB7" s="886" t="s">
        <v>32</v>
      </c>
      <c r="AC7" s="892" t="s">
        <v>31</v>
      </c>
      <c r="AD7" s="892"/>
      <c r="AE7" s="892"/>
      <c r="AF7" s="892"/>
      <c r="AG7" s="886" t="s">
        <v>28</v>
      </c>
      <c r="AH7" s="886" t="s">
        <v>29</v>
      </c>
      <c r="AI7" s="886" t="s">
        <v>1</v>
      </c>
      <c r="AJ7" s="886" t="s">
        <v>2</v>
      </c>
    </row>
    <row r="8" spans="2:36" ht="15.75" customHeight="1" x14ac:dyDescent="0.25">
      <c r="B8" s="889"/>
      <c r="C8" s="889"/>
      <c r="D8" s="889"/>
      <c r="E8" s="898"/>
      <c r="F8" s="889"/>
      <c r="G8" s="898"/>
      <c r="H8" s="887"/>
      <c r="I8" s="887"/>
      <c r="J8" s="887" t="s">
        <v>33</v>
      </c>
      <c r="K8" s="887" t="s">
        <v>19</v>
      </c>
      <c r="L8" s="890" t="s">
        <v>3</v>
      </c>
      <c r="M8" s="890"/>
      <c r="N8" s="890" t="s">
        <v>4</v>
      </c>
      <c r="O8" s="890"/>
      <c r="P8" s="890" t="s">
        <v>5</v>
      </c>
      <c r="Q8" s="890"/>
      <c r="R8" s="890" t="s">
        <v>6</v>
      </c>
      <c r="S8" s="890"/>
      <c r="T8" s="889"/>
      <c r="U8" s="887"/>
      <c r="V8" s="887" t="s">
        <v>23</v>
      </c>
      <c r="W8" s="887" t="s">
        <v>21</v>
      </c>
      <c r="X8" s="887"/>
      <c r="Y8" s="887" t="s">
        <v>23</v>
      </c>
      <c r="Z8" s="887" t="s">
        <v>21</v>
      </c>
      <c r="AA8" s="887"/>
      <c r="AB8" s="887"/>
      <c r="AC8" s="14" t="s">
        <v>3</v>
      </c>
      <c r="AD8" s="14" t="s">
        <v>4</v>
      </c>
      <c r="AE8" s="14" t="s">
        <v>5</v>
      </c>
      <c r="AF8" s="14" t="s">
        <v>6</v>
      </c>
      <c r="AG8" s="887"/>
      <c r="AH8" s="887"/>
      <c r="AI8" s="887"/>
      <c r="AJ8" s="887"/>
    </row>
    <row r="9" spans="2:36" ht="78.75" x14ac:dyDescent="0.25">
      <c r="B9" s="889"/>
      <c r="C9" s="889"/>
      <c r="D9" s="889"/>
      <c r="E9" s="898"/>
      <c r="F9" s="889"/>
      <c r="G9" s="898"/>
      <c r="H9" s="887"/>
      <c r="I9" s="887"/>
      <c r="J9" s="887"/>
      <c r="K9" s="887"/>
      <c r="L9" s="32" t="s">
        <v>11</v>
      </c>
      <c r="M9" s="32" t="s">
        <v>12</v>
      </c>
      <c r="N9" s="32" t="s">
        <v>11</v>
      </c>
      <c r="O9" s="32" t="s">
        <v>12</v>
      </c>
      <c r="P9" s="32" t="s">
        <v>11</v>
      </c>
      <c r="Q9" s="32" t="s">
        <v>12</v>
      </c>
      <c r="R9" s="32" t="s">
        <v>11</v>
      </c>
      <c r="S9" s="32" t="s">
        <v>12</v>
      </c>
      <c r="T9" s="889"/>
      <c r="U9" s="887"/>
      <c r="V9" s="887"/>
      <c r="W9" s="887"/>
      <c r="X9" s="887"/>
      <c r="Y9" s="887"/>
      <c r="Z9" s="887"/>
      <c r="AA9" s="887"/>
      <c r="AB9" s="887"/>
      <c r="AC9" s="14" t="s">
        <v>24</v>
      </c>
      <c r="AD9" s="14" t="s">
        <v>24</v>
      </c>
      <c r="AE9" s="14" t="s">
        <v>24</v>
      </c>
      <c r="AF9" s="14" t="s">
        <v>24</v>
      </c>
      <c r="AG9" s="887"/>
      <c r="AH9" s="887"/>
      <c r="AI9" s="887"/>
      <c r="AJ9" s="887"/>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895" t="s">
        <v>10</v>
      </c>
      <c r="K31" s="896"/>
      <c r="L31" s="893"/>
      <c r="M31" s="894"/>
      <c r="N31" s="893"/>
      <c r="O31" s="894"/>
      <c r="P31" s="893"/>
      <c r="Q31" s="894"/>
      <c r="R31" s="893"/>
      <c r="S31" s="89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17"/>
  <sheetViews>
    <sheetView showGridLines="0" topLeftCell="A4" zoomScale="86" zoomScaleNormal="86" zoomScaleSheetLayoutView="80" workbookViewId="0">
      <selection activeCell="A17" sqref="A17"/>
    </sheetView>
  </sheetViews>
  <sheetFormatPr baseColWidth="10" defaultColWidth="11.5703125" defaultRowHeight="15" x14ac:dyDescent="0.25"/>
  <cols>
    <col min="1" max="1" width="19.28515625" style="112" customWidth="1"/>
    <col min="2" max="2" width="17" style="112" customWidth="1"/>
    <col min="3" max="3" width="46.85546875" style="112" customWidth="1"/>
    <col min="4" max="4" width="26.85546875" style="112" bestFit="1" customWidth="1"/>
    <col min="5" max="5" width="36.7109375" style="112" bestFit="1" customWidth="1"/>
    <col min="6" max="6" width="21.85546875" style="112" customWidth="1"/>
    <col min="7" max="7" width="16.5703125" style="96" customWidth="1"/>
    <col min="8" max="8" width="24.140625" style="112" bestFit="1" customWidth="1"/>
    <col min="9" max="9" width="36" style="112" bestFit="1" customWidth="1"/>
    <col min="10" max="10" width="36.42578125" style="112" customWidth="1"/>
    <col min="11" max="11" width="19.85546875" style="112" bestFit="1" customWidth="1"/>
    <col min="12" max="12" width="12.7109375" style="112" bestFit="1" customWidth="1"/>
    <col min="13"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M2" s="149" t="s">
        <v>613</v>
      </c>
      <c r="N2" s="149" t="s">
        <v>614</v>
      </c>
      <c r="O2" s="149" t="s">
        <v>870</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530</v>
      </c>
      <c r="D5" s="230">
        <f>SUMIF(C:C,$C$10,D:D)</f>
        <v>16617471.788000001</v>
      </c>
    </row>
    <row r="6" spans="1:576" x14ac:dyDescent="0.25">
      <c r="C6" s="134"/>
      <c r="D6" s="134"/>
      <c r="E6" s="134"/>
      <c r="F6" s="134"/>
      <c r="G6" s="97"/>
      <c r="H6" s="134"/>
      <c r="I6" s="134"/>
    </row>
    <row r="7" spans="1:576" x14ac:dyDescent="0.25">
      <c r="C7" s="134"/>
      <c r="D7" s="134"/>
      <c r="E7" s="134"/>
      <c r="F7" s="134"/>
      <c r="G7" s="97"/>
      <c r="H7" s="134"/>
      <c r="I7" s="134"/>
    </row>
    <row r="8" spans="1:576" x14ac:dyDescent="0.25">
      <c r="C8" s="134"/>
      <c r="D8" s="134"/>
      <c r="E8" s="134"/>
      <c r="F8" s="134"/>
      <c r="G8" s="97"/>
      <c r="H8" s="134"/>
      <c r="I8" s="134"/>
    </row>
    <row r="9" spans="1:576" ht="15.75" thickBot="1" x14ac:dyDescent="0.3">
      <c r="C9" s="134"/>
      <c r="D9" s="134"/>
      <c r="E9" s="134"/>
      <c r="F9" s="134"/>
      <c r="G9" s="97"/>
      <c r="H9" s="134"/>
      <c r="I9" s="134"/>
    </row>
    <row r="10" spans="1:576" ht="32.25" thickBot="1" x14ac:dyDescent="0.3">
      <c r="A10" s="444" t="s">
        <v>533</v>
      </c>
      <c r="B10" s="237" t="s">
        <v>2976</v>
      </c>
      <c r="C10" s="184" t="s">
        <v>53</v>
      </c>
      <c r="D10" s="135">
        <f>SUM(F15:F15)</f>
        <v>7971588</v>
      </c>
      <c r="F10" s="72"/>
      <c r="G10" s="98"/>
      <c r="H10" s="72"/>
      <c r="I10" s="72"/>
    </row>
    <row r="11" spans="1:576" ht="18.75" x14ac:dyDescent="0.25">
      <c r="A11" s="254" t="str">
        <f>IFERROR(VLOOKUP(B10,'1 Desarrollo e Innov Curricular'!$E:$F,2,FALSE),IFERROR(VLOOKUP(B10,'2 Investigación'!$E:$F,2,FALSE),IFERROR(VLOOKUP(B10,'3 Vinculación Univ. Sociedad'!$E:$F,2,FALSE),IFERROR(VLOOKUP(B10,'4 Docencia y Recursos Humano '!$E:$F,2,FALSE),IFERROR(VLOOKUP(B10,'5 Estudiantes'!$E:$F,2,FALSE),IFERROR(VLOOKUP(B10,'6 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 Construcción y equipamiento de una planta piloto de procesamiento agroindustrial.</v>
      </c>
      <c r="B11" s="31"/>
      <c r="C11" s="72"/>
      <c r="D11" s="31"/>
      <c r="E11" s="120"/>
      <c r="F11" s="120"/>
      <c r="G11" s="120"/>
      <c r="H11" s="95"/>
      <c r="I11" s="95"/>
      <c r="J11" s="95"/>
      <c r="K11" s="139"/>
    </row>
    <row r="12" spans="1:576" x14ac:dyDescent="0.25">
      <c r="B12" s="120"/>
      <c r="C12" s="72"/>
      <c r="D12" s="31"/>
      <c r="E12" s="120"/>
      <c r="F12" s="120"/>
      <c r="G12" s="120"/>
      <c r="H12" s="95"/>
      <c r="I12" s="95"/>
      <c r="J12" s="95"/>
      <c r="K12" s="139"/>
    </row>
    <row r="13" spans="1:576" ht="15.75" thickBot="1" x14ac:dyDescent="0.3">
      <c r="F13" s="120"/>
      <c r="G13" s="95"/>
      <c r="H13" s="95"/>
      <c r="I13" s="95"/>
    </row>
    <row r="14" spans="1:576" ht="30.75" thickBot="1" x14ac:dyDescent="0.3">
      <c r="C14" s="156" t="s">
        <v>44</v>
      </c>
      <c r="D14" s="161" t="s">
        <v>55</v>
      </c>
      <c r="E14" s="163" t="s">
        <v>57</v>
      </c>
      <c r="F14" s="162" t="s">
        <v>27</v>
      </c>
      <c r="G14" s="160" t="s">
        <v>271</v>
      </c>
      <c r="H14" s="163" t="s">
        <v>46</v>
      </c>
      <c r="I14" s="160" t="s">
        <v>272</v>
      </c>
      <c r="J14" s="160" t="s">
        <v>553</v>
      </c>
      <c r="K14" s="160" t="s">
        <v>554</v>
      </c>
      <c r="L14" s="160" t="s">
        <v>184</v>
      </c>
    </row>
    <row r="15" spans="1:576" ht="30" x14ac:dyDescent="0.25">
      <c r="C15" s="628" t="s">
        <v>2757</v>
      </c>
      <c r="D15" s="615">
        <v>1</v>
      </c>
      <c r="E15" s="616">
        <f>7000000+971588</f>
        <v>7971588</v>
      </c>
      <c r="F15" s="124">
        <f t="shared" ref="F15" si="0">D15*E15</f>
        <v>7971588</v>
      </c>
      <c r="G15" s="188" t="s">
        <v>270</v>
      </c>
      <c r="H15" s="638" t="s">
        <v>1355</v>
      </c>
      <c r="I15" s="157" t="str">
        <f>VLOOKUP(H15,Presupuesto!$B$8:$C$583,2,0)</f>
        <v>PARA CONSTRUCCION DE BIENES EN DOMINIO PRIVADO</v>
      </c>
      <c r="J15" s="265" t="s">
        <v>620</v>
      </c>
      <c r="K15" s="125"/>
      <c r="L15" s="125"/>
    </row>
    <row r="16" spans="1:576" x14ac:dyDescent="0.25">
      <c r="F16" s="117"/>
      <c r="G16" s="116"/>
      <c r="H16" s="117"/>
      <c r="I16" s="117"/>
    </row>
    <row r="22" spans="1:12" ht="15.75" thickBot="1" x14ac:dyDescent="0.3"/>
    <row r="23" spans="1:12" ht="32.25" thickBot="1" x14ac:dyDescent="0.3">
      <c r="A23" s="444" t="s">
        <v>533</v>
      </c>
      <c r="B23" s="237" t="s">
        <v>2977</v>
      </c>
      <c r="C23" s="184" t="s">
        <v>53</v>
      </c>
      <c r="D23" s="135">
        <f>SUM(F28:F57)</f>
        <v>1609245</v>
      </c>
      <c r="F23" s="72"/>
      <c r="G23" s="98"/>
      <c r="H23" s="72"/>
      <c r="I23" s="72"/>
    </row>
    <row r="24" spans="1:12" ht="18.75" x14ac:dyDescent="0.25">
      <c r="A24" s="903" t="str">
        <f>IFERROR(VLOOKUP(B23,'1 Desarrollo e Innov Curricular'!$E:$F,2,FALSE),IFERROR(VLOOKUP(B23,'2 Investigación'!$E:$F,2,FALSE),IFERROR(VLOOKUP(B23,'3 Vinculación Univ. Sociedad'!$E:$F,2,FALSE),IFERROR(VLOOKUP(B23,'4 Docencia y Recursos Humano '!$E:$F,2,FALSE),IFERROR(VLOOKUP(B23,'5 Estudiantes'!$E:$F,2,FALSE),IFERROR(VLOOKUP(B23,'6 Gestion Administrativa'!$E:$F,2,FALSE),IFERROR(VLOOKUP(B23,'Gestion Academica'!$E:$F,2,FALSE),IFERROR(VLOOKUP(B23,Graduados!$E:$F,2,FALSE),IFERROR(VLOOKUP(B23,'Gestión del Conocimiento'!$E:$F,2,FALSE),IFERROR(VLOOKUP(B23,Gobernabilidad!$E:$F,2,FALSE),IFERROR(VLOOKUP(B23,'NIVEL DE ES Y  SISTEMA NACIONAL'!$E:$F,2,FALSE),VLOOKUP(B23,'Lo Esencial'!$E:$F,2,0))))))))))))</f>
        <v xml:space="preserve">Culminar la construcción de la Segunda planta del edificio N° 1 de aulas y aula de enfermería   </v>
      </c>
      <c r="B24" s="903"/>
      <c r="C24" s="903"/>
      <c r="D24" s="903"/>
      <c r="E24" s="120"/>
      <c r="F24" s="120"/>
      <c r="G24" s="120"/>
      <c r="H24" s="95"/>
      <c r="I24" s="95"/>
      <c r="J24" s="95"/>
      <c r="K24" s="139"/>
    </row>
    <row r="25" spans="1:12" x14ac:dyDescent="0.25">
      <c r="B25" s="120"/>
      <c r="C25" s="72"/>
      <c r="D25" s="31"/>
      <c r="E25" s="120"/>
      <c r="F25" s="120"/>
      <c r="G25" s="120"/>
      <c r="H25" s="95"/>
      <c r="I25" s="95"/>
      <c r="J25" s="95"/>
      <c r="K25" s="139"/>
    </row>
    <row r="26" spans="1:12" ht="15.75" thickBot="1" x14ac:dyDescent="0.3">
      <c r="F26" s="120"/>
      <c r="G26" s="95"/>
      <c r="H26" s="95"/>
      <c r="I26" s="95"/>
    </row>
    <row r="27" spans="1:12" ht="30.75" thickBot="1" x14ac:dyDescent="0.3">
      <c r="C27" s="156" t="s">
        <v>44</v>
      </c>
      <c r="D27" s="161" t="s">
        <v>55</v>
      </c>
      <c r="E27" s="163" t="s">
        <v>57</v>
      </c>
      <c r="F27" s="162" t="s">
        <v>27</v>
      </c>
      <c r="G27" s="160" t="s">
        <v>271</v>
      </c>
      <c r="H27" s="163" t="s">
        <v>46</v>
      </c>
      <c r="I27" s="160" t="s">
        <v>272</v>
      </c>
      <c r="J27" s="160" t="s">
        <v>553</v>
      </c>
      <c r="K27" s="160" t="s">
        <v>554</v>
      </c>
      <c r="L27" s="160" t="s">
        <v>184</v>
      </c>
    </row>
    <row r="28" spans="1:12" x14ac:dyDescent="0.25">
      <c r="C28" s="643" t="s">
        <v>2999</v>
      </c>
      <c r="D28" s="640"/>
      <c r="E28" s="644"/>
      <c r="F28" s="642"/>
      <c r="G28" s="645"/>
      <c r="H28" s="474"/>
      <c r="I28" s="646"/>
      <c r="J28" s="647"/>
      <c r="K28" s="474"/>
      <c r="L28" s="474"/>
    </row>
    <row r="29" spans="1:12" x14ac:dyDescent="0.25">
      <c r="C29" s="455" t="s">
        <v>2980</v>
      </c>
      <c r="D29" s="456">
        <v>3</v>
      </c>
      <c r="E29" s="457">
        <v>3000</v>
      </c>
      <c r="F29" s="124">
        <f t="shared" ref="F29:F57" si="1">D29*E29</f>
        <v>9000</v>
      </c>
      <c r="G29" s="188" t="s">
        <v>270</v>
      </c>
      <c r="H29" s="638" t="s">
        <v>1355</v>
      </c>
      <c r="I29" s="157" t="str">
        <f>VLOOKUP(H29,Presupuesto!$B$8:$C$583,2,0)</f>
        <v>PARA CONSTRUCCION DE BIENES EN DOMINIO PRIVADO</v>
      </c>
      <c r="J29" s="125" t="str">
        <f t="shared" ref="J29:J48" si="2">$J$15</f>
        <v>Procesos de Gestión Universitaria</v>
      </c>
      <c r="K29" s="125"/>
      <c r="L29" s="125"/>
    </row>
    <row r="30" spans="1:12" x14ac:dyDescent="0.25">
      <c r="C30" s="455" t="s">
        <v>2981</v>
      </c>
      <c r="D30" s="456">
        <v>29.4</v>
      </c>
      <c r="E30" s="457">
        <v>1500</v>
      </c>
      <c r="F30" s="124">
        <f t="shared" si="1"/>
        <v>44100</v>
      </c>
      <c r="G30" s="188" t="s">
        <v>270</v>
      </c>
      <c r="H30" s="638" t="s">
        <v>1355</v>
      </c>
      <c r="I30" s="157" t="str">
        <f>VLOOKUP(H30,Presupuesto!$B$8:$C$583,2,0)</f>
        <v>PARA CONSTRUCCION DE BIENES EN DOMINIO PRIVADO</v>
      </c>
      <c r="J30" s="125" t="str">
        <f t="shared" si="2"/>
        <v>Procesos de Gestión Universitaria</v>
      </c>
      <c r="K30" s="125"/>
      <c r="L30" s="125"/>
    </row>
    <row r="31" spans="1:12" x14ac:dyDescent="0.25">
      <c r="C31" s="455" t="s">
        <v>2982</v>
      </c>
      <c r="D31" s="456">
        <v>500</v>
      </c>
      <c r="E31" s="457">
        <v>300</v>
      </c>
      <c r="F31" s="124">
        <f t="shared" si="1"/>
        <v>150000</v>
      </c>
      <c r="G31" s="188" t="s">
        <v>270</v>
      </c>
      <c r="H31" s="638" t="s">
        <v>1355</v>
      </c>
      <c r="I31" s="157" t="str">
        <f>VLOOKUP(H31,Presupuesto!$B$8:$C$583,2,0)</f>
        <v>PARA CONSTRUCCION DE BIENES EN DOMINIO PRIVADO</v>
      </c>
      <c r="J31" s="125" t="str">
        <f t="shared" si="2"/>
        <v>Procesos de Gestión Universitaria</v>
      </c>
      <c r="K31" s="125"/>
      <c r="L31" s="125"/>
    </row>
    <row r="32" spans="1:12" x14ac:dyDescent="0.25">
      <c r="C32" s="455" t="s">
        <v>2983</v>
      </c>
      <c r="D32" s="456">
        <v>45</v>
      </c>
      <c r="E32" s="457">
        <v>500</v>
      </c>
      <c r="F32" s="124">
        <f t="shared" si="1"/>
        <v>22500</v>
      </c>
      <c r="G32" s="188" t="s">
        <v>270</v>
      </c>
      <c r="H32" s="638" t="s">
        <v>1355</v>
      </c>
      <c r="I32" s="157" t="str">
        <f>VLOOKUP(H32,Presupuesto!$B$8:$C$583,2,0)</f>
        <v>PARA CONSTRUCCION DE BIENES EN DOMINIO PRIVADO</v>
      </c>
      <c r="J32" s="125" t="str">
        <f t="shared" si="2"/>
        <v>Procesos de Gestión Universitaria</v>
      </c>
      <c r="K32" s="125"/>
      <c r="L32" s="125"/>
    </row>
    <row r="33" spans="3:12" x14ac:dyDescent="0.25">
      <c r="C33" s="455" t="s">
        <v>2984</v>
      </c>
      <c r="D33" s="456">
        <v>10</v>
      </c>
      <c r="E33" s="457">
        <v>500</v>
      </c>
      <c r="F33" s="124">
        <f t="shared" si="1"/>
        <v>5000</v>
      </c>
      <c r="G33" s="188" t="s">
        <v>270</v>
      </c>
      <c r="H33" s="638" t="s">
        <v>1355</v>
      </c>
      <c r="I33" s="157" t="str">
        <f>VLOOKUP(H33,Presupuesto!$B$8:$C$583,2,0)</f>
        <v>PARA CONSTRUCCION DE BIENES EN DOMINIO PRIVADO</v>
      </c>
      <c r="J33" s="125" t="str">
        <f t="shared" si="2"/>
        <v>Procesos de Gestión Universitaria</v>
      </c>
      <c r="K33" s="125"/>
      <c r="L33" s="125"/>
    </row>
    <row r="34" spans="3:12" x14ac:dyDescent="0.25">
      <c r="C34" s="455" t="s">
        <v>2985</v>
      </c>
      <c r="D34" s="456">
        <v>6000</v>
      </c>
      <c r="E34" s="457">
        <v>14</v>
      </c>
      <c r="F34" s="124">
        <f t="shared" si="1"/>
        <v>84000</v>
      </c>
      <c r="G34" s="188" t="s">
        <v>270</v>
      </c>
      <c r="H34" s="638" t="s">
        <v>1355</v>
      </c>
      <c r="I34" s="157" t="str">
        <f>VLOOKUP(H34,Presupuesto!$B$8:$C$583,2,0)</f>
        <v>PARA CONSTRUCCION DE BIENES EN DOMINIO PRIVADO</v>
      </c>
      <c r="J34" s="125" t="str">
        <f t="shared" si="2"/>
        <v>Procesos de Gestión Universitaria</v>
      </c>
      <c r="K34" s="125"/>
      <c r="L34" s="125"/>
    </row>
    <row r="35" spans="3:12" x14ac:dyDescent="0.25">
      <c r="C35" s="455" t="s">
        <v>2986</v>
      </c>
      <c r="D35" s="456">
        <v>6500</v>
      </c>
      <c r="E35" s="457">
        <v>60</v>
      </c>
      <c r="F35" s="124">
        <f t="shared" si="1"/>
        <v>390000</v>
      </c>
      <c r="G35" s="188" t="s">
        <v>270</v>
      </c>
      <c r="H35" s="638" t="s">
        <v>1355</v>
      </c>
      <c r="I35" s="157" t="str">
        <f>VLOOKUP(H35,Presupuesto!$B$8:$C$583,2,0)</f>
        <v>PARA CONSTRUCCION DE BIENES EN DOMINIO PRIVADO</v>
      </c>
      <c r="J35" s="125" t="str">
        <f t="shared" si="2"/>
        <v>Procesos de Gestión Universitaria</v>
      </c>
      <c r="K35" s="125"/>
      <c r="L35" s="125"/>
    </row>
    <row r="36" spans="3:12" x14ac:dyDescent="0.25">
      <c r="C36" s="455" t="s">
        <v>2987</v>
      </c>
      <c r="D36" s="456">
        <v>400</v>
      </c>
      <c r="E36" s="457">
        <v>400</v>
      </c>
      <c r="F36" s="124">
        <f t="shared" si="1"/>
        <v>160000</v>
      </c>
      <c r="G36" s="188" t="s">
        <v>270</v>
      </c>
      <c r="H36" s="638" t="s">
        <v>1355</v>
      </c>
      <c r="I36" s="157" t="str">
        <f>VLOOKUP(H36,Presupuesto!$B$8:$C$583,2,0)</f>
        <v>PARA CONSTRUCCION DE BIENES EN DOMINIO PRIVADO</v>
      </c>
      <c r="J36" s="125" t="str">
        <f t="shared" si="2"/>
        <v>Procesos de Gestión Universitaria</v>
      </c>
      <c r="K36" s="125"/>
      <c r="L36" s="125"/>
    </row>
    <row r="37" spans="3:12" x14ac:dyDescent="0.25">
      <c r="C37" s="455" t="s">
        <v>2988</v>
      </c>
      <c r="D37" s="456">
        <v>93</v>
      </c>
      <c r="E37" s="457">
        <v>100</v>
      </c>
      <c r="F37" s="124">
        <f t="shared" si="1"/>
        <v>9300</v>
      </c>
      <c r="G37" s="188" t="s">
        <v>270</v>
      </c>
      <c r="H37" s="638" t="s">
        <v>1355</v>
      </c>
      <c r="I37" s="157" t="str">
        <f>VLOOKUP(H37,Presupuesto!$B$8:$C$583,2,0)</f>
        <v>PARA CONSTRUCCION DE BIENES EN DOMINIO PRIVADO</v>
      </c>
      <c r="J37" s="125" t="str">
        <f t="shared" si="2"/>
        <v>Procesos de Gestión Universitaria</v>
      </c>
      <c r="K37" s="125"/>
      <c r="L37" s="125"/>
    </row>
    <row r="38" spans="3:12" x14ac:dyDescent="0.25">
      <c r="C38" s="455" t="s">
        <v>2989</v>
      </c>
      <c r="D38" s="456">
        <v>35</v>
      </c>
      <c r="E38" s="457">
        <v>20</v>
      </c>
      <c r="F38" s="124">
        <f t="shared" si="1"/>
        <v>700</v>
      </c>
      <c r="G38" s="188" t="s">
        <v>270</v>
      </c>
      <c r="H38" s="638" t="s">
        <v>1355</v>
      </c>
      <c r="I38" s="157" t="str">
        <f>VLOOKUP(H38,Presupuesto!$B$8:$C$583,2,0)</f>
        <v>PARA CONSTRUCCION DE BIENES EN DOMINIO PRIVADO</v>
      </c>
      <c r="J38" s="125" t="str">
        <f t="shared" si="2"/>
        <v>Procesos de Gestión Universitaria</v>
      </c>
      <c r="K38" s="125"/>
      <c r="L38" s="125"/>
    </row>
    <row r="39" spans="3:12" x14ac:dyDescent="0.25">
      <c r="C39" s="455" t="s">
        <v>2990</v>
      </c>
      <c r="D39" s="456">
        <v>100</v>
      </c>
      <c r="E39" s="457">
        <v>300</v>
      </c>
      <c r="F39" s="124">
        <f t="shared" si="1"/>
        <v>30000</v>
      </c>
      <c r="G39" s="188" t="s">
        <v>270</v>
      </c>
      <c r="H39" s="638" t="s">
        <v>1355</v>
      </c>
      <c r="I39" s="157" t="str">
        <f>VLOOKUP(H39,Presupuesto!$B$8:$C$583,2,0)</f>
        <v>PARA CONSTRUCCION DE BIENES EN DOMINIO PRIVADO</v>
      </c>
      <c r="J39" s="125" t="str">
        <f t="shared" si="2"/>
        <v>Procesos de Gestión Universitaria</v>
      </c>
      <c r="K39" s="125"/>
      <c r="L39" s="125"/>
    </row>
    <row r="40" spans="3:12" x14ac:dyDescent="0.25">
      <c r="C40" s="455" t="s">
        <v>2991</v>
      </c>
      <c r="D40" s="456">
        <v>50</v>
      </c>
      <c r="E40" s="457">
        <v>450</v>
      </c>
      <c r="F40" s="124">
        <f t="shared" si="1"/>
        <v>22500</v>
      </c>
      <c r="G40" s="188" t="s">
        <v>270</v>
      </c>
      <c r="H40" s="638" t="s">
        <v>1355</v>
      </c>
      <c r="I40" s="157" t="str">
        <f>VLOOKUP(H40,Presupuesto!$B$8:$C$583,2,0)</f>
        <v>PARA CONSTRUCCION DE BIENES EN DOMINIO PRIVADO</v>
      </c>
      <c r="J40" s="125" t="str">
        <f t="shared" si="2"/>
        <v>Procesos de Gestión Universitaria</v>
      </c>
      <c r="K40" s="125"/>
      <c r="L40" s="125"/>
    </row>
    <row r="41" spans="3:12" x14ac:dyDescent="0.25">
      <c r="C41" s="455" t="s">
        <v>2992</v>
      </c>
      <c r="D41" s="456">
        <v>30</v>
      </c>
      <c r="E41" s="457">
        <v>1500</v>
      </c>
      <c r="F41" s="124">
        <f t="shared" si="1"/>
        <v>45000</v>
      </c>
      <c r="G41" s="188" t="s">
        <v>270</v>
      </c>
      <c r="H41" s="638" t="s">
        <v>1355</v>
      </c>
      <c r="I41" s="157" t="str">
        <f>VLOOKUP(H41,Presupuesto!$B$8:$C$583,2,0)</f>
        <v>PARA CONSTRUCCION DE BIENES EN DOMINIO PRIVADO</v>
      </c>
      <c r="J41" s="125" t="str">
        <f t="shared" si="2"/>
        <v>Procesos de Gestión Universitaria</v>
      </c>
      <c r="K41" s="125"/>
      <c r="L41" s="125"/>
    </row>
    <row r="42" spans="3:12" x14ac:dyDescent="0.25">
      <c r="C42" s="455" t="s">
        <v>2993</v>
      </c>
      <c r="D42" s="456">
        <v>20</v>
      </c>
      <c r="E42" s="457">
        <v>600</v>
      </c>
      <c r="F42" s="124">
        <f t="shared" si="1"/>
        <v>12000</v>
      </c>
      <c r="G42" s="188" t="s">
        <v>270</v>
      </c>
      <c r="H42" s="638" t="s">
        <v>1355</v>
      </c>
      <c r="I42" s="157" t="str">
        <f>VLOOKUP(H42,Presupuesto!$B$8:$C$583,2,0)</f>
        <v>PARA CONSTRUCCION DE BIENES EN DOMINIO PRIVADO</v>
      </c>
      <c r="J42" s="125" t="str">
        <f t="shared" si="2"/>
        <v>Procesos de Gestión Universitaria</v>
      </c>
      <c r="K42" s="125"/>
      <c r="L42" s="125"/>
    </row>
    <row r="43" spans="3:12" x14ac:dyDescent="0.25">
      <c r="C43" s="455" t="s">
        <v>2994</v>
      </c>
      <c r="D43" s="456">
        <v>88</v>
      </c>
      <c r="E43" s="457">
        <v>350</v>
      </c>
      <c r="F43" s="124">
        <f t="shared" si="1"/>
        <v>30800</v>
      </c>
      <c r="G43" s="188" t="s">
        <v>270</v>
      </c>
      <c r="H43" s="638" t="s">
        <v>1355</v>
      </c>
      <c r="I43" s="157" t="str">
        <f>VLOOKUP(H43,Presupuesto!$B$8:$C$583,2,0)</f>
        <v>PARA CONSTRUCCION DE BIENES EN DOMINIO PRIVADO</v>
      </c>
      <c r="J43" s="125" t="str">
        <f t="shared" si="2"/>
        <v>Procesos de Gestión Universitaria</v>
      </c>
      <c r="K43" s="125"/>
      <c r="L43" s="125"/>
    </row>
    <row r="44" spans="3:12" x14ac:dyDescent="0.25">
      <c r="C44" s="455" t="s">
        <v>2995</v>
      </c>
      <c r="D44" s="456">
        <v>50</v>
      </c>
      <c r="E44" s="457">
        <v>15</v>
      </c>
      <c r="F44" s="124">
        <f t="shared" si="1"/>
        <v>750</v>
      </c>
      <c r="G44" s="188" t="s">
        <v>270</v>
      </c>
      <c r="H44" s="638" t="s">
        <v>1355</v>
      </c>
      <c r="I44" s="157" t="str">
        <f>VLOOKUP(H44,Presupuesto!$B$8:$C$583,2,0)</f>
        <v>PARA CONSTRUCCION DE BIENES EN DOMINIO PRIVADO</v>
      </c>
      <c r="J44" s="125" t="str">
        <f t="shared" si="2"/>
        <v>Procesos de Gestión Universitaria</v>
      </c>
      <c r="K44" s="125"/>
      <c r="L44" s="125"/>
    </row>
    <row r="45" spans="3:12" x14ac:dyDescent="0.25">
      <c r="C45" s="455" t="s">
        <v>2996</v>
      </c>
      <c r="D45" s="456">
        <v>1180</v>
      </c>
      <c r="E45" s="457">
        <v>20</v>
      </c>
      <c r="F45" s="124">
        <f t="shared" si="1"/>
        <v>23600</v>
      </c>
      <c r="G45" s="188" t="s">
        <v>270</v>
      </c>
      <c r="H45" s="638" t="s">
        <v>1355</v>
      </c>
      <c r="I45" s="157" t="str">
        <f>VLOOKUP(H45,Presupuesto!$B$8:$C$583,2,0)</f>
        <v>PARA CONSTRUCCION DE BIENES EN DOMINIO PRIVADO</v>
      </c>
      <c r="J45" s="125" t="str">
        <f t="shared" si="2"/>
        <v>Procesos de Gestión Universitaria</v>
      </c>
      <c r="K45" s="125"/>
      <c r="L45" s="125"/>
    </row>
    <row r="46" spans="3:12" x14ac:dyDescent="0.25">
      <c r="C46" s="455" t="s">
        <v>3007</v>
      </c>
      <c r="D46" s="456">
        <v>10</v>
      </c>
      <c r="E46" s="457">
        <v>4500</v>
      </c>
      <c r="F46" s="124">
        <f t="shared" ref="F46" si="3">D46*E46</f>
        <v>45000</v>
      </c>
      <c r="G46" s="188" t="s">
        <v>270</v>
      </c>
      <c r="H46" s="638" t="s">
        <v>1355</v>
      </c>
      <c r="I46" s="157" t="str">
        <f>VLOOKUP(H46,Presupuesto!$B$8:$C$583,2,0)</f>
        <v>PARA CONSTRUCCION DE BIENES EN DOMINIO PRIVADO</v>
      </c>
      <c r="J46" s="125" t="str">
        <f t="shared" si="2"/>
        <v>Procesos de Gestión Universitaria</v>
      </c>
      <c r="K46" s="125"/>
      <c r="L46" s="125"/>
    </row>
    <row r="47" spans="3:12" x14ac:dyDescent="0.25">
      <c r="C47" s="455" t="s">
        <v>2997</v>
      </c>
      <c r="D47" s="456">
        <v>1</v>
      </c>
      <c r="E47" s="457">
        <v>300000</v>
      </c>
      <c r="F47" s="124">
        <f t="shared" si="1"/>
        <v>300000</v>
      </c>
      <c r="G47" s="188" t="s">
        <v>270</v>
      </c>
      <c r="H47" s="638" t="s">
        <v>1355</v>
      </c>
      <c r="I47" s="157" t="str">
        <f>VLOOKUP(H47,Presupuesto!$B$8:$C$583,2,0)</f>
        <v>PARA CONSTRUCCION DE BIENES EN DOMINIO PRIVADO</v>
      </c>
      <c r="J47" s="125" t="str">
        <f t="shared" si="2"/>
        <v>Procesos de Gestión Universitaria</v>
      </c>
      <c r="K47" s="125"/>
      <c r="L47" s="125"/>
    </row>
    <row r="48" spans="3:12" x14ac:dyDescent="0.25">
      <c r="C48" s="455" t="s">
        <v>2998</v>
      </c>
      <c r="D48" s="456">
        <v>1</v>
      </c>
      <c r="E48" s="457">
        <v>120000</v>
      </c>
      <c r="F48" s="124">
        <f t="shared" si="1"/>
        <v>120000</v>
      </c>
      <c r="G48" s="188" t="s">
        <v>270</v>
      </c>
      <c r="H48" s="638" t="s">
        <v>1355</v>
      </c>
      <c r="I48" s="157" t="str">
        <f>VLOOKUP(H48,Presupuesto!$B$8:$C$583,2,0)</f>
        <v>PARA CONSTRUCCION DE BIENES EN DOMINIO PRIVADO</v>
      </c>
      <c r="J48" s="125" t="str">
        <f t="shared" si="2"/>
        <v>Procesos de Gestión Universitaria</v>
      </c>
      <c r="K48" s="125"/>
      <c r="L48" s="125"/>
    </row>
    <row r="49" spans="1:12" x14ac:dyDescent="0.25">
      <c r="C49" s="639" t="s">
        <v>3006</v>
      </c>
      <c r="D49" s="640"/>
      <c r="E49" s="641"/>
      <c r="F49" s="642"/>
      <c r="G49" s="645"/>
      <c r="H49" s="474"/>
      <c r="I49" s="646"/>
      <c r="J49" s="474"/>
      <c r="K49" s="474"/>
      <c r="L49" s="474"/>
    </row>
    <row r="50" spans="1:12" x14ac:dyDescent="0.25">
      <c r="C50" s="455" t="s">
        <v>3000</v>
      </c>
      <c r="D50" s="456">
        <v>137</v>
      </c>
      <c r="E50" s="583">
        <v>250</v>
      </c>
      <c r="F50" s="124">
        <f t="shared" si="1"/>
        <v>34250</v>
      </c>
      <c r="G50" s="188" t="s">
        <v>270</v>
      </c>
      <c r="H50" s="638" t="s">
        <v>1355</v>
      </c>
      <c r="I50" s="157" t="str">
        <f>VLOOKUP(H50,Presupuesto!$B$8:$C$583,2,0)</f>
        <v>PARA CONSTRUCCION DE BIENES EN DOMINIO PRIVADO</v>
      </c>
      <c r="J50" s="125" t="str">
        <f t="shared" ref="J50:J57" si="4">$J$15</f>
        <v>Procesos de Gestión Universitaria</v>
      </c>
      <c r="K50" s="125"/>
      <c r="L50" s="125"/>
    </row>
    <row r="51" spans="1:12" x14ac:dyDescent="0.25">
      <c r="C51" s="455" t="s">
        <v>3001</v>
      </c>
      <c r="D51" s="456">
        <v>40</v>
      </c>
      <c r="E51" s="583">
        <v>170</v>
      </c>
      <c r="F51" s="124">
        <f t="shared" si="1"/>
        <v>6800</v>
      </c>
      <c r="G51" s="188" t="s">
        <v>270</v>
      </c>
      <c r="H51" s="638" t="s">
        <v>1355</v>
      </c>
      <c r="I51" s="157" t="str">
        <f>VLOOKUP(H51,Presupuesto!$B$8:$C$583,2,0)</f>
        <v>PARA CONSTRUCCION DE BIENES EN DOMINIO PRIVADO</v>
      </c>
      <c r="J51" s="125" t="str">
        <f t="shared" si="4"/>
        <v>Procesos de Gestión Universitaria</v>
      </c>
      <c r="K51" s="125"/>
      <c r="L51" s="125"/>
    </row>
    <row r="52" spans="1:12" x14ac:dyDescent="0.25">
      <c r="C52" s="455" t="s">
        <v>3002</v>
      </c>
      <c r="D52" s="456">
        <v>10</v>
      </c>
      <c r="E52" s="583">
        <v>500</v>
      </c>
      <c r="F52" s="124">
        <f t="shared" si="1"/>
        <v>5000</v>
      </c>
      <c r="G52" s="188" t="s">
        <v>270</v>
      </c>
      <c r="H52" s="638" t="s">
        <v>1355</v>
      </c>
      <c r="I52" s="157" t="str">
        <f>VLOOKUP(H52,Presupuesto!$B$8:$C$583,2,0)</f>
        <v>PARA CONSTRUCCION DE BIENES EN DOMINIO PRIVADO</v>
      </c>
      <c r="J52" s="125" t="str">
        <f t="shared" si="4"/>
        <v>Procesos de Gestión Universitaria</v>
      </c>
      <c r="K52" s="125"/>
      <c r="L52" s="125"/>
    </row>
    <row r="53" spans="1:12" x14ac:dyDescent="0.25">
      <c r="C53" s="455" t="s">
        <v>3003</v>
      </c>
      <c r="D53" s="456">
        <v>16</v>
      </c>
      <c r="E53" s="583">
        <v>600</v>
      </c>
      <c r="F53" s="124">
        <f t="shared" si="1"/>
        <v>9600</v>
      </c>
      <c r="G53" s="188" t="s">
        <v>270</v>
      </c>
      <c r="H53" s="638" t="s">
        <v>1355</v>
      </c>
      <c r="I53" s="157" t="str">
        <f>VLOOKUP(H53,Presupuesto!$B$8:$C$583,2,0)</f>
        <v>PARA CONSTRUCCION DE BIENES EN DOMINIO PRIVADO</v>
      </c>
      <c r="J53" s="125" t="str">
        <f t="shared" si="4"/>
        <v>Procesos de Gestión Universitaria</v>
      </c>
      <c r="K53" s="125"/>
      <c r="L53" s="125"/>
    </row>
    <row r="54" spans="1:12" x14ac:dyDescent="0.25">
      <c r="C54" s="455" t="s">
        <v>3004</v>
      </c>
      <c r="D54" s="456">
        <v>2</v>
      </c>
      <c r="E54" s="583">
        <v>2000</v>
      </c>
      <c r="F54" s="124">
        <f t="shared" si="1"/>
        <v>4000</v>
      </c>
      <c r="G54" s="188" t="s">
        <v>270</v>
      </c>
      <c r="H54" s="638" t="s">
        <v>1355</v>
      </c>
      <c r="I54" s="157" t="str">
        <f>VLOOKUP(H54,Presupuesto!$B$8:$C$583,2,0)</f>
        <v>PARA CONSTRUCCION DE BIENES EN DOMINIO PRIVADO</v>
      </c>
      <c r="J54" s="125" t="str">
        <f t="shared" si="4"/>
        <v>Procesos de Gestión Universitaria</v>
      </c>
      <c r="K54" s="125"/>
      <c r="L54" s="125"/>
    </row>
    <row r="55" spans="1:12" x14ac:dyDescent="0.25">
      <c r="C55" s="455" t="s">
        <v>3005</v>
      </c>
      <c r="D55" s="456">
        <v>16</v>
      </c>
      <c r="E55" s="583">
        <v>50</v>
      </c>
      <c r="F55" s="124">
        <f t="shared" si="1"/>
        <v>800</v>
      </c>
      <c r="G55" s="188" t="s">
        <v>270</v>
      </c>
      <c r="H55" s="638" t="s">
        <v>1355</v>
      </c>
      <c r="I55" s="157" t="str">
        <f>VLOOKUP(H55,Presupuesto!$B$8:$C$583,2,0)</f>
        <v>PARA CONSTRUCCION DE BIENES EN DOMINIO PRIVADO</v>
      </c>
      <c r="J55" s="125" t="str">
        <f t="shared" si="4"/>
        <v>Procesos de Gestión Universitaria</v>
      </c>
      <c r="K55" s="125"/>
      <c r="L55" s="125"/>
    </row>
    <row r="56" spans="1:12" x14ac:dyDescent="0.25">
      <c r="C56" s="455" t="s">
        <v>2997</v>
      </c>
      <c r="D56" s="456">
        <v>1</v>
      </c>
      <c r="E56" s="583">
        <v>35000</v>
      </c>
      <c r="F56" s="124">
        <f t="shared" si="1"/>
        <v>35000</v>
      </c>
      <c r="G56" s="188" t="s">
        <v>270</v>
      </c>
      <c r="H56" s="638" t="s">
        <v>1355</v>
      </c>
      <c r="I56" s="157" t="str">
        <f>VLOOKUP(H56,Presupuesto!$B$8:$C$583,2,0)</f>
        <v>PARA CONSTRUCCION DE BIENES EN DOMINIO PRIVADO</v>
      </c>
      <c r="J56" s="125" t="str">
        <f t="shared" si="4"/>
        <v>Procesos de Gestión Universitaria</v>
      </c>
      <c r="K56" s="125"/>
      <c r="L56" s="125"/>
    </row>
    <row r="57" spans="1:12" x14ac:dyDescent="0.25">
      <c r="C57" s="455" t="s">
        <v>2998</v>
      </c>
      <c r="D57" s="456">
        <v>1</v>
      </c>
      <c r="E57" s="583">
        <f>SUM(F49:F56)*10%</f>
        <v>9545</v>
      </c>
      <c r="F57" s="124">
        <f t="shared" si="1"/>
        <v>9545</v>
      </c>
      <c r="G57" s="188" t="s">
        <v>270</v>
      </c>
      <c r="H57" s="638" t="s">
        <v>1355</v>
      </c>
      <c r="I57" s="157" t="str">
        <f>VLOOKUP(H57,Presupuesto!$B$8:$C$583,2,0)</f>
        <v>PARA CONSTRUCCION DE BIENES EN DOMINIO PRIVADO</v>
      </c>
      <c r="J57" s="125" t="str">
        <f t="shared" si="4"/>
        <v>Procesos de Gestión Universitaria</v>
      </c>
      <c r="K57" s="125"/>
      <c r="L57" s="125"/>
    </row>
    <row r="61" spans="1:12" ht="15.75" thickBot="1" x14ac:dyDescent="0.3"/>
    <row r="62" spans="1:12" ht="32.25" thickBot="1" x14ac:dyDescent="0.3">
      <c r="A62" s="444" t="s">
        <v>533</v>
      </c>
      <c r="B62" s="237" t="s">
        <v>3008</v>
      </c>
      <c r="C62" s="184" t="s">
        <v>53</v>
      </c>
      <c r="D62" s="135">
        <f>SUM(F69:F90)</f>
        <v>1986638.7879999999</v>
      </c>
      <c r="F62" s="72"/>
      <c r="G62" s="98"/>
      <c r="H62" s="72"/>
      <c r="I62" s="72"/>
    </row>
    <row r="63" spans="1:12" ht="18.75" x14ac:dyDescent="0.25">
      <c r="A63" s="254" t="str">
        <f>IFERROR(VLOOKUP(B62,'1 Desarrollo e Innov Curricular'!$E:$F,2,FALSE),IFERROR(VLOOKUP(B62,'2 Investigación'!$E:$F,2,FALSE),IFERROR(VLOOKUP(B62,'3 Vinculación Univ. Sociedad'!$E:$F,2,FALSE),IFERROR(VLOOKUP(B62,'4 Docencia y Recursos Humano '!$E:$F,2,FALSE),IFERROR(VLOOKUP(B62,'5 Estudiantes'!$E:$F,2,FALSE),IFERROR(VLOOKUP(B62,'6 Gestion Administrativa'!$E:$F,2,FALSE),IFERROR(VLOOKUP(B62,'Gestion Academica'!$E:$F,2,FALSE),IFERROR(VLOOKUP(B62,Graduados!$E:$F,2,FALSE),IFERROR(VLOOKUP(B62,'Gestión del Conocimiento'!$E:$F,2,FALSE),IFERROR(VLOOKUP(B62,Gobernabilidad!$E:$F,2,FALSE),IFERROR(VLOOKUP(B62,'NIVEL DE ES Y  SISTEMA NACIONAL'!$E:$F,2,FALSE),VLOOKUP(B62,'Lo Esencial'!$E:$F,2,0))))))))))))</f>
        <v>Restaurar y concluir con el polideportivo :                                          1. cimentación, columnas y techo estructural de la cancha multideportiva                                                          2. construcción de muro perimetral de la cancha multideportiva</v>
      </c>
      <c r="B63" s="31"/>
      <c r="C63" s="72"/>
      <c r="D63" s="31"/>
      <c r="E63" s="120"/>
      <c r="F63" s="120"/>
      <c r="G63" s="120"/>
      <c r="H63" s="95"/>
      <c r="I63" s="95"/>
      <c r="J63" s="95"/>
      <c r="K63" s="139"/>
    </row>
    <row r="64" spans="1:12" x14ac:dyDescent="0.25">
      <c r="B64" s="120"/>
      <c r="C64" s="72"/>
      <c r="D64" s="31"/>
      <c r="E64" s="120"/>
      <c r="F64" s="120"/>
      <c r="G64" s="120"/>
      <c r="H64" s="95"/>
      <c r="I64" s="95"/>
      <c r="J64" s="95"/>
      <c r="K64" s="139"/>
    </row>
    <row r="65" spans="2:12" x14ac:dyDescent="0.25">
      <c r="B65" s="120"/>
      <c r="E65" s="120"/>
      <c r="F65" s="120"/>
      <c r="G65" s="120"/>
      <c r="H65" s="95"/>
      <c r="I65" s="95"/>
      <c r="J65" s="95"/>
      <c r="K65" s="139"/>
    </row>
    <row r="66" spans="2:12" x14ac:dyDescent="0.25">
      <c r="B66" s="120"/>
      <c r="E66" s="120"/>
      <c r="F66" s="120"/>
      <c r="G66" s="120"/>
      <c r="H66" s="95"/>
      <c r="I66" s="95"/>
      <c r="J66" s="95"/>
      <c r="K66" s="139"/>
    </row>
    <row r="67" spans="2:12" ht="15.75" thickBot="1" x14ac:dyDescent="0.3">
      <c r="F67" s="120"/>
      <c r="G67" s="95"/>
      <c r="H67" s="95"/>
      <c r="I67" s="95"/>
    </row>
    <row r="68" spans="2:12" ht="30.75" thickBot="1" x14ac:dyDescent="0.3">
      <c r="C68" s="156" t="s">
        <v>44</v>
      </c>
      <c r="D68" s="161" t="s">
        <v>55</v>
      </c>
      <c r="E68" s="163" t="s">
        <v>57</v>
      </c>
      <c r="F68" s="162" t="s">
        <v>27</v>
      </c>
      <c r="G68" s="160" t="s">
        <v>271</v>
      </c>
      <c r="H68" s="163" t="s">
        <v>46</v>
      </c>
      <c r="I68" s="160" t="s">
        <v>272</v>
      </c>
      <c r="J68" s="160" t="s">
        <v>553</v>
      </c>
      <c r="K68" s="160" t="s">
        <v>554</v>
      </c>
      <c r="L68" s="160" t="s">
        <v>184</v>
      </c>
    </row>
    <row r="69" spans="2:12" x14ac:dyDescent="0.25">
      <c r="C69" s="648" t="s">
        <v>3020</v>
      </c>
      <c r="D69" s="640"/>
      <c r="E69" s="644"/>
      <c r="F69" s="642"/>
      <c r="G69" s="645"/>
      <c r="H69" s="474"/>
      <c r="I69" s="646"/>
      <c r="J69" s="647"/>
      <c r="K69" s="474"/>
      <c r="L69" s="474"/>
    </row>
    <row r="70" spans="2:12" x14ac:dyDescent="0.25">
      <c r="C70" s="455" t="s">
        <v>3011</v>
      </c>
      <c r="D70" s="456">
        <v>120.8</v>
      </c>
      <c r="E70" s="583">
        <v>25</v>
      </c>
      <c r="F70" s="124">
        <f t="shared" ref="F70:F90" si="5">D70*E70</f>
        <v>3020</v>
      </c>
      <c r="G70" s="188" t="s">
        <v>270</v>
      </c>
      <c r="H70" s="638" t="s">
        <v>1355</v>
      </c>
      <c r="I70" s="157" t="str">
        <f>VLOOKUP(H70,Presupuesto!$B$8:$C$583,2,0)</f>
        <v>PARA CONSTRUCCION DE BIENES EN DOMINIO PRIVADO</v>
      </c>
      <c r="J70" s="125" t="str">
        <f>$J$15</f>
        <v>Procesos de Gestión Universitaria</v>
      </c>
      <c r="K70" s="125"/>
      <c r="L70" s="125"/>
    </row>
    <row r="71" spans="2:12" x14ac:dyDescent="0.25">
      <c r="C71" s="455" t="s">
        <v>3012</v>
      </c>
      <c r="D71" s="456">
        <v>26.2</v>
      </c>
      <c r="E71" s="583">
        <v>300</v>
      </c>
      <c r="F71" s="124">
        <f t="shared" si="5"/>
        <v>7860</v>
      </c>
      <c r="G71" s="188" t="s">
        <v>270</v>
      </c>
      <c r="H71" s="638" t="s">
        <v>1355</v>
      </c>
      <c r="I71" s="157" t="str">
        <f>VLOOKUP(H71,Presupuesto!$B$8:$C$583,2,0)</f>
        <v>PARA CONSTRUCCION DE BIENES EN DOMINIO PRIVADO</v>
      </c>
      <c r="J71" s="125" t="str">
        <f t="shared" ref="J71:J90" si="6">$J$15</f>
        <v>Procesos de Gestión Universitaria</v>
      </c>
      <c r="K71" s="125"/>
      <c r="L71" s="125"/>
    </row>
    <row r="72" spans="2:12" x14ac:dyDescent="0.25">
      <c r="C72" s="455" t="s">
        <v>3013</v>
      </c>
      <c r="D72" s="456">
        <v>25.77</v>
      </c>
      <c r="E72" s="583">
        <v>120</v>
      </c>
      <c r="F72" s="124">
        <f t="shared" si="5"/>
        <v>3092.4</v>
      </c>
      <c r="G72" s="188" t="s">
        <v>270</v>
      </c>
      <c r="H72" s="638" t="s">
        <v>1355</v>
      </c>
      <c r="I72" s="157" t="str">
        <f>VLOOKUP(H72,Presupuesto!$B$8:$C$583,2,0)</f>
        <v>PARA CONSTRUCCION DE BIENES EN DOMINIO PRIVADO</v>
      </c>
      <c r="J72" s="125" t="str">
        <f t="shared" si="6"/>
        <v>Procesos de Gestión Universitaria</v>
      </c>
      <c r="K72" s="125"/>
      <c r="L72" s="125"/>
    </row>
    <row r="73" spans="2:12" x14ac:dyDescent="0.25">
      <c r="C73" s="455" t="s">
        <v>3014</v>
      </c>
      <c r="D73" s="456">
        <v>14</v>
      </c>
      <c r="E73" s="583">
        <v>2500</v>
      </c>
      <c r="F73" s="124">
        <f t="shared" si="5"/>
        <v>35000</v>
      </c>
      <c r="G73" s="188" t="s">
        <v>270</v>
      </c>
      <c r="H73" s="638" t="s">
        <v>1355</v>
      </c>
      <c r="I73" s="157" t="str">
        <f>VLOOKUP(H73,Presupuesto!$B$8:$C$583,2,0)</f>
        <v>PARA CONSTRUCCION DE BIENES EN DOMINIO PRIVADO</v>
      </c>
      <c r="J73" s="125" t="str">
        <f t="shared" si="6"/>
        <v>Procesos de Gestión Universitaria</v>
      </c>
      <c r="K73" s="125"/>
      <c r="L73" s="125"/>
    </row>
    <row r="74" spans="2:12" x14ac:dyDescent="0.25">
      <c r="C74" s="455" t="s">
        <v>3015</v>
      </c>
      <c r="D74" s="456">
        <v>28</v>
      </c>
      <c r="E74" s="583">
        <v>2500</v>
      </c>
      <c r="F74" s="124">
        <f t="shared" si="5"/>
        <v>70000</v>
      </c>
      <c r="G74" s="188" t="s">
        <v>270</v>
      </c>
      <c r="H74" s="638" t="s">
        <v>1355</v>
      </c>
      <c r="I74" s="157" t="str">
        <f>VLOOKUP(H74,Presupuesto!$B$8:$C$583,2,0)</f>
        <v>PARA CONSTRUCCION DE BIENES EN DOMINIO PRIVADO</v>
      </c>
      <c r="J74" s="125" t="str">
        <f t="shared" si="6"/>
        <v>Procesos de Gestión Universitaria</v>
      </c>
      <c r="K74" s="125"/>
      <c r="L74" s="125"/>
    </row>
    <row r="75" spans="2:12" x14ac:dyDescent="0.25">
      <c r="C75" s="455" t="s">
        <v>3016</v>
      </c>
      <c r="D75" s="456">
        <v>20.16</v>
      </c>
      <c r="E75" s="583">
        <v>285</v>
      </c>
      <c r="F75" s="124">
        <f t="shared" si="5"/>
        <v>5745.6</v>
      </c>
      <c r="G75" s="188" t="s">
        <v>270</v>
      </c>
      <c r="H75" s="638" t="s">
        <v>1355</v>
      </c>
      <c r="I75" s="157" t="str">
        <f>VLOOKUP(H75,Presupuesto!$B$8:$C$583,2,0)</f>
        <v>PARA CONSTRUCCION DE BIENES EN DOMINIO PRIVADO</v>
      </c>
      <c r="J75" s="125" t="str">
        <f t="shared" si="6"/>
        <v>Procesos de Gestión Universitaria</v>
      </c>
      <c r="K75" s="125"/>
      <c r="L75" s="125"/>
    </row>
    <row r="76" spans="2:12" x14ac:dyDescent="0.25">
      <c r="C76" s="455" t="s">
        <v>3047</v>
      </c>
      <c r="D76" s="456">
        <v>1</v>
      </c>
      <c r="E76" s="583">
        <v>1100000</v>
      </c>
      <c r="F76" s="124">
        <f t="shared" si="5"/>
        <v>1100000</v>
      </c>
      <c r="G76" s="188" t="s">
        <v>270</v>
      </c>
      <c r="H76" s="638" t="s">
        <v>1355</v>
      </c>
      <c r="I76" s="157" t="str">
        <f>VLOOKUP(H76,Presupuesto!$B$8:$C$583,2,0)</f>
        <v>PARA CONSTRUCCION DE BIENES EN DOMINIO PRIVADO</v>
      </c>
      <c r="J76" s="125" t="str">
        <f t="shared" si="6"/>
        <v>Procesos de Gestión Universitaria</v>
      </c>
      <c r="K76" s="125"/>
      <c r="L76" s="125"/>
    </row>
    <row r="77" spans="2:12" x14ac:dyDescent="0.25">
      <c r="C77" s="455" t="s">
        <v>3017</v>
      </c>
      <c r="D77" s="456">
        <v>84</v>
      </c>
      <c r="E77" s="583">
        <v>998</v>
      </c>
      <c r="F77" s="124">
        <f t="shared" si="5"/>
        <v>83832</v>
      </c>
      <c r="G77" s="188" t="s">
        <v>270</v>
      </c>
      <c r="H77" s="638" t="s">
        <v>1355</v>
      </c>
      <c r="I77" s="157" t="str">
        <f>VLOOKUP(H77,Presupuesto!$B$8:$C$583,2,0)</f>
        <v>PARA CONSTRUCCION DE BIENES EN DOMINIO PRIVADO</v>
      </c>
      <c r="J77" s="125" t="str">
        <f t="shared" si="6"/>
        <v>Procesos de Gestión Universitaria</v>
      </c>
      <c r="K77" s="125"/>
      <c r="L77" s="125"/>
    </row>
    <row r="78" spans="2:12" x14ac:dyDescent="0.25">
      <c r="C78" s="455" t="s">
        <v>3018</v>
      </c>
      <c r="D78" s="456">
        <v>992.46</v>
      </c>
      <c r="E78" s="583">
        <v>563.95000000000005</v>
      </c>
      <c r="F78" s="124">
        <f t="shared" si="5"/>
        <v>559697.81700000004</v>
      </c>
      <c r="G78" s="188" t="s">
        <v>270</v>
      </c>
      <c r="H78" s="638" t="s">
        <v>1355</v>
      </c>
      <c r="I78" s="157" t="str">
        <f>VLOOKUP(H78,Presupuesto!$B$8:$C$583,2,0)</f>
        <v>PARA CONSTRUCCION DE BIENES EN DOMINIO PRIVADO</v>
      </c>
      <c r="J78" s="125" t="str">
        <f t="shared" si="6"/>
        <v>Procesos de Gestión Universitaria</v>
      </c>
      <c r="K78" s="125"/>
      <c r="L78" s="125"/>
    </row>
    <row r="79" spans="2:12" x14ac:dyDescent="0.25">
      <c r="C79" s="455" t="s">
        <v>3019</v>
      </c>
      <c r="D79" s="456">
        <v>992.46</v>
      </c>
      <c r="E79" s="583">
        <v>3.85</v>
      </c>
      <c r="F79" s="124">
        <f t="shared" si="5"/>
        <v>3820.971</v>
      </c>
      <c r="G79" s="188" t="s">
        <v>270</v>
      </c>
      <c r="H79" s="638" t="s">
        <v>1355</v>
      </c>
      <c r="I79" s="157" t="str">
        <f>VLOOKUP(H79,Presupuesto!$B$8:$C$583,2,0)</f>
        <v>PARA CONSTRUCCION DE BIENES EN DOMINIO PRIVADO</v>
      </c>
      <c r="J79" s="125" t="str">
        <f t="shared" si="6"/>
        <v>Procesos de Gestión Universitaria</v>
      </c>
      <c r="K79" s="125"/>
      <c r="L79" s="125"/>
    </row>
    <row r="80" spans="2:12" x14ac:dyDescent="0.25">
      <c r="C80" s="648" t="s">
        <v>3021</v>
      </c>
      <c r="D80" s="640"/>
      <c r="E80" s="641"/>
      <c r="F80" s="642"/>
      <c r="G80" s="645"/>
      <c r="H80" s="474"/>
      <c r="I80" s="646"/>
      <c r="J80" s="474"/>
      <c r="K80" s="474"/>
      <c r="L80" s="474"/>
    </row>
    <row r="81" spans="1:12" x14ac:dyDescent="0.25">
      <c r="C81" s="455" t="s">
        <v>3022</v>
      </c>
      <c r="D81" s="456">
        <v>1</v>
      </c>
      <c r="E81" s="583">
        <v>33000</v>
      </c>
      <c r="F81" s="124">
        <f t="shared" si="5"/>
        <v>33000</v>
      </c>
      <c r="G81" s="188" t="s">
        <v>270</v>
      </c>
      <c r="H81" s="638" t="s">
        <v>1355</v>
      </c>
      <c r="I81" s="157" t="str">
        <f>VLOOKUP(H81,Presupuesto!$B$8:$C$583,2,0)</f>
        <v>PARA CONSTRUCCION DE BIENES EN DOMINIO PRIVADO</v>
      </c>
      <c r="J81" s="125" t="str">
        <f t="shared" si="6"/>
        <v>Procesos de Gestión Universitaria</v>
      </c>
      <c r="K81" s="125"/>
      <c r="L81" s="125"/>
    </row>
    <row r="82" spans="1:12" x14ac:dyDescent="0.25">
      <c r="C82" s="455" t="s">
        <v>3023</v>
      </c>
      <c r="D82" s="456">
        <v>2</v>
      </c>
      <c r="E82" s="583">
        <v>1500</v>
      </c>
      <c r="F82" s="124">
        <f t="shared" si="5"/>
        <v>3000</v>
      </c>
      <c r="G82" s="188" t="s">
        <v>270</v>
      </c>
      <c r="H82" s="638" t="s">
        <v>1355</v>
      </c>
      <c r="I82" s="157" t="str">
        <f>VLOOKUP(H82,Presupuesto!$B$8:$C$583,2,0)</f>
        <v>PARA CONSTRUCCION DE BIENES EN DOMINIO PRIVADO</v>
      </c>
      <c r="J82" s="125" t="str">
        <f t="shared" si="6"/>
        <v>Procesos de Gestión Universitaria</v>
      </c>
      <c r="K82" s="125"/>
      <c r="L82" s="125"/>
    </row>
    <row r="83" spans="1:12" x14ac:dyDescent="0.25">
      <c r="C83" s="455" t="s">
        <v>3024</v>
      </c>
      <c r="D83" s="456">
        <v>2</v>
      </c>
      <c r="E83" s="583">
        <v>1500</v>
      </c>
      <c r="F83" s="124">
        <f t="shared" si="5"/>
        <v>3000</v>
      </c>
      <c r="G83" s="188" t="s">
        <v>270</v>
      </c>
      <c r="H83" s="638" t="s">
        <v>1355</v>
      </c>
      <c r="I83" s="157" t="str">
        <f>VLOOKUP(H83,Presupuesto!$B$8:$C$583,2,0)</f>
        <v>PARA CONSTRUCCION DE BIENES EN DOMINIO PRIVADO</v>
      </c>
      <c r="J83" s="125" t="str">
        <f t="shared" si="6"/>
        <v>Procesos de Gestión Universitaria</v>
      </c>
      <c r="K83" s="125"/>
      <c r="L83" s="125"/>
    </row>
    <row r="84" spans="1:12" x14ac:dyDescent="0.25">
      <c r="C84" s="455" t="s">
        <v>3025</v>
      </c>
      <c r="D84" s="456">
        <v>1230</v>
      </c>
      <c r="E84" s="583">
        <v>15</v>
      </c>
      <c r="F84" s="124">
        <f t="shared" si="5"/>
        <v>18450</v>
      </c>
      <c r="G84" s="188" t="s">
        <v>270</v>
      </c>
      <c r="H84" s="638" t="s">
        <v>1355</v>
      </c>
      <c r="I84" s="157" t="str">
        <f>VLOOKUP(H84,Presupuesto!$B$8:$C$583,2,0)</f>
        <v>PARA CONSTRUCCION DE BIENES EN DOMINIO PRIVADO</v>
      </c>
      <c r="J84" s="125" t="str">
        <f t="shared" si="6"/>
        <v>Procesos de Gestión Universitaria</v>
      </c>
      <c r="K84" s="125"/>
      <c r="L84" s="125"/>
    </row>
    <row r="85" spans="1:12" x14ac:dyDescent="0.25">
      <c r="C85" s="455" t="s">
        <v>3026</v>
      </c>
      <c r="D85" s="456">
        <v>62</v>
      </c>
      <c r="E85" s="583">
        <v>170</v>
      </c>
      <c r="F85" s="124">
        <f t="shared" si="5"/>
        <v>10540</v>
      </c>
      <c r="G85" s="188" t="s">
        <v>270</v>
      </c>
      <c r="H85" s="638" t="s">
        <v>1355</v>
      </c>
      <c r="I85" s="157" t="str">
        <f>VLOOKUP(H85,Presupuesto!$B$8:$C$583,2,0)</f>
        <v>PARA CONSTRUCCION DE BIENES EN DOMINIO PRIVADO</v>
      </c>
      <c r="J85" s="125" t="str">
        <f t="shared" si="6"/>
        <v>Procesos de Gestión Universitaria</v>
      </c>
      <c r="K85" s="125"/>
      <c r="L85" s="125"/>
    </row>
    <row r="86" spans="1:12" x14ac:dyDescent="0.25">
      <c r="C86" s="455" t="s">
        <v>3027</v>
      </c>
      <c r="D86" s="456">
        <v>47</v>
      </c>
      <c r="E86" s="583">
        <v>80</v>
      </c>
      <c r="F86" s="124">
        <f t="shared" si="5"/>
        <v>3760</v>
      </c>
      <c r="G86" s="188" t="s">
        <v>270</v>
      </c>
      <c r="H86" s="638" t="s">
        <v>1355</v>
      </c>
      <c r="I86" s="157" t="str">
        <f>VLOOKUP(H86,Presupuesto!$B$8:$C$583,2,0)</f>
        <v>PARA CONSTRUCCION DE BIENES EN DOMINIO PRIVADO</v>
      </c>
      <c r="J86" s="125" t="str">
        <f t="shared" si="6"/>
        <v>Procesos de Gestión Universitaria</v>
      </c>
      <c r="K86" s="125"/>
      <c r="L86" s="125"/>
    </row>
    <row r="87" spans="1:12" x14ac:dyDescent="0.25">
      <c r="C87" s="455" t="s">
        <v>3028</v>
      </c>
      <c r="D87" s="456">
        <v>76</v>
      </c>
      <c r="E87" s="583">
        <v>220</v>
      </c>
      <c r="F87" s="124">
        <f t="shared" si="5"/>
        <v>16720</v>
      </c>
      <c r="G87" s="188" t="s">
        <v>270</v>
      </c>
      <c r="H87" s="638" t="s">
        <v>1355</v>
      </c>
      <c r="I87" s="157" t="str">
        <f>VLOOKUP(H87,Presupuesto!$B$8:$C$583,2,0)</f>
        <v>PARA CONSTRUCCION DE BIENES EN DOMINIO PRIVADO</v>
      </c>
      <c r="J87" s="125" t="str">
        <f t="shared" si="6"/>
        <v>Procesos de Gestión Universitaria</v>
      </c>
      <c r="K87" s="125"/>
      <c r="L87" s="125"/>
    </row>
    <row r="88" spans="1:12" x14ac:dyDescent="0.25">
      <c r="C88" s="455" t="s">
        <v>3029</v>
      </c>
      <c r="D88" s="456">
        <v>30</v>
      </c>
      <c r="E88" s="583">
        <v>10</v>
      </c>
      <c r="F88" s="124">
        <f t="shared" si="5"/>
        <v>300</v>
      </c>
      <c r="G88" s="188" t="s">
        <v>270</v>
      </c>
      <c r="H88" s="638" t="s">
        <v>1355</v>
      </c>
      <c r="I88" s="157" t="str">
        <f>VLOOKUP(H88,Presupuesto!$B$8:$C$583,2,0)</f>
        <v>PARA CONSTRUCCION DE BIENES EN DOMINIO PRIVADO</v>
      </c>
      <c r="J88" s="125" t="str">
        <f t="shared" si="6"/>
        <v>Procesos de Gestión Universitaria</v>
      </c>
      <c r="K88" s="125"/>
      <c r="L88" s="125"/>
    </row>
    <row r="89" spans="1:12" x14ac:dyDescent="0.25">
      <c r="C89" s="455" t="s">
        <v>3030</v>
      </c>
      <c r="D89" s="456">
        <v>30</v>
      </c>
      <c r="E89" s="583">
        <v>20</v>
      </c>
      <c r="F89" s="124">
        <f t="shared" si="5"/>
        <v>600</v>
      </c>
      <c r="G89" s="188" t="s">
        <v>270</v>
      </c>
      <c r="H89" s="638" t="s">
        <v>1355</v>
      </c>
      <c r="I89" s="157" t="str">
        <f>VLOOKUP(H89,Presupuesto!$B$8:$C$583,2,0)</f>
        <v>PARA CONSTRUCCION DE BIENES EN DOMINIO PRIVADO</v>
      </c>
      <c r="J89" s="125" t="str">
        <f t="shared" si="6"/>
        <v>Procesos de Gestión Universitaria</v>
      </c>
      <c r="K89" s="125"/>
      <c r="L89" s="125"/>
    </row>
    <row r="90" spans="1:12" x14ac:dyDescent="0.25">
      <c r="C90" s="455" t="s">
        <v>3031</v>
      </c>
      <c r="D90" s="456">
        <v>21</v>
      </c>
      <c r="E90" s="583">
        <v>1200</v>
      </c>
      <c r="F90" s="124">
        <f t="shared" si="5"/>
        <v>25200</v>
      </c>
      <c r="G90" s="188" t="s">
        <v>270</v>
      </c>
      <c r="H90" s="638" t="s">
        <v>1355</v>
      </c>
      <c r="I90" s="157" t="str">
        <f>VLOOKUP(H90,Presupuesto!$B$8:$C$583,2,0)</f>
        <v>PARA CONSTRUCCION DE BIENES EN DOMINIO PRIVADO</v>
      </c>
      <c r="J90" s="125" t="str">
        <f t="shared" si="6"/>
        <v>Procesos de Gestión Universitaria</v>
      </c>
      <c r="K90" s="125"/>
      <c r="L90" s="125"/>
    </row>
    <row r="95" spans="1:12" ht="15.75" thickBot="1" x14ac:dyDescent="0.3"/>
    <row r="96" spans="1:12" ht="32.25" thickBot="1" x14ac:dyDescent="0.3">
      <c r="A96" s="444" t="s">
        <v>533</v>
      </c>
      <c r="B96" s="237" t="s">
        <v>3032</v>
      </c>
      <c r="C96" s="184" t="s">
        <v>53</v>
      </c>
      <c r="D96" s="135">
        <f>SUM(F103:F103)</f>
        <v>4500000</v>
      </c>
      <c r="F96" s="72"/>
      <c r="G96" s="98"/>
      <c r="H96" s="72"/>
      <c r="I96" s="72"/>
    </row>
    <row r="97" spans="1:12" ht="18.75" x14ac:dyDescent="0.25">
      <c r="A97" s="254" t="str">
        <f>IFERROR(VLOOKUP(B96,'1 Desarrollo e Innov Curricular'!$E:$F,2,FALSE),IFERROR(VLOOKUP(B96,'2 Investigación'!$E:$F,2,FALSE),IFERROR(VLOOKUP(B96,'3 Vinculación Univ. Sociedad'!$E:$F,2,FALSE),IFERROR(VLOOKUP(B96,'4 Docencia y Recursos Humano '!$E:$F,2,FALSE),IFERROR(VLOOKUP(B96,'5 Estudiantes'!$E:$F,2,FALSE),IFERROR(VLOOKUP(B96,'6 Gestion Administrativa'!$E:$F,2,FALSE),IFERROR(VLOOKUP(B96,'Gestion Academica'!$E:$F,2,FALSE),IFERROR(VLOOKUP(B96,Graduados!$E:$F,2,FALSE),IFERROR(VLOOKUP(B96,'Gestión del Conocimiento'!$E:$F,2,FALSE),IFERROR(VLOOKUP(B96,Gobernabilidad!$E:$F,2,FALSE),IFERROR(VLOOKUP(B96,'NIVEL DE ES Y  SISTEMA NACIONAL'!$E:$F,2,FALSE),VLOOKUP(B96,'Lo Esencial'!$E:$F,2,0))))))))))))</f>
        <v>Construcción de un edificio que contenga las siguientes aéreas: Dirección, Administración, Secretaria, Registro, Tesorería, Personal; Sistema de Admisiones, VOAE, Vinculación, Consejo Local, Investigación, Área de Docentes, biblioteca, sección de baños, sala de juntas.</v>
      </c>
      <c r="B97" s="31"/>
      <c r="C97" s="72"/>
      <c r="D97" s="31"/>
      <c r="E97" s="120"/>
      <c r="F97" s="120"/>
      <c r="G97" s="120"/>
      <c r="H97" s="95"/>
      <c r="I97" s="95"/>
      <c r="J97" s="95"/>
      <c r="K97" s="139"/>
    </row>
    <row r="98" spans="1:12" x14ac:dyDescent="0.25">
      <c r="B98" s="120"/>
      <c r="C98" s="72"/>
      <c r="D98" s="31"/>
      <c r="E98" s="120"/>
      <c r="F98" s="120"/>
      <c r="G98" s="120"/>
      <c r="H98" s="95"/>
      <c r="I98" s="95"/>
      <c r="J98" s="95"/>
      <c r="K98" s="139"/>
    </row>
    <row r="99" spans="1:12" x14ac:dyDescent="0.25">
      <c r="B99" s="120"/>
      <c r="E99" s="120"/>
      <c r="F99" s="120"/>
      <c r="G99" s="120"/>
      <c r="H99" s="95"/>
      <c r="I99" s="95"/>
      <c r="J99" s="95"/>
      <c r="K99" s="139"/>
    </row>
    <row r="100" spans="1:12" x14ac:dyDescent="0.25">
      <c r="B100" s="120"/>
      <c r="E100" s="120"/>
      <c r="F100" s="120"/>
      <c r="G100" s="120"/>
      <c r="H100" s="95"/>
      <c r="I100" s="95"/>
      <c r="J100" s="95"/>
      <c r="K100" s="139"/>
    </row>
    <row r="101" spans="1:12" ht="15.75" thickBot="1" x14ac:dyDescent="0.3">
      <c r="F101" s="120"/>
      <c r="G101" s="95"/>
      <c r="H101" s="95"/>
      <c r="I101" s="95"/>
    </row>
    <row r="102" spans="1:12" ht="30.75" thickBot="1" x14ac:dyDescent="0.3">
      <c r="C102" s="156" t="s">
        <v>44</v>
      </c>
      <c r="D102" s="161" t="s">
        <v>55</v>
      </c>
      <c r="E102" s="163" t="s">
        <v>57</v>
      </c>
      <c r="F102" s="162" t="s">
        <v>27</v>
      </c>
      <c r="G102" s="160" t="s">
        <v>271</v>
      </c>
      <c r="H102" s="163" t="s">
        <v>46</v>
      </c>
      <c r="I102" s="160" t="s">
        <v>272</v>
      </c>
      <c r="J102" s="160" t="s">
        <v>553</v>
      </c>
      <c r="K102" s="160" t="s">
        <v>554</v>
      </c>
      <c r="L102" s="160" t="s">
        <v>184</v>
      </c>
    </row>
    <row r="103" spans="1:12" ht="30" x14ac:dyDescent="0.25">
      <c r="C103" s="628" t="s">
        <v>3033</v>
      </c>
      <c r="D103" s="185">
        <v>1</v>
      </c>
      <c r="E103" s="142">
        <v>4500000</v>
      </c>
      <c r="F103" s="124">
        <f t="shared" ref="F103" si="7">D103*E103</f>
        <v>4500000</v>
      </c>
      <c r="G103" s="188" t="s">
        <v>270</v>
      </c>
      <c r="H103" s="638" t="s">
        <v>1355</v>
      </c>
      <c r="I103" s="157" t="str">
        <f>VLOOKUP(H103,Presupuesto!$B$8:$C$583,2,0)</f>
        <v>PARA CONSTRUCCION DE BIENES EN DOMINIO PRIVADO</v>
      </c>
      <c r="J103" s="125" t="str">
        <f t="shared" ref="J103" si="8">$J$15</f>
        <v>Procesos de Gestión Universitaria</v>
      </c>
      <c r="K103" s="125"/>
      <c r="L103" s="125"/>
    </row>
    <row r="108" spans="1:12" ht="15.75" thickBot="1" x14ac:dyDescent="0.3"/>
    <row r="109" spans="1:12" ht="32.25" thickBot="1" x14ac:dyDescent="0.3">
      <c r="A109" s="444" t="s">
        <v>533</v>
      </c>
      <c r="B109" s="237" t="s">
        <v>3038</v>
      </c>
      <c r="C109" s="184" t="s">
        <v>53</v>
      </c>
      <c r="D109" s="135">
        <f>SUM(F116:F117)</f>
        <v>550000</v>
      </c>
      <c r="F109" s="72"/>
      <c r="G109" s="98"/>
      <c r="H109" s="72"/>
      <c r="I109" s="72"/>
    </row>
    <row r="110" spans="1:12" ht="18.75" x14ac:dyDescent="0.25">
      <c r="A110" s="254" t="str">
        <f>IFERROR(VLOOKUP(B109,'1 Desarrollo e Innov Curricular'!$E:$F,2,FALSE),IFERROR(VLOOKUP(B109,'2 Investigación'!$E:$F,2,FALSE),IFERROR(VLOOKUP(B109,'3 Vinculación Univ. Sociedad'!$E:$F,2,FALSE),IFERROR(VLOOKUP(B109,'4 Docencia y Recursos Humano '!$E:$F,2,FALSE),IFERROR(VLOOKUP(B109,'5 Estudiantes'!$E:$F,2,FALSE),IFERROR(VLOOKUP(B109,'6 Gestion Administrativa'!$E:$F,2,FALSE),IFERROR(VLOOKUP(B109,'Gestion Academica'!$E:$F,2,FALSE),IFERROR(VLOOKUP(B109,Graduados!$E:$F,2,FALSE),IFERROR(VLOOKUP(B109,'Gestión del Conocimiento'!$E:$F,2,FALSE),IFERROR(VLOOKUP(B109,Gobernabilidad!$E:$F,2,FALSE),IFERROR(VLOOKUP(B109,'NIVEL DE ES Y  SISTEMA NACIONAL'!$E:$F,2,FALSE),VLOOKUP(B109,'Lo Esencial'!$E:$F,2,0))))))))))))</f>
        <v>Construcción de la Bahía de acceso a UNAH-TEC-DANLI y electrificación de los predios del Centro</v>
      </c>
      <c r="B110" s="31"/>
      <c r="C110" s="72"/>
      <c r="D110" s="31"/>
      <c r="E110" s="120"/>
      <c r="F110" s="120"/>
      <c r="G110" s="120"/>
      <c r="H110" s="95"/>
      <c r="I110" s="95"/>
      <c r="J110" s="95"/>
      <c r="K110" s="139"/>
    </row>
    <row r="111" spans="1:12" x14ac:dyDescent="0.25">
      <c r="B111" s="120"/>
      <c r="C111" s="72"/>
      <c r="D111" s="31"/>
      <c r="E111" s="120"/>
      <c r="F111" s="120"/>
      <c r="G111" s="120"/>
      <c r="H111" s="95"/>
      <c r="I111" s="95"/>
      <c r="J111" s="95"/>
      <c r="K111" s="139"/>
    </row>
    <row r="112" spans="1:12" x14ac:dyDescent="0.25">
      <c r="B112" s="120"/>
      <c r="E112" s="120"/>
      <c r="F112" s="120"/>
      <c r="G112" s="120"/>
      <c r="H112" s="95"/>
      <c r="I112" s="95"/>
      <c r="J112" s="95"/>
      <c r="K112" s="139"/>
    </row>
    <row r="113" spans="2:12" x14ac:dyDescent="0.25">
      <c r="B113" s="120"/>
      <c r="E113" s="120"/>
      <c r="F113" s="120"/>
      <c r="G113" s="120"/>
      <c r="H113" s="95"/>
      <c r="I113" s="95"/>
      <c r="J113" s="95"/>
      <c r="K113" s="139"/>
    </row>
    <row r="114" spans="2:12" ht="15.75" thickBot="1" x14ac:dyDescent="0.3">
      <c r="F114" s="120"/>
      <c r="G114" s="95"/>
      <c r="H114" s="95"/>
      <c r="I114" s="95"/>
    </row>
    <row r="115" spans="2:12" ht="30.75" thickBot="1" x14ac:dyDescent="0.3">
      <c r="C115" s="156" t="s">
        <v>44</v>
      </c>
      <c r="D115" s="161" t="s">
        <v>55</v>
      </c>
      <c r="E115" s="163" t="s">
        <v>57</v>
      </c>
      <c r="F115" s="162" t="s">
        <v>27</v>
      </c>
      <c r="G115" s="160" t="s">
        <v>271</v>
      </c>
      <c r="H115" s="163" t="s">
        <v>46</v>
      </c>
      <c r="I115" s="160" t="s">
        <v>272</v>
      </c>
      <c r="J115" s="160" t="s">
        <v>553</v>
      </c>
      <c r="K115" s="160" t="s">
        <v>554</v>
      </c>
      <c r="L115" s="160" t="s">
        <v>184</v>
      </c>
    </row>
    <row r="116" spans="2:12" ht="30.75" thickBot="1" x14ac:dyDescent="0.3">
      <c r="C116" s="628" t="s">
        <v>3039</v>
      </c>
      <c r="D116" s="185">
        <v>1</v>
      </c>
      <c r="E116" s="142">
        <v>350000</v>
      </c>
      <c r="F116" s="124">
        <f t="shared" ref="F116" si="9">D116*E116</f>
        <v>350000</v>
      </c>
      <c r="G116" s="188" t="s">
        <v>270</v>
      </c>
      <c r="H116" s="638" t="s">
        <v>1355</v>
      </c>
      <c r="I116" s="157" t="str">
        <f>VLOOKUP(H116,Presupuesto!$B$8:$C$583,2,0)</f>
        <v>PARA CONSTRUCCION DE BIENES EN DOMINIO PRIVADO</v>
      </c>
      <c r="J116" s="125" t="str">
        <f t="shared" ref="J116:J117" si="10">$J$15</f>
        <v>Procesos de Gestión Universitaria</v>
      </c>
      <c r="K116" s="125"/>
      <c r="L116" s="125"/>
    </row>
    <row r="117" spans="2:12" x14ac:dyDescent="0.25">
      <c r="C117" s="628" t="s">
        <v>3048</v>
      </c>
      <c r="D117" s="185">
        <v>1</v>
      </c>
      <c r="E117" s="142">
        <v>200000</v>
      </c>
      <c r="F117" s="124">
        <f t="shared" ref="F117" si="11">D117*E117</f>
        <v>200000</v>
      </c>
      <c r="G117" s="188" t="s">
        <v>270</v>
      </c>
      <c r="H117" s="638" t="s">
        <v>1355</v>
      </c>
      <c r="I117" s="157" t="str">
        <f>VLOOKUP(H117,Presupuesto!$B$8:$C$583,2,0)</f>
        <v>PARA CONSTRUCCION DE BIENES EN DOMINIO PRIVADO</v>
      </c>
      <c r="J117" s="125" t="str">
        <f t="shared" si="10"/>
        <v>Procesos de Gestión Universitaria</v>
      </c>
      <c r="K117" s="125"/>
      <c r="L117" s="125"/>
    </row>
  </sheetData>
  <mergeCells count="1">
    <mergeCell ref="A24:D24"/>
  </mergeCells>
  <conditionalFormatting sqref="H15">
    <cfRule type="duplicateValues" dxfId="52" priority="51"/>
  </conditionalFormatting>
  <conditionalFormatting sqref="H29">
    <cfRule type="duplicateValues" dxfId="51" priority="50"/>
  </conditionalFormatting>
  <conditionalFormatting sqref="H30">
    <cfRule type="duplicateValues" dxfId="50" priority="49"/>
  </conditionalFormatting>
  <conditionalFormatting sqref="H31">
    <cfRule type="duplicateValues" dxfId="49" priority="48"/>
  </conditionalFormatting>
  <conditionalFormatting sqref="H32">
    <cfRule type="duplicateValues" dxfId="48" priority="47"/>
  </conditionalFormatting>
  <conditionalFormatting sqref="H33">
    <cfRule type="duplicateValues" dxfId="47" priority="46"/>
  </conditionalFormatting>
  <conditionalFormatting sqref="H34">
    <cfRule type="duplicateValues" dxfId="46" priority="45"/>
  </conditionalFormatting>
  <conditionalFormatting sqref="H35">
    <cfRule type="duplicateValues" dxfId="45" priority="44"/>
  </conditionalFormatting>
  <conditionalFormatting sqref="H36">
    <cfRule type="duplicateValues" dxfId="44" priority="43"/>
  </conditionalFormatting>
  <conditionalFormatting sqref="H37">
    <cfRule type="duplicateValues" dxfId="43" priority="42"/>
  </conditionalFormatting>
  <conditionalFormatting sqref="H38">
    <cfRule type="duplicateValues" dxfId="42" priority="41"/>
  </conditionalFormatting>
  <conditionalFormatting sqref="H39">
    <cfRule type="duplicateValues" dxfId="41" priority="40"/>
  </conditionalFormatting>
  <conditionalFormatting sqref="H40">
    <cfRule type="duplicateValues" dxfId="40" priority="39"/>
  </conditionalFormatting>
  <conditionalFormatting sqref="H41">
    <cfRule type="duplicateValues" dxfId="39" priority="38"/>
  </conditionalFormatting>
  <conditionalFormatting sqref="H42">
    <cfRule type="duplicateValues" dxfId="38" priority="37"/>
  </conditionalFormatting>
  <conditionalFormatting sqref="H43">
    <cfRule type="duplicateValues" dxfId="37" priority="36"/>
  </conditionalFormatting>
  <conditionalFormatting sqref="H44">
    <cfRule type="duplicateValues" dxfId="36" priority="35"/>
  </conditionalFormatting>
  <conditionalFormatting sqref="H45">
    <cfRule type="duplicateValues" dxfId="35" priority="34"/>
  </conditionalFormatting>
  <conditionalFormatting sqref="H46">
    <cfRule type="duplicateValues" dxfId="34" priority="33"/>
  </conditionalFormatting>
  <conditionalFormatting sqref="H47">
    <cfRule type="duplicateValues" dxfId="33" priority="32"/>
  </conditionalFormatting>
  <conditionalFormatting sqref="H48">
    <cfRule type="duplicateValues" dxfId="32" priority="31"/>
  </conditionalFormatting>
  <conditionalFormatting sqref="H50">
    <cfRule type="duplicateValues" dxfId="31" priority="30"/>
  </conditionalFormatting>
  <conditionalFormatting sqref="H51">
    <cfRule type="duplicateValues" dxfId="30" priority="29"/>
  </conditionalFormatting>
  <conditionalFormatting sqref="H52">
    <cfRule type="duplicateValues" dxfId="29" priority="28"/>
  </conditionalFormatting>
  <conditionalFormatting sqref="H53">
    <cfRule type="duplicateValues" dxfId="28" priority="27"/>
  </conditionalFormatting>
  <conditionalFormatting sqref="H54">
    <cfRule type="duplicateValues" dxfId="27" priority="26"/>
  </conditionalFormatting>
  <conditionalFormatting sqref="H55">
    <cfRule type="duplicateValues" dxfId="26" priority="25"/>
  </conditionalFormatting>
  <conditionalFormatting sqref="H56">
    <cfRule type="duplicateValues" dxfId="25" priority="24"/>
  </conditionalFormatting>
  <conditionalFormatting sqref="H57">
    <cfRule type="duplicateValues" dxfId="24" priority="23"/>
  </conditionalFormatting>
  <conditionalFormatting sqref="H70">
    <cfRule type="duplicateValues" dxfId="23" priority="22"/>
  </conditionalFormatting>
  <conditionalFormatting sqref="H71">
    <cfRule type="duplicateValues" dxfId="22" priority="21"/>
  </conditionalFormatting>
  <conditionalFormatting sqref="H72">
    <cfRule type="duplicateValues" dxfId="21" priority="20"/>
  </conditionalFormatting>
  <conditionalFormatting sqref="H73">
    <cfRule type="duplicateValues" dxfId="20" priority="19"/>
  </conditionalFormatting>
  <conditionalFormatting sqref="H74">
    <cfRule type="duplicateValues" dxfId="19" priority="18"/>
  </conditionalFormatting>
  <conditionalFormatting sqref="H75:H76">
    <cfRule type="duplicateValues" dxfId="18" priority="17"/>
  </conditionalFormatting>
  <conditionalFormatting sqref="H77">
    <cfRule type="duplicateValues" dxfId="17" priority="16"/>
  </conditionalFormatting>
  <conditionalFormatting sqref="H78">
    <cfRule type="duplicateValues" dxfId="16" priority="15"/>
  </conditionalFormatting>
  <conditionalFormatting sqref="H79">
    <cfRule type="duplicateValues" dxfId="15" priority="14"/>
  </conditionalFormatting>
  <conditionalFormatting sqref="H81">
    <cfRule type="duplicateValues" dxfId="14" priority="13"/>
  </conditionalFormatting>
  <conditionalFormatting sqref="H82">
    <cfRule type="duplicateValues" dxfId="13" priority="12"/>
  </conditionalFormatting>
  <conditionalFormatting sqref="H83">
    <cfRule type="duplicateValues" dxfId="12" priority="11"/>
  </conditionalFormatting>
  <conditionalFormatting sqref="H84">
    <cfRule type="duplicateValues" dxfId="11" priority="10"/>
  </conditionalFormatting>
  <conditionalFormatting sqref="H85">
    <cfRule type="duplicateValues" dxfId="10" priority="9"/>
  </conditionalFormatting>
  <conditionalFormatting sqref="H86">
    <cfRule type="duplicateValues" dxfId="9" priority="8"/>
  </conditionalFormatting>
  <conditionalFormatting sqref="H87">
    <cfRule type="duplicateValues" dxfId="8" priority="7"/>
  </conditionalFormatting>
  <conditionalFormatting sqref="H88">
    <cfRule type="duplicateValues" dxfId="7" priority="6"/>
  </conditionalFormatting>
  <conditionalFormatting sqref="H89">
    <cfRule type="duplicateValues" dxfId="6" priority="5"/>
  </conditionalFormatting>
  <conditionalFormatting sqref="H90">
    <cfRule type="duplicateValues" dxfId="5" priority="4"/>
  </conditionalFormatting>
  <conditionalFormatting sqref="H103">
    <cfRule type="duplicateValues" dxfId="4" priority="3"/>
  </conditionalFormatting>
  <conditionalFormatting sqref="H116">
    <cfRule type="duplicateValues" dxfId="3" priority="2"/>
  </conditionalFormatting>
  <conditionalFormatting sqref="H117">
    <cfRule type="duplicateValues" dxfId="2" priority="1"/>
  </conditionalFormatting>
  <dataValidations count="5">
    <dataValidation type="list" allowBlank="1" showInputMessage="1" showErrorMessage="1" errorTitle="¡Ingreso Inválido!" error="Seleccione una opción de la lista." promptTitle="Tipo de Presupuesto" prompt="Seleccione una opción de la lista." sqref="G116:G117 G103 G15 G28:G57 G69:G90">
      <formula1>$R$2:$S$2</formula1>
    </dataValidation>
    <dataValidation type="list" allowBlank="1" showInputMessage="1" showErrorMessage="1" errorTitle="¡Ingreso Inválido!" error="Seleccione una opción de la lista" promptTitle="Mes Requerido" prompt="Seleccione el mes en el que requiere el recurso." sqref="K116:K117 K103 K15 K28:K57 K69:K90">
      <formula1>$U$2:$AF$2</formula1>
    </dataValidation>
    <dataValidation type="list" allowBlank="1" showInputMessage="1" showErrorMessage="1" errorTitle="¡Ingreso Inválido!" error="Seleccione una opción de la lista." promptTitle="Dimensión Estratégica" prompt="Seleccione una opción de la lista." sqref="J116:J117 J103 J15 J28:J57 J69:J90">
      <formula1>$A$2:$K$2</formula1>
    </dataValidation>
    <dataValidation type="list" allowBlank="1" showInputMessage="1" showErrorMessage="1" errorTitle="¡Ingreso Inválido!" error="Verifique el valor ingresado." promptTitle="Ingrese el Objeto de Gasto" prompt="Ingrese el Objeto de Gasto" sqref="H116:H117 H103 H15 H28:H57 H69:H90">
      <formula1>$A$1:$VD$1</formula1>
    </dataValidation>
    <dataValidation type="list" allowBlank="1" showInputMessage="1" showErrorMessage="1" errorTitle="¡Ingreso Inválido!" error="Seleccione una opción de la lista." promptTitle="Proyecto" prompt="Seleccione una opción." sqref="L116:L117 L103 L15 L28:L57 L69:L90">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7" zoomScale="86" zoomScaleNormal="86" zoomScaleSheetLayoutView="90" workbookViewId="0">
      <selection activeCell="G12" sqref="G12"/>
    </sheetView>
  </sheetViews>
  <sheetFormatPr baseColWidth="10" defaultColWidth="11.5703125" defaultRowHeight="15" x14ac:dyDescent="0.25"/>
  <cols>
    <col min="1" max="1" width="20.140625" style="112" customWidth="1"/>
    <col min="2" max="2" width="17" style="112" customWidth="1"/>
    <col min="3" max="3" width="53.42578125" style="112" customWidth="1"/>
    <col min="4" max="4" width="20.7109375" style="112" bestFit="1" customWidth="1"/>
    <col min="5" max="5" width="28.28515625" style="112" customWidth="1"/>
    <col min="6" max="6" width="21.85546875" style="112" customWidth="1"/>
    <col min="7" max="7" width="16.5703125" style="96" customWidth="1"/>
    <col min="8" max="8" width="14.28515625" style="112" customWidth="1"/>
    <col min="9" max="9" width="40.28515625" style="112" customWidth="1"/>
    <col min="10" max="10" width="28.140625" style="112" bestFit="1" customWidth="1"/>
    <col min="11" max="11" width="19.85546875" style="112" bestFit="1" customWidth="1"/>
    <col min="12" max="12" width="34.85546875" style="112" bestFit="1" customWidth="1"/>
    <col min="13"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565</v>
      </c>
      <c r="D5" s="230">
        <f>SUMIF(C:C,$C$10,D:D)</f>
        <v>0</v>
      </c>
    </row>
    <row r="6" spans="1:576" x14ac:dyDescent="0.25">
      <c r="C6" s="134"/>
      <c r="D6" s="134"/>
      <c r="E6" s="134"/>
      <c r="F6" s="134"/>
      <c r="G6" s="97"/>
      <c r="H6" s="134"/>
      <c r="I6" s="134"/>
    </row>
    <row r="7" spans="1:576" x14ac:dyDescent="0.25">
      <c r="C7" s="134"/>
      <c r="D7" s="134"/>
      <c r="E7" s="134"/>
      <c r="F7" s="134"/>
      <c r="G7" s="97"/>
      <c r="H7" s="134"/>
      <c r="I7" s="134"/>
    </row>
    <row r="8" spans="1:576" x14ac:dyDescent="0.25">
      <c r="C8" s="134"/>
      <c r="D8" s="134"/>
      <c r="E8" s="134"/>
      <c r="F8" s="134"/>
      <c r="G8" s="97"/>
      <c r="H8" s="134"/>
      <c r="I8" s="134"/>
    </row>
    <row r="9" spans="1:576" ht="15.75" thickBot="1" x14ac:dyDescent="0.3">
      <c r="C9" s="134"/>
      <c r="D9" s="134"/>
      <c r="E9" s="134"/>
      <c r="F9" s="134"/>
      <c r="G9" s="97"/>
      <c r="H9" s="134"/>
      <c r="I9" s="134"/>
      <c r="K9" s="204"/>
    </row>
    <row r="10" spans="1:576" ht="32.25" thickBot="1" x14ac:dyDescent="0.3">
      <c r="A10" s="444" t="s">
        <v>533</v>
      </c>
      <c r="B10" s="237" t="s">
        <v>534</v>
      </c>
      <c r="C10" s="184" t="s">
        <v>53</v>
      </c>
      <c r="D10" s="135">
        <f>SUM(F17:F51)</f>
        <v>0</v>
      </c>
      <c r="G10" s="98"/>
      <c r="H10" s="72"/>
      <c r="I10" s="72"/>
    </row>
    <row r="11" spans="1:576" ht="18.75" x14ac:dyDescent="0.25">
      <c r="A11" s="254" t="e">
        <f>IFERROR(VLOOKUP(B10,'1 Desarrollo e Innov Curricular'!$E:$F,2,FALSE),IFERROR(VLOOKUP(B10,'2 Investigación'!$E:$F,2,FALSE),IFERROR(VLOOKUP(B10,'3 Vinculación Univ. Sociedad'!$E:$F,2,FALSE),IFERROR(VLOOKUP(B10,'4 Docencia y Recursos Humano '!$E:$F,2,FALSE),IFERROR(VLOOKUP(B10,'5 Estudiantes'!$E:$F,2,FALSE),IFERROR(VLOOKUP(B10,'6 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8"/>
      <c r="H11" s="72"/>
      <c r="I11" s="72"/>
    </row>
    <row r="12" spans="1:576" x14ac:dyDescent="0.25">
      <c r="F12" s="72"/>
      <c r="G12" s="98"/>
      <c r="H12" s="72"/>
      <c r="I12" s="72"/>
    </row>
    <row r="13" spans="1:576" x14ac:dyDescent="0.25">
      <c r="F13" s="72"/>
      <c r="G13" s="98"/>
      <c r="H13" s="72"/>
      <c r="I13" s="72"/>
    </row>
    <row r="14" spans="1:576" x14ac:dyDescent="0.25">
      <c r="F14" s="72"/>
      <c r="G14" s="98"/>
      <c r="H14" s="72"/>
      <c r="I14" s="72"/>
    </row>
    <row r="15" spans="1:576" ht="42.75" thickBot="1" x14ac:dyDescent="0.3">
      <c r="F15" s="120"/>
      <c r="G15" s="95"/>
      <c r="H15" s="95"/>
      <c r="I15" s="95"/>
      <c r="L15" s="273"/>
      <c r="M15" s="274"/>
      <c r="N15" s="273"/>
      <c r="O15" s="273"/>
      <c r="P15" s="276" t="s">
        <v>617</v>
      </c>
      <c r="Q15" s="276" t="s">
        <v>618</v>
      </c>
    </row>
    <row r="16" spans="1:576" ht="30.75" thickBot="1" x14ac:dyDescent="0.3">
      <c r="C16" s="156" t="s">
        <v>44</v>
      </c>
      <c r="D16" s="156" t="s">
        <v>55</v>
      </c>
      <c r="E16" s="163" t="s">
        <v>57</v>
      </c>
      <c r="F16" s="162" t="s">
        <v>27</v>
      </c>
      <c r="G16" s="160" t="s">
        <v>271</v>
      </c>
      <c r="H16" s="163" t="s">
        <v>46</v>
      </c>
      <c r="I16" s="160" t="s">
        <v>272</v>
      </c>
      <c r="J16" s="160" t="s">
        <v>553</v>
      </c>
      <c r="K16" s="160" t="s">
        <v>554</v>
      </c>
      <c r="L16" s="270" t="s">
        <v>21</v>
      </c>
      <c r="M16" s="270" t="s">
        <v>55</v>
      </c>
      <c r="N16" s="271" t="s">
        <v>615</v>
      </c>
      <c r="O16" s="272" t="s">
        <v>616</v>
      </c>
      <c r="P16" s="275">
        <v>0.7</v>
      </c>
      <c r="Q16" s="275">
        <v>0.3</v>
      </c>
    </row>
    <row r="17" spans="3:17" x14ac:dyDescent="0.25">
      <c r="C17" s="267" t="s">
        <v>585</v>
      </c>
      <c r="D17" s="268"/>
      <c r="E17" s="266"/>
      <c r="F17" s="124">
        <f t="shared" ref="F17:F51" si="0">D17*E17</f>
        <v>0</v>
      </c>
      <c r="G17" s="188" t="s">
        <v>270</v>
      </c>
      <c r="H17" s="169"/>
      <c r="I17" s="157" t="e">
        <f>VLOOKUP(H17,Presupuesto!$B$8:$C$583,2,0)</f>
        <v>#N/A</v>
      </c>
      <c r="J17" s="265" t="s">
        <v>264</v>
      </c>
      <c r="K17" s="125" t="s">
        <v>537</v>
      </c>
      <c r="L17" s="168" t="s">
        <v>175</v>
      </c>
      <c r="M17" s="185">
        <v>3</v>
      </c>
      <c r="N17" s="150">
        <v>200</v>
      </c>
      <c r="O17" s="124">
        <f t="shared" ref="O17:O51" si="1">M17*N17</f>
        <v>600</v>
      </c>
      <c r="P17" s="124">
        <f>$O17*P$16</f>
        <v>420</v>
      </c>
      <c r="Q17" s="124">
        <f t="shared" ref="Q17:Q51" si="2">$O17*Q$16</f>
        <v>180</v>
      </c>
    </row>
    <row r="18" spans="3:17" x14ac:dyDescent="0.25">
      <c r="C18" s="168" t="s">
        <v>175</v>
      </c>
      <c r="D18" s="185">
        <v>3</v>
      </c>
      <c r="E18" s="150"/>
      <c r="F18" s="124">
        <f t="shared" si="0"/>
        <v>0</v>
      </c>
      <c r="G18" s="188"/>
      <c r="H18" s="169">
        <v>42500</v>
      </c>
      <c r="I18" s="157" t="e">
        <f>VLOOKUP(H18,Presupuesto!$B$8:$C$583,2,0)</f>
        <v>#N/A</v>
      </c>
      <c r="J18" s="125" t="str">
        <f>$J$17</f>
        <v>Desarrollo Curricular</v>
      </c>
      <c r="K18" s="125" t="s">
        <v>555</v>
      </c>
      <c r="L18" s="168" t="s">
        <v>175</v>
      </c>
      <c r="M18" s="185">
        <v>3</v>
      </c>
      <c r="N18" s="150">
        <v>100</v>
      </c>
      <c r="O18" s="124">
        <f t="shared" si="1"/>
        <v>300</v>
      </c>
      <c r="P18" s="124">
        <f t="shared" ref="P18:P37" si="3">$O18*P$16</f>
        <v>210</v>
      </c>
      <c r="Q18" s="124">
        <f t="shared" si="2"/>
        <v>90</v>
      </c>
    </row>
    <row r="19" spans="3:17" x14ac:dyDescent="0.25">
      <c r="C19" s="168" t="s">
        <v>176</v>
      </c>
      <c r="D19" s="185">
        <v>3</v>
      </c>
      <c r="E19" s="150"/>
      <c r="F19" s="124">
        <f t="shared" si="0"/>
        <v>0</v>
      </c>
      <c r="G19" s="188"/>
      <c r="H19" s="169">
        <v>42500</v>
      </c>
      <c r="I19" s="157" t="e">
        <f>VLOOKUP(H19,Presupuesto!$B$8:$C$583,2,0)</f>
        <v>#N/A</v>
      </c>
      <c r="J19" s="125" t="str">
        <f t="shared" ref="J19:J50" si="4">$J$17</f>
        <v>Desarrollo Curricular</v>
      </c>
      <c r="K19" s="125" t="s">
        <v>555</v>
      </c>
      <c r="L19" s="168" t="s">
        <v>176</v>
      </c>
      <c r="M19" s="185">
        <v>3</v>
      </c>
      <c r="N19" s="150"/>
      <c r="O19" s="124">
        <f t="shared" si="1"/>
        <v>0</v>
      </c>
      <c r="P19" s="124">
        <f t="shared" si="3"/>
        <v>0</v>
      </c>
      <c r="Q19" s="124">
        <f t="shared" si="2"/>
        <v>0</v>
      </c>
    </row>
    <row r="20" spans="3:17" x14ac:dyDescent="0.25">
      <c r="C20" s="168" t="s">
        <v>177</v>
      </c>
      <c r="D20" s="185">
        <v>3</v>
      </c>
      <c r="E20" s="150"/>
      <c r="F20" s="124">
        <f t="shared" si="0"/>
        <v>0</v>
      </c>
      <c r="G20" s="188"/>
      <c r="H20" s="169">
        <v>42500</v>
      </c>
      <c r="I20" s="157" t="e">
        <f>VLOOKUP(H20,Presupuesto!$B$8:$C$583,2,0)</f>
        <v>#N/A</v>
      </c>
      <c r="J20" s="125" t="str">
        <f t="shared" si="4"/>
        <v>Desarrollo Curricular</v>
      </c>
      <c r="K20" s="125" t="s">
        <v>555</v>
      </c>
      <c r="L20" s="168" t="s">
        <v>177</v>
      </c>
      <c r="M20" s="185">
        <v>3</v>
      </c>
      <c r="N20" s="150"/>
      <c r="O20" s="124">
        <f t="shared" si="1"/>
        <v>0</v>
      </c>
      <c r="P20" s="124">
        <f t="shared" si="3"/>
        <v>0</v>
      </c>
      <c r="Q20" s="124">
        <f t="shared" si="2"/>
        <v>0</v>
      </c>
    </row>
    <row r="21" spans="3:17" x14ac:dyDescent="0.25">
      <c r="C21" s="168" t="s">
        <v>178</v>
      </c>
      <c r="D21" s="185">
        <v>3</v>
      </c>
      <c r="E21" s="150"/>
      <c r="F21" s="124">
        <f t="shared" si="0"/>
        <v>0</v>
      </c>
      <c r="G21" s="188"/>
      <c r="H21" s="169">
        <v>42500</v>
      </c>
      <c r="I21" s="157" t="e">
        <f>VLOOKUP(H21,Presupuesto!$B$8:$C$583,2,0)</f>
        <v>#N/A</v>
      </c>
      <c r="J21" s="125" t="str">
        <f t="shared" si="4"/>
        <v>Desarrollo Curricular</v>
      </c>
      <c r="K21" s="125" t="s">
        <v>555</v>
      </c>
      <c r="L21" s="168" t="s">
        <v>178</v>
      </c>
      <c r="M21" s="185">
        <v>3</v>
      </c>
      <c r="N21" s="150"/>
      <c r="O21" s="124">
        <f t="shared" si="1"/>
        <v>0</v>
      </c>
      <c r="P21" s="124">
        <f t="shared" si="3"/>
        <v>0</v>
      </c>
      <c r="Q21" s="124">
        <f t="shared" si="2"/>
        <v>0</v>
      </c>
    </row>
    <row r="22" spans="3:17" x14ac:dyDescent="0.25">
      <c r="C22" s="168" t="s">
        <v>179</v>
      </c>
      <c r="D22" s="185">
        <v>3</v>
      </c>
      <c r="E22" s="150"/>
      <c r="F22" s="124">
        <f t="shared" si="0"/>
        <v>0</v>
      </c>
      <c r="G22" s="188"/>
      <c r="H22" s="169">
        <v>42500</v>
      </c>
      <c r="I22" s="157" t="e">
        <f>VLOOKUP(H22,Presupuesto!$B$8:$C$583,2,0)</f>
        <v>#N/A</v>
      </c>
      <c r="J22" s="125" t="str">
        <f t="shared" si="4"/>
        <v>Desarrollo Curricular</v>
      </c>
      <c r="K22" s="125" t="s">
        <v>544</v>
      </c>
      <c r="L22" s="168" t="s">
        <v>179</v>
      </c>
      <c r="M22" s="185">
        <v>3</v>
      </c>
      <c r="N22" s="150"/>
      <c r="O22" s="124">
        <f t="shared" si="1"/>
        <v>0</v>
      </c>
      <c r="P22" s="124">
        <f t="shared" si="3"/>
        <v>0</v>
      </c>
      <c r="Q22" s="124">
        <f t="shared" si="2"/>
        <v>0</v>
      </c>
    </row>
    <row r="23" spans="3:17" x14ac:dyDescent="0.25">
      <c r="C23" s="168" t="s">
        <v>180</v>
      </c>
      <c r="D23" s="185">
        <v>20</v>
      </c>
      <c r="E23" s="150"/>
      <c r="F23" s="124">
        <f t="shared" si="0"/>
        <v>0</v>
      </c>
      <c r="G23" s="188"/>
      <c r="H23" s="169">
        <v>42500</v>
      </c>
      <c r="I23" s="157" t="e">
        <f>VLOOKUP(H23,Presupuesto!$B$8:$C$583,2,0)</f>
        <v>#N/A</v>
      </c>
      <c r="J23" s="125" t="str">
        <f t="shared" si="4"/>
        <v>Desarrollo Curricular</v>
      </c>
      <c r="K23" s="125" t="s">
        <v>555</v>
      </c>
      <c r="L23" s="168" t="s">
        <v>180</v>
      </c>
      <c r="M23" s="185">
        <v>20</v>
      </c>
      <c r="N23" s="150"/>
      <c r="O23" s="124">
        <f t="shared" si="1"/>
        <v>0</v>
      </c>
      <c r="P23" s="124">
        <f t="shared" si="3"/>
        <v>0</v>
      </c>
      <c r="Q23" s="124">
        <f t="shared" si="2"/>
        <v>0</v>
      </c>
    </row>
    <row r="24" spans="3:17" x14ac:dyDescent="0.25">
      <c r="C24" s="168" t="s">
        <v>181</v>
      </c>
      <c r="D24" s="185"/>
      <c r="E24" s="150"/>
      <c r="F24" s="124">
        <f t="shared" si="0"/>
        <v>0</v>
      </c>
      <c r="G24" s="188"/>
      <c r="H24" s="169">
        <v>35600</v>
      </c>
      <c r="I24" s="157" t="e">
        <f>VLOOKUP(H24,Presupuesto!$B$8:$C$583,2,0)</f>
        <v>#N/A</v>
      </c>
      <c r="J24" s="125" t="str">
        <f t="shared" si="4"/>
        <v>Desarrollo Curricular</v>
      </c>
      <c r="K24" s="125" t="s">
        <v>555</v>
      </c>
      <c r="L24" s="168" t="s">
        <v>181</v>
      </c>
      <c r="M24" s="185"/>
      <c r="N24" s="150"/>
      <c r="O24" s="124">
        <f t="shared" si="1"/>
        <v>0</v>
      </c>
      <c r="P24" s="124">
        <f t="shared" si="3"/>
        <v>0</v>
      </c>
      <c r="Q24" s="124">
        <f t="shared" si="2"/>
        <v>0</v>
      </c>
    </row>
    <row r="25" spans="3:17" x14ac:dyDescent="0.25">
      <c r="C25" s="168"/>
      <c r="D25" s="185"/>
      <c r="E25" s="150"/>
      <c r="F25" s="124">
        <f t="shared" si="0"/>
        <v>0</v>
      </c>
      <c r="G25" s="188"/>
      <c r="H25" s="169"/>
      <c r="I25" s="157" t="e">
        <f>VLOOKUP(H25,Presupuesto!$B$8:$C$583,2,0)</f>
        <v>#N/A</v>
      </c>
      <c r="J25" s="125" t="str">
        <f t="shared" si="4"/>
        <v>Desarrollo Curricular</v>
      </c>
      <c r="K25" s="125" t="s">
        <v>555</v>
      </c>
      <c r="L25" s="168"/>
      <c r="M25" s="185"/>
      <c r="N25" s="150"/>
      <c r="O25" s="124">
        <f t="shared" si="1"/>
        <v>0</v>
      </c>
      <c r="P25" s="124">
        <f t="shared" si="3"/>
        <v>0</v>
      </c>
      <c r="Q25" s="124">
        <f t="shared" si="2"/>
        <v>0</v>
      </c>
    </row>
    <row r="26" spans="3:17" x14ac:dyDescent="0.25">
      <c r="C26" s="168"/>
      <c r="D26" s="185"/>
      <c r="E26" s="150"/>
      <c r="F26" s="124">
        <f t="shared" si="0"/>
        <v>0</v>
      </c>
      <c r="G26" s="188"/>
      <c r="H26" s="169"/>
      <c r="I26" s="157" t="e">
        <f>VLOOKUP(H26,Presupuesto!$B$8:$C$583,2,0)</f>
        <v>#N/A</v>
      </c>
      <c r="J26" s="125" t="str">
        <f t="shared" si="4"/>
        <v>Desarrollo Curricular</v>
      </c>
      <c r="K26" s="125" t="s">
        <v>555</v>
      </c>
      <c r="L26" s="168"/>
      <c r="M26" s="185"/>
      <c r="N26" s="150"/>
      <c r="O26" s="124">
        <f t="shared" si="1"/>
        <v>0</v>
      </c>
      <c r="P26" s="124">
        <f t="shared" si="3"/>
        <v>0</v>
      </c>
      <c r="Q26" s="124">
        <f t="shared" si="2"/>
        <v>0</v>
      </c>
    </row>
    <row r="27" spans="3:17" x14ac:dyDescent="0.25">
      <c r="C27" s="168"/>
      <c r="D27" s="185"/>
      <c r="E27" s="150"/>
      <c r="F27" s="124">
        <f t="shared" si="0"/>
        <v>0</v>
      </c>
      <c r="G27" s="188"/>
      <c r="H27" s="169"/>
      <c r="I27" s="157" t="e">
        <f>VLOOKUP(H27,Presupuesto!$B$8:$C$583,2,0)</f>
        <v>#N/A</v>
      </c>
      <c r="J27" s="125" t="str">
        <f t="shared" si="4"/>
        <v>Desarrollo Curricular</v>
      </c>
      <c r="K27" s="125" t="s">
        <v>555</v>
      </c>
      <c r="L27" s="168"/>
      <c r="M27" s="185"/>
      <c r="N27" s="150"/>
      <c r="O27" s="124">
        <f t="shared" si="1"/>
        <v>0</v>
      </c>
      <c r="P27" s="124">
        <f t="shared" si="3"/>
        <v>0</v>
      </c>
      <c r="Q27" s="124">
        <f t="shared" si="2"/>
        <v>0</v>
      </c>
    </row>
    <row r="28" spans="3:17" x14ac:dyDescent="0.25">
      <c r="C28" s="168"/>
      <c r="D28" s="185"/>
      <c r="E28" s="150"/>
      <c r="F28" s="124">
        <f t="shared" si="0"/>
        <v>0</v>
      </c>
      <c r="G28" s="188"/>
      <c r="H28" s="169"/>
      <c r="I28" s="157" t="e">
        <f>VLOOKUP(H28,Presupuesto!$B$8:$C$583,2,0)</f>
        <v>#N/A</v>
      </c>
      <c r="J28" s="125" t="str">
        <f t="shared" si="4"/>
        <v>Desarrollo Curricular</v>
      </c>
      <c r="K28" s="125" t="s">
        <v>555</v>
      </c>
      <c r="L28" s="168"/>
      <c r="M28" s="185"/>
      <c r="N28" s="150"/>
      <c r="O28" s="124">
        <f t="shared" si="1"/>
        <v>0</v>
      </c>
      <c r="P28" s="124">
        <f t="shared" si="3"/>
        <v>0</v>
      </c>
      <c r="Q28" s="124">
        <f t="shared" si="2"/>
        <v>0</v>
      </c>
    </row>
    <row r="29" spans="3:17" x14ac:dyDescent="0.25">
      <c r="C29" s="168"/>
      <c r="D29" s="185"/>
      <c r="E29" s="150"/>
      <c r="F29" s="124">
        <f t="shared" si="0"/>
        <v>0</v>
      </c>
      <c r="G29" s="188"/>
      <c r="H29" s="169"/>
      <c r="I29" s="157" t="e">
        <f>VLOOKUP(H29,Presupuesto!$B$8:$C$583,2,0)</f>
        <v>#N/A</v>
      </c>
      <c r="J29" s="125" t="str">
        <f t="shared" si="4"/>
        <v>Desarrollo Curricular</v>
      </c>
      <c r="K29" s="125" t="s">
        <v>555</v>
      </c>
      <c r="L29" s="168"/>
      <c r="M29" s="185"/>
      <c r="N29" s="150"/>
      <c r="O29" s="124">
        <f t="shared" si="1"/>
        <v>0</v>
      </c>
      <c r="P29" s="124">
        <f t="shared" si="3"/>
        <v>0</v>
      </c>
      <c r="Q29" s="124">
        <f t="shared" si="2"/>
        <v>0</v>
      </c>
    </row>
    <row r="30" spans="3:17" x14ac:dyDescent="0.25">
      <c r="C30" s="168"/>
      <c r="D30" s="185"/>
      <c r="E30" s="150"/>
      <c r="F30" s="124">
        <f t="shared" si="0"/>
        <v>0</v>
      </c>
      <c r="G30" s="188"/>
      <c r="H30" s="169"/>
      <c r="I30" s="157" t="e">
        <f>VLOOKUP(H30,Presupuesto!$B$8:$C$583,2,0)</f>
        <v>#N/A</v>
      </c>
      <c r="J30" s="125" t="str">
        <f t="shared" si="4"/>
        <v>Desarrollo Curricular</v>
      </c>
      <c r="K30" s="125" t="s">
        <v>555</v>
      </c>
      <c r="L30" s="168"/>
      <c r="M30" s="185"/>
      <c r="N30" s="150"/>
      <c r="O30" s="124">
        <f t="shared" si="1"/>
        <v>0</v>
      </c>
      <c r="P30" s="124">
        <f t="shared" si="3"/>
        <v>0</v>
      </c>
      <c r="Q30" s="124">
        <f t="shared" si="2"/>
        <v>0</v>
      </c>
    </row>
    <row r="31" spans="3:17" x14ac:dyDescent="0.25">
      <c r="C31" s="168"/>
      <c r="D31" s="185"/>
      <c r="E31" s="150"/>
      <c r="F31" s="124">
        <f t="shared" si="0"/>
        <v>0</v>
      </c>
      <c r="G31" s="188"/>
      <c r="H31" s="169"/>
      <c r="I31" s="157" t="e">
        <f>VLOOKUP(H31,Presupuesto!$B$8:$C$583,2,0)</f>
        <v>#N/A</v>
      </c>
      <c r="J31" s="125" t="str">
        <f t="shared" si="4"/>
        <v>Desarrollo Curricular</v>
      </c>
      <c r="K31" s="125" t="s">
        <v>555</v>
      </c>
      <c r="L31" s="168"/>
      <c r="M31" s="185"/>
      <c r="N31" s="150"/>
      <c r="O31" s="124">
        <f t="shared" si="1"/>
        <v>0</v>
      </c>
      <c r="P31" s="124">
        <f t="shared" si="3"/>
        <v>0</v>
      </c>
      <c r="Q31" s="124">
        <f t="shared" si="2"/>
        <v>0</v>
      </c>
    </row>
    <row r="32" spans="3:17" x14ac:dyDescent="0.25">
      <c r="C32" s="168"/>
      <c r="D32" s="185"/>
      <c r="E32" s="150"/>
      <c r="F32" s="124">
        <f t="shared" si="0"/>
        <v>0</v>
      </c>
      <c r="G32" s="188"/>
      <c r="H32" s="169"/>
      <c r="I32" s="157" t="e">
        <f>VLOOKUP(H32,Presupuesto!$B$8:$C$583,2,0)</f>
        <v>#N/A</v>
      </c>
      <c r="J32" s="125" t="str">
        <f t="shared" si="4"/>
        <v>Desarrollo Curricular</v>
      </c>
      <c r="K32" s="125" t="s">
        <v>555</v>
      </c>
      <c r="L32" s="168"/>
      <c r="M32" s="185"/>
      <c r="N32" s="150"/>
      <c r="O32" s="124">
        <f t="shared" si="1"/>
        <v>0</v>
      </c>
      <c r="P32" s="124">
        <f t="shared" si="3"/>
        <v>0</v>
      </c>
      <c r="Q32" s="124">
        <f t="shared" si="2"/>
        <v>0</v>
      </c>
    </row>
    <row r="33" spans="3:17" x14ac:dyDescent="0.25">
      <c r="C33" s="168"/>
      <c r="D33" s="185"/>
      <c r="E33" s="150"/>
      <c r="F33" s="124">
        <f t="shared" si="0"/>
        <v>0</v>
      </c>
      <c r="G33" s="188"/>
      <c r="H33" s="169"/>
      <c r="I33" s="157" t="e">
        <f>VLOOKUP(H33,Presupuesto!$B$8:$C$583,2,0)</f>
        <v>#N/A</v>
      </c>
      <c r="J33" s="125" t="str">
        <f t="shared" si="4"/>
        <v>Desarrollo Curricular</v>
      </c>
      <c r="K33" s="125" t="s">
        <v>555</v>
      </c>
      <c r="L33" s="168"/>
      <c r="M33" s="185"/>
      <c r="N33" s="150"/>
      <c r="O33" s="124">
        <f t="shared" si="1"/>
        <v>0</v>
      </c>
      <c r="P33" s="124">
        <f t="shared" si="3"/>
        <v>0</v>
      </c>
      <c r="Q33" s="124">
        <f t="shared" si="2"/>
        <v>0</v>
      </c>
    </row>
    <row r="34" spans="3:17" x14ac:dyDescent="0.25">
      <c r="C34" s="168"/>
      <c r="D34" s="185"/>
      <c r="E34" s="150"/>
      <c r="F34" s="124">
        <f t="shared" si="0"/>
        <v>0</v>
      </c>
      <c r="G34" s="188"/>
      <c r="H34" s="169"/>
      <c r="I34" s="157" t="e">
        <f>VLOOKUP(H34,Presupuesto!$B$8:$C$583,2,0)</f>
        <v>#N/A</v>
      </c>
      <c r="J34" s="125" t="str">
        <f t="shared" si="4"/>
        <v>Desarrollo Curricular</v>
      </c>
      <c r="K34" s="125" t="s">
        <v>555</v>
      </c>
      <c r="L34" s="168"/>
      <c r="M34" s="185"/>
      <c r="N34" s="150"/>
      <c r="O34" s="124">
        <f t="shared" si="1"/>
        <v>0</v>
      </c>
      <c r="P34" s="124">
        <f t="shared" si="3"/>
        <v>0</v>
      </c>
      <c r="Q34" s="124">
        <f t="shared" si="2"/>
        <v>0</v>
      </c>
    </row>
    <row r="35" spans="3:17" x14ac:dyDescent="0.25">
      <c r="C35" s="168"/>
      <c r="D35" s="185"/>
      <c r="E35" s="150"/>
      <c r="F35" s="124">
        <f t="shared" si="0"/>
        <v>0</v>
      </c>
      <c r="G35" s="188"/>
      <c r="H35" s="169"/>
      <c r="I35" s="157" t="e">
        <f>VLOOKUP(H35,Presupuesto!$B$8:$C$583,2,0)</f>
        <v>#N/A</v>
      </c>
      <c r="J35" s="125" t="str">
        <f t="shared" si="4"/>
        <v>Desarrollo Curricular</v>
      </c>
      <c r="K35" s="125" t="s">
        <v>555</v>
      </c>
      <c r="L35" s="168"/>
      <c r="M35" s="185"/>
      <c r="N35" s="150"/>
      <c r="O35" s="124">
        <f t="shared" si="1"/>
        <v>0</v>
      </c>
      <c r="P35" s="124">
        <f t="shared" si="3"/>
        <v>0</v>
      </c>
      <c r="Q35" s="124">
        <f t="shared" si="2"/>
        <v>0</v>
      </c>
    </row>
    <row r="36" spans="3:17" x14ac:dyDescent="0.25">
      <c r="C36" s="168"/>
      <c r="D36" s="185"/>
      <c r="E36" s="150"/>
      <c r="F36" s="124">
        <f t="shared" si="0"/>
        <v>0</v>
      </c>
      <c r="G36" s="188"/>
      <c r="H36" s="169"/>
      <c r="I36" s="157" t="e">
        <f>VLOOKUP(H36,Presupuesto!$B$8:$C$583,2,0)</f>
        <v>#N/A</v>
      </c>
      <c r="J36" s="125" t="str">
        <f t="shared" si="4"/>
        <v>Desarrollo Curricular</v>
      </c>
      <c r="K36" s="125" t="s">
        <v>555</v>
      </c>
      <c r="L36" s="168"/>
      <c r="M36" s="185"/>
      <c r="N36" s="150"/>
      <c r="O36" s="124">
        <f t="shared" si="1"/>
        <v>0</v>
      </c>
      <c r="P36" s="124">
        <f t="shared" si="3"/>
        <v>0</v>
      </c>
      <c r="Q36" s="124">
        <f t="shared" si="2"/>
        <v>0</v>
      </c>
    </row>
    <row r="37" spans="3:17" x14ac:dyDescent="0.25">
      <c r="C37" s="168"/>
      <c r="D37" s="185"/>
      <c r="E37" s="150"/>
      <c r="F37" s="124">
        <f t="shared" si="0"/>
        <v>0</v>
      </c>
      <c r="G37" s="188"/>
      <c r="H37" s="169"/>
      <c r="I37" s="157" t="e">
        <f>VLOOKUP(H37,Presupuesto!$B$8:$C$583,2,0)</f>
        <v>#N/A</v>
      </c>
      <c r="J37" s="125" t="str">
        <f t="shared" si="4"/>
        <v>Desarrollo Curricular</v>
      </c>
      <c r="K37" s="125" t="s">
        <v>555</v>
      </c>
      <c r="L37" s="168"/>
      <c r="M37" s="185"/>
      <c r="N37" s="150"/>
      <c r="O37" s="124">
        <f t="shared" si="1"/>
        <v>0</v>
      </c>
      <c r="P37" s="124">
        <f t="shared" si="3"/>
        <v>0</v>
      </c>
      <c r="Q37" s="124">
        <f t="shared" si="2"/>
        <v>0</v>
      </c>
    </row>
    <row r="38" spans="3:17" x14ac:dyDescent="0.25">
      <c r="C38" s="168"/>
      <c r="D38" s="185"/>
      <c r="E38" s="150"/>
      <c r="F38" s="124">
        <f t="shared" si="0"/>
        <v>0</v>
      </c>
      <c r="G38" s="188"/>
      <c r="H38" s="169"/>
      <c r="I38" s="157" t="e">
        <f>VLOOKUP(H38,Presupuesto!$B$8:$C$583,2,0)</f>
        <v>#N/A</v>
      </c>
      <c r="J38" s="125" t="str">
        <f t="shared" si="4"/>
        <v>Desarrollo Curricular</v>
      </c>
      <c r="K38" s="125" t="s">
        <v>555</v>
      </c>
      <c r="L38" s="168"/>
      <c r="M38" s="185"/>
      <c r="N38" s="150"/>
      <c r="O38" s="124">
        <f t="shared" si="1"/>
        <v>0</v>
      </c>
      <c r="P38" s="124">
        <f t="shared" ref="P38:P51" si="5">$O38*P$16</f>
        <v>0</v>
      </c>
      <c r="Q38" s="124">
        <f t="shared" si="2"/>
        <v>0</v>
      </c>
    </row>
    <row r="39" spans="3:17" x14ac:dyDescent="0.25">
      <c r="C39" s="170"/>
      <c r="D39" s="178"/>
      <c r="E39" s="145"/>
      <c r="F39" s="124">
        <f t="shared" si="0"/>
        <v>0</v>
      </c>
      <c r="G39" s="188"/>
      <c r="H39" s="171"/>
      <c r="I39" s="157" t="e">
        <f>VLOOKUP(H39,Presupuesto!$B$8:$C$583,2,0)</f>
        <v>#N/A</v>
      </c>
      <c r="J39" s="125" t="str">
        <f t="shared" si="4"/>
        <v>Desarrollo Curricular</v>
      </c>
      <c r="K39" s="125" t="s">
        <v>555</v>
      </c>
      <c r="L39" s="170"/>
      <c r="M39" s="178"/>
      <c r="N39" s="145"/>
      <c r="O39" s="124">
        <f t="shared" si="1"/>
        <v>0</v>
      </c>
      <c r="P39" s="124">
        <f t="shared" si="5"/>
        <v>0</v>
      </c>
      <c r="Q39" s="124">
        <f t="shared" si="2"/>
        <v>0</v>
      </c>
    </row>
    <row r="40" spans="3:17" x14ac:dyDescent="0.25">
      <c r="C40" s="170"/>
      <c r="D40" s="178"/>
      <c r="E40" s="145"/>
      <c r="F40" s="124">
        <f t="shared" si="0"/>
        <v>0</v>
      </c>
      <c r="G40" s="188"/>
      <c r="H40" s="171"/>
      <c r="I40" s="157" t="e">
        <f>VLOOKUP(H40,Presupuesto!$B$8:$C$583,2,0)</f>
        <v>#N/A</v>
      </c>
      <c r="J40" s="125" t="str">
        <f t="shared" si="4"/>
        <v>Desarrollo Curricular</v>
      </c>
      <c r="K40" s="125" t="s">
        <v>555</v>
      </c>
      <c r="L40" s="170"/>
      <c r="M40" s="178"/>
      <c r="N40" s="145"/>
      <c r="O40" s="124">
        <f t="shared" si="1"/>
        <v>0</v>
      </c>
      <c r="P40" s="124">
        <f t="shared" si="5"/>
        <v>0</v>
      </c>
      <c r="Q40" s="124">
        <f t="shared" si="2"/>
        <v>0</v>
      </c>
    </row>
    <row r="41" spans="3:17" x14ac:dyDescent="0.25">
      <c r="C41" s="170"/>
      <c r="D41" s="178"/>
      <c r="E41" s="145"/>
      <c r="F41" s="124">
        <f t="shared" si="0"/>
        <v>0</v>
      </c>
      <c r="G41" s="188"/>
      <c r="H41" s="171"/>
      <c r="I41" s="157" t="e">
        <f>VLOOKUP(H41,Presupuesto!$B$8:$C$583,2,0)</f>
        <v>#N/A</v>
      </c>
      <c r="J41" s="125" t="str">
        <f t="shared" si="4"/>
        <v>Desarrollo Curricular</v>
      </c>
      <c r="K41" s="125" t="s">
        <v>555</v>
      </c>
      <c r="L41" s="170"/>
      <c r="M41" s="178"/>
      <c r="N41" s="145"/>
      <c r="O41" s="124">
        <f t="shared" si="1"/>
        <v>0</v>
      </c>
      <c r="P41" s="124">
        <f t="shared" si="5"/>
        <v>0</v>
      </c>
      <c r="Q41" s="124">
        <f t="shared" si="2"/>
        <v>0</v>
      </c>
    </row>
    <row r="42" spans="3:17" x14ac:dyDescent="0.25">
      <c r="C42" s="170"/>
      <c r="D42" s="178"/>
      <c r="E42" s="145"/>
      <c r="F42" s="124">
        <f t="shared" si="0"/>
        <v>0</v>
      </c>
      <c r="G42" s="188"/>
      <c r="H42" s="171"/>
      <c r="I42" s="157" t="e">
        <f>VLOOKUP(H42,Presupuesto!$B$8:$C$583,2,0)</f>
        <v>#N/A</v>
      </c>
      <c r="J42" s="125" t="str">
        <f t="shared" si="4"/>
        <v>Desarrollo Curricular</v>
      </c>
      <c r="K42" s="125" t="s">
        <v>555</v>
      </c>
      <c r="L42" s="170"/>
      <c r="M42" s="178"/>
      <c r="N42" s="145"/>
      <c r="O42" s="124">
        <f t="shared" si="1"/>
        <v>0</v>
      </c>
      <c r="P42" s="124">
        <f t="shared" si="5"/>
        <v>0</v>
      </c>
      <c r="Q42" s="124">
        <f t="shared" si="2"/>
        <v>0</v>
      </c>
    </row>
    <row r="43" spans="3:17" x14ac:dyDescent="0.25">
      <c r="C43" s="170"/>
      <c r="D43" s="178"/>
      <c r="E43" s="145"/>
      <c r="F43" s="124">
        <f t="shared" si="0"/>
        <v>0</v>
      </c>
      <c r="G43" s="188"/>
      <c r="H43" s="171"/>
      <c r="I43" s="157" t="e">
        <f>VLOOKUP(H43,Presupuesto!$B$8:$C$583,2,0)</f>
        <v>#N/A</v>
      </c>
      <c r="J43" s="125" t="str">
        <f t="shared" si="4"/>
        <v>Desarrollo Curricular</v>
      </c>
      <c r="K43" s="125" t="s">
        <v>555</v>
      </c>
      <c r="L43" s="170"/>
      <c r="M43" s="178"/>
      <c r="N43" s="145"/>
      <c r="O43" s="124">
        <f t="shared" si="1"/>
        <v>0</v>
      </c>
      <c r="P43" s="124">
        <f t="shared" si="5"/>
        <v>0</v>
      </c>
      <c r="Q43" s="124">
        <f t="shared" si="2"/>
        <v>0</v>
      </c>
    </row>
    <row r="44" spans="3:17" x14ac:dyDescent="0.25">
      <c r="C44" s="170"/>
      <c r="D44" s="178"/>
      <c r="E44" s="145"/>
      <c r="F44" s="124">
        <f t="shared" si="0"/>
        <v>0</v>
      </c>
      <c r="G44" s="188"/>
      <c r="H44" s="171"/>
      <c r="I44" s="157" t="e">
        <f>VLOOKUP(H44,Presupuesto!$B$8:$C$583,2,0)</f>
        <v>#N/A</v>
      </c>
      <c r="J44" s="125" t="str">
        <f t="shared" si="4"/>
        <v>Desarrollo Curricular</v>
      </c>
      <c r="K44" s="125" t="s">
        <v>555</v>
      </c>
      <c r="L44" s="170"/>
      <c r="M44" s="178"/>
      <c r="N44" s="145"/>
      <c r="O44" s="124">
        <f t="shared" si="1"/>
        <v>0</v>
      </c>
      <c r="P44" s="124">
        <f t="shared" si="5"/>
        <v>0</v>
      </c>
      <c r="Q44" s="124">
        <f t="shared" si="2"/>
        <v>0</v>
      </c>
    </row>
    <row r="45" spans="3:17" x14ac:dyDescent="0.25">
      <c r="C45" s="170"/>
      <c r="D45" s="178"/>
      <c r="E45" s="145"/>
      <c r="F45" s="124">
        <f t="shared" si="0"/>
        <v>0</v>
      </c>
      <c r="G45" s="188"/>
      <c r="H45" s="171"/>
      <c r="I45" s="157" t="e">
        <f>VLOOKUP(H45,Presupuesto!$B$8:$C$583,2,0)</f>
        <v>#N/A</v>
      </c>
      <c r="J45" s="125" t="str">
        <f t="shared" si="4"/>
        <v>Desarrollo Curricular</v>
      </c>
      <c r="K45" s="125" t="s">
        <v>555</v>
      </c>
      <c r="L45" s="170"/>
      <c r="M45" s="178"/>
      <c r="N45" s="145"/>
      <c r="O45" s="124">
        <f t="shared" si="1"/>
        <v>0</v>
      </c>
      <c r="P45" s="124">
        <f t="shared" si="5"/>
        <v>0</v>
      </c>
      <c r="Q45" s="124">
        <f t="shared" si="2"/>
        <v>0</v>
      </c>
    </row>
    <row r="46" spans="3:17" x14ac:dyDescent="0.25">
      <c r="C46" s="170"/>
      <c r="D46" s="178"/>
      <c r="E46" s="145"/>
      <c r="F46" s="124">
        <f t="shared" si="0"/>
        <v>0</v>
      </c>
      <c r="G46" s="188"/>
      <c r="H46" s="171"/>
      <c r="I46" s="157" t="e">
        <f>VLOOKUP(H46,Presupuesto!$B$8:$C$583,2,0)</f>
        <v>#N/A</v>
      </c>
      <c r="J46" s="125" t="str">
        <f t="shared" si="4"/>
        <v>Desarrollo Curricular</v>
      </c>
      <c r="K46" s="125" t="s">
        <v>555</v>
      </c>
      <c r="L46" s="170"/>
      <c r="M46" s="178"/>
      <c r="N46" s="145"/>
      <c r="O46" s="124">
        <f t="shared" si="1"/>
        <v>0</v>
      </c>
      <c r="P46" s="124">
        <f t="shared" si="5"/>
        <v>0</v>
      </c>
      <c r="Q46" s="124">
        <f t="shared" si="2"/>
        <v>0</v>
      </c>
    </row>
    <row r="47" spans="3:17" x14ac:dyDescent="0.25">
      <c r="C47" s="172"/>
      <c r="D47" s="178"/>
      <c r="E47" s="145"/>
      <c r="F47" s="124">
        <f t="shared" si="0"/>
        <v>0</v>
      </c>
      <c r="G47" s="188"/>
      <c r="H47" s="173"/>
      <c r="I47" s="157" t="e">
        <f>VLOOKUP(H47,Presupuesto!$B$8:$C$583,2,0)</f>
        <v>#N/A</v>
      </c>
      <c r="J47" s="125" t="str">
        <f t="shared" si="4"/>
        <v>Desarrollo Curricular</v>
      </c>
      <c r="K47" s="125" t="s">
        <v>546</v>
      </c>
      <c r="L47" s="172"/>
      <c r="M47" s="178"/>
      <c r="N47" s="145"/>
      <c r="O47" s="124">
        <f t="shared" si="1"/>
        <v>0</v>
      </c>
      <c r="P47" s="124">
        <f t="shared" si="5"/>
        <v>0</v>
      </c>
      <c r="Q47" s="124">
        <f t="shared" si="2"/>
        <v>0</v>
      </c>
    </row>
    <row r="48" spans="3:17" x14ac:dyDescent="0.25">
      <c r="C48" s="172"/>
      <c r="D48" s="178"/>
      <c r="E48" s="145"/>
      <c r="F48" s="124">
        <f t="shared" si="0"/>
        <v>0</v>
      </c>
      <c r="G48" s="188"/>
      <c r="H48" s="173"/>
      <c r="I48" s="157" t="e">
        <f>VLOOKUP(H48,Presupuesto!$B$8:$C$583,2,0)</f>
        <v>#N/A</v>
      </c>
      <c r="J48" s="125" t="str">
        <f t="shared" si="4"/>
        <v>Desarrollo Curricular</v>
      </c>
      <c r="K48" s="125" t="s">
        <v>555</v>
      </c>
      <c r="L48" s="172"/>
      <c r="M48" s="178"/>
      <c r="N48" s="145"/>
      <c r="O48" s="124">
        <f t="shared" si="1"/>
        <v>0</v>
      </c>
      <c r="P48" s="124">
        <f t="shared" si="5"/>
        <v>0</v>
      </c>
      <c r="Q48" s="124">
        <f t="shared" si="2"/>
        <v>0</v>
      </c>
    </row>
    <row r="49" spans="3:17" x14ac:dyDescent="0.25">
      <c r="C49" s="172"/>
      <c r="D49" s="178"/>
      <c r="E49" s="145"/>
      <c r="F49" s="124">
        <f t="shared" si="0"/>
        <v>0</v>
      </c>
      <c r="G49" s="188"/>
      <c r="H49" s="173"/>
      <c r="I49" s="157" t="e">
        <f>VLOOKUP(H49,Presupuesto!$B$8:$C$583,2,0)</f>
        <v>#N/A</v>
      </c>
      <c r="J49" s="125" t="str">
        <f t="shared" si="4"/>
        <v>Desarrollo Curricular</v>
      </c>
      <c r="K49" s="125" t="s">
        <v>555</v>
      </c>
      <c r="L49" s="172"/>
      <c r="M49" s="178"/>
      <c r="N49" s="145"/>
      <c r="O49" s="124">
        <f t="shared" si="1"/>
        <v>0</v>
      </c>
      <c r="P49" s="124">
        <f t="shared" si="5"/>
        <v>0</v>
      </c>
      <c r="Q49" s="124">
        <f t="shared" si="2"/>
        <v>0</v>
      </c>
    </row>
    <row r="50" spans="3:17" x14ac:dyDescent="0.25">
      <c r="C50" s="172"/>
      <c r="D50" s="178"/>
      <c r="E50" s="145"/>
      <c r="F50" s="124">
        <f t="shared" si="0"/>
        <v>0</v>
      </c>
      <c r="G50" s="188"/>
      <c r="H50" s="173"/>
      <c r="I50" s="157" t="e">
        <f>VLOOKUP(H50,Presupuesto!$B$8:$C$583,2,0)</f>
        <v>#N/A</v>
      </c>
      <c r="J50" s="125" t="str">
        <f t="shared" si="4"/>
        <v>Desarrollo Curricular</v>
      </c>
      <c r="K50" s="125" t="s">
        <v>555</v>
      </c>
      <c r="L50" s="172"/>
      <c r="M50" s="178"/>
      <c r="N50" s="145"/>
      <c r="O50" s="124">
        <f t="shared" si="1"/>
        <v>0</v>
      </c>
      <c r="P50" s="124">
        <f t="shared" si="5"/>
        <v>0</v>
      </c>
      <c r="Q50" s="124">
        <f t="shared" si="2"/>
        <v>0</v>
      </c>
    </row>
    <row r="51" spans="3:17" ht="15.75" thickBot="1" x14ac:dyDescent="0.3">
      <c r="C51" s="174"/>
      <c r="D51" s="186"/>
      <c r="E51" s="130"/>
      <c r="F51" s="132">
        <f t="shared" si="0"/>
        <v>0</v>
      </c>
      <c r="G51" s="189"/>
      <c r="H51" s="175"/>
      <c r="I51" s="159" t="e">
        <f>VLOOKUP(H51,Presupuesto!$B$8:$C$583,2,0)</f>
        <v>#N/A</v>
      </c>
      <c r="J51" s="133" t="str">
        <f>$J$20</f>
        <v>Desarrollo Curricular</v>
      </c>
      <c r="K51" s="151" t="s">
        <v>537</v>
      </c>
      <c r="L51" s="174"/>
      <c r="M51" s="186"/>
      <c r="N51" s="130"/>
      <c r="O51" s="132">
        <f t="shared" si="1"/>
        <v>0</v>
      </c>
      <c r="P51" s="132">
        <f t="shared" si="5"/>
        <v>0</v>
      </c>
      <c r="Q51" s="132">
        <f t="shared" si="2"/>
        <v>0</v>
      </c>
    </row>
    <row r="52" spans="3:17" x14ac:dyDescent="0.25">
      <c r="G52" s="112"/>
    </row>
    <row r="53" spans="3:17" x14ac:dyDescent="0.25">
      <c r="G53" s="112"/>
    </row>
    <row r="54" spans="3:17" x14ac:dyDescent="0.25">
      <c r="G54" s="112"/>
    </row>
    <row r="55" spans="3:17" x14ac:dyDescent="0.25">
      <c r="G55" s="112"/>
    </row>
    <row r="56" spans="3:17" x14ac:dyDescent="0.25">
      <c r="G56" s="112"/>
    </row>
    <row r="57" spans="3:17" x14ac:dyDescent="0.25">
      <c r="G57" s="112"/>
    </row>
    <row r="58" spans="3:17" x14ac:dyDescent="0.25">
      <c r="G58" s="112"/>
    </row>
    <row r="59" spans="3:17" x14ac:dyDescent="0.25">
      <c r="G59" s="112"/>
    </row>
    <row r="60" spans="3:17" x14ac:dyDescent="0.25">
      <c r="G60" s="112"/>
    </row>
    <row r="61" spans="3:17" x14ac:dyDescent="0.25">
      <c r="G61" s="112"/>
    </row>
    <row r="62" spans="3:17" x14ac:dyDescent="0.25">
      <c r="G62" s="112"/>
    </row>
    <row r="63" spans="3:17" x14ac:dyDescent="0.25">
      <c r="G63" s="112"/>
    </row>
    <row r="64" spans="3:17" x14ac:dyDescent="0.25">
      <c r="G64" s="112"/>
    </row>
    <row r="65" spans="7:7" x14ac:dyDescent="0.25">
      <c r="G65" s="112"/>
    </row>
    <row r="66" spans="7:7" x14ac:dyDescent="0.25">
      <c r="G66" s="112"/>
    </row>
    <row r="67" spans="7:7" x14ac:dyDescent="0.25">
      <c r="G67" s="112"/>
    </row>
    <row r="68" spans="7:7" x14ac:dyDescent="0.25">
      <c r="G68" s="112"/>
    </row>
    <row r="69" spans="7:7" x14ac:dyDescent="0.25">
      <c r="G69" s="112"/>
    </row>
    <row r="70" spans="7:7" x14ac:dyDescent="0.25">
      <c r="G70" s="112"/>
    </row>
    <row r="71" spans="7:7" x14ac:dyDescent="0.25">
      <c r="G71" s="112"/>
    </row>
    <row r="72" spans="7:7" x14ac:dyDescent="0.25">
      <c r="G72" s="112"/>
    </row>
    <row r="73" spans="7:7" x14ac:dyDescent="0.25">
      <c r="G73" s="112"/>
    </row>
    <row r="74" spans="7:7" x14ac:dyDescent="0.25">
      <c r="G74" s="112"/>
    </row>
    <row r="75" spans="7:7" x14ac:dyDescent="0.25">
      <c r="G75" s="112"/>
    </row>
    <row r="76" spans="7:7" x14ac:dyDescent="0.25">
      <c r="G76" s="112"/>
    </row>
    <row r="77" spans="7:7" x14ac:dyDescent="0.25">
      <c r="G77" s="112"/>
    </row>
    <row r="78" spans="7:7" x14ac:dyDescent="0.25">
      <c r="G78" s="112"/>
    </row>
    <row r="79" spans="7:7" x14ac:dyDescent="0.25">
      <c r="G79" s="112"/>
    </row>
    <row r="80" spans="7: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topLeftCell="E12" workbookViewId="0">
      <selection activeCell="E10" sqref="E10"/>
    </sheetView>
  </sheetViews>
  <sheetFormatPr baseColWidth="10" defaultColWidth="11.5703125" defaultRowHeight="15" x14ac:dyDescent="0.25"/>
  <cols>
    <col min="1" max="2" width="21.7109375" style="112" customWidth="1"/>
    <col min="3" max="4" width="27.42578125" style="112" customWidth="1"/>
    <col min="5" max="5" width="27.42578125" style="96" customWidth="1"/>
    <col min="6" max="6" width="27.42578125" style="112" customWidth="1"/>
    <col min="7" max="7" width="15.28515625" style="112" customWidth="1"/>
    <col min="8" max="8" width="13.7109375" style="112" bestFit="1" customWidth="1"/>
    <col min="9" max="9" width="15.28515625" style="112" customWidth="1"/>
    <col min="10" max="10" width="18.85546875" style="112" customWidth="1"/>
    <col min="11" max="11" width="12.7109375" style="112" bestFit="1" customWidth="1"/>
    <col min="12" max="12" width="13.7109375" style="112" bestFit="1" customWidth="1"/>
    <col min="13" max="14" width="12.7109375" style="112" bestFit="1" customWidth="1"/>
    <col min="15" max="15" width="15.28515625" style="112" customWidth="1"/>
    <col min="16" max="16" width="18.28515625" style="112" customWidth="1"/>
    <col min="17" max="18" width="11.5703125" style="112"/>
    <col min="19" max="19" width="14.140625" style="112" customWidth="1"/>
    <col min="20" max="20" width="17" style="112" customWidth="1"/>
    <col min="21" max="22" width="14.140625" style="112" customWidth="1"/>
    <col min="23" max="23" width="17" style="112" customWidth="1"/>
    <col min="24" max="16384" width="11.5703125" style="112"/>
  </cols>
  <sheetData>
    <row r="1" spans="1:24" ht="18" customHeight="1" x14ac:dyDescent="0.25">
      <c r="B1" s="245"/>
      <c r="C1" s="245"/>
      <c r="D1" s="245"/>
      <c r="E1" s="314"/>
      <c r="G1" s="246" t="s">
        <v>3128</v>
      </c>
      <c r="H1" s="245"/>
      <c r="I1" s="245"/>
      <c r="J1" s="245"/>
      <c r="K1" s="245"/>
      <c r="L1" s="245"/>
      <c r="M1" s="245"/>
      <c r="N1" s="245"/>
      <c r="O1" s="245"/>
      <c r="P1" s="245"/>
      <c r="Q1" s="245"/>
      <c r="R1" s="245"/>
      <c r="S1" s="245"/>
      <c r="T1" s="245"/>
      <c r="U1" s="245"/>
      <c r="V1" s="245"/>
      <c r="W1" s="245"/>
    </row>
    <row r="2" spans="1:24" ht="14.45" customHeight="1" x14ac:dyDescent="0.25">
      <c r="A2" s="247" t="s">
        <v>628</v>
      </c>
      <c r="B2" s="247"/>
      <c r="C2" s="247"/>
      <c r="D2" s="247"/>
      <c r="E2" s="253"/>
      <c r="F2" s="247"/>
      <c r="G2" s="247"/>
      <c r="H2" s="247"/>
      <c r="I2" s="247"/>
      <c r="J2" s="247"/>
      <c r="K2" s="247"/>
      <c r="L2" s="247"/>
      <c r="M2" s="247"/>
      <c r="N2" s="247"/>
      <c r="O2" s="247"/>
      <c r="P2" s="247"/>
      <c r="Q2" s="247"/>
      <c r="R2" s="247"/>
      <c r="S2" s="247"/>
      <c r="T2" s="247"/>
      <c r="U2" s="247"/>
      <c r="V2" s="247"/>
      <c r="W2" s="247"/>
    </row>
    <row r="3" spans="1:24" ht="14.45" customHeight="1" x14ac:dyDescent="0.25">
      <c r="A3" s="911" t="s">
        <v>102</v>
      </c>
      <c r="B3" s="911" t="s">
        <v>121</v>
      </c>
      <c r="C3" s="923" t="s">
        <v>90</v>
      </c>
      <c r="D3" s="923" t="s">
        <v>91</v>
      </c>
      <c r="E3" s="914" t="s">
        <v>533</v>
      </c>
      <c r="F3" s="923" t="s">
        <v>92</v>
      </c>
      <c r="G3" s="917" t="s">
        <v>106</v>
      </c>
      <c r="H3" s="926"/>
      <c r="I3" s="926"/>
      <c r="J3" s="926"/>
      <c r="K3" s="926"/>
      <c r="L3" s="926"/>
      <c r="M3" s="926"/>
      <c r="N3" s="918"/>
      <c r="O3" s="919" t="s">
        <v>107</v>
      </c>
      <c r="P3" s="920"/>
      <c r="Q3" s="907" t="s">
        <v>108</v>
      </c>
      <c r="R3" s="908"/>
      <c r="S3" s="911" t="s">
        <v>109</v>
      </c>
      <c r="T3" s="911" t="s">
        <v>110</v>
      </c>
      <c r="U3" s="911" t="s">
        <v>118</v>
      </c>
      <c r="V3" s="911" t="s">
        <v>117</v>
      </c>
      <c r="W3" s="904" t="s">
        <v>93</v>
      </c>
    </row>
    <row r="4" spans="1:24" ht="14.45" customHeight="1" x14ac:dyDescent="0.25">
      <c r="A4" s="912"/>
      <c r="B4" s="912"/>
      <c r="C4" s="924"/>
      <c r="D4" s="924"/>
      <c r="E4" s="915"/>
      <c r="F4" s="924"/>
      <c r="G4" s="917" t="s">
        <v>111</v>
      </c>
      <c r="H4" s="918"/>
      <c r="I4" s="917" t="s">
        <v>112</v>
      </c>
      <c r="J4" s="918"/>
      <c r="K4" s="917" t="s">
        <v>113</v>
      </c>
      <c r="L4" s="918"/>
      <c r="M4" s="917" t="s">
        <v>114</v>
      </c>
      <c r="N4" s="918"/>
      <c r="O4" s="921"/>
      <c r="P4" s="922"/>
      <c r="Q4" s="909"/>
      <c r="R4" s="910"/>
      <c r="S4" s="912"/>
      <c r="T4" s="912"/>
      <c r="U4" s="912"/>
      <c r="V4" s="912"/>
      <c r="W4" s="905"/>
    </row>
    <row r="5" spans="1:24" ht="25.5" x14ac:dyDescent="0.25">
      <c r="A5" s="913"/>
      <c r="B5" s="913"/>
      <c r="C5" s="925"/>
      <c r="D5" s="925"/>
      <c r="E5" s="916"/>
      <c r="F5" s="925"/>
      <c r="G5" s="321" t="s">
        <v>115</v>
      </c>
      <c r="H5" s="321" t="s">
        <v>12</v>
      </c>
      <c r="I5" s="321" t="s">
        <v>115</v>
      </c>
      <c r="J5" s="321" t="s">
        <v>12</v>
      </c>
      <c r="K5" s="321" t="s">
        <v>115</v>
      </c>
      <c r="L5" s="321" t="s">
        <v>12</v>
      </c>
      <c r="M5" s="321" t="s">
        <v>115</v>
      </c>
      <c r="N5" s="321" t="s">
        <v>12</v>
      </c>
      <c r="O5" s="321" t="s">
        <v>115</v>
      </c>
      <c r="P5" s="321" t="s">
        <v>12</v>
      </c>
      <c r="Q5" s="321" t="s">
        <v>116</v>
      </c>
      <c r="R5" s="321" t="s">
        <v>87</v>
      </c>
      <c r="S5" s="913"/>
      <c r="T5" s="913"/>
      <c r="U5" s="913"/>
      <c r="V5" s="913"/>
      <c r="W5" s="906"/>
    </row>
    <row r="6" spans="1:24" ht="148.5" hidden="1" customHeight="1" x14ac:dyDescent="0.25">
      <c r="A6" s="927" t="s">
        <v>629</v>
      </c>
      <c r="B6" s="327" t="s">
        <v>630</v>
      </c>
      <c r="C6" s="328" t="s">
        <v>631</v>
      </c>
      <c r="D6" s="328" t="s">
        <v>632</v>
      </c>
      <c r="E6" s="74"/>
      <c r="F6" s="74"/>
      <c r="G6" s="238"/>
      <c r="H6" s="239"/>
      <c r="I6" s="238"/>
      <c r="J6" s="239"/>
      <c r="K6" s="238"/>
      <c r="L6" s="239"/>
      <c r="M6" s="238"/>
      <c r="N6" s="239"/>
      <c r="O6" s="74"/>
      <c r="P6" s="277"/>
      <c r="Q6" s="74"/>
      <c r="R6" s="74"/>
      <c r="S6" s="74"/>
      <c r="T6" s="74"/>
      <c r="U6" s="74"/>
      <c r="V6" s="74"/>
      <c r="W6" s="74"/>
    </row>
    <row r="7" spans="1:24" ht="186.75" hidden="1" customHeight="1" x14ac:dyDescent="0.25">
      <c r="A7" s="928"/>
      <c r="B7" s="929" t="s">
        <v>633</v>
      </c>
      <c r="C7" s="328" t="s">
        <v>634</v>
      </c>
      <c r="D7" s="328" t="s">
        <v>635</v>
      </c>
      <c r="E7" s="74"/>
      <c r="F7" s="70"/>
      <c r="G7" s="238"/>
      <c r="H7" s="239"/>
      <c r="I7" s="238"/>
      <c r="J7" s="239"/>
      <c r="K7" s="238"/>
      <c r="L7" s="239"/>
      <c r="M7" s="238"/>
      <c r="N7" s="239"/>
      <c r="O7" s="74"/>
      <c r="P7" s="277"/>
      <c r="Q7" s="74"/>
      <c r="R7" s="74"/>
      <c r="S7" s="243"/>
      <c r="T7" s="74"/>
      <c r="U7" s="74"/>
      <c r="V7" s="74"/>
      <c r="W7" s="74"/>
    </row>
    <row r="8" spans="1:24" ht="141.75" hidden="1" customHeight="1" x14ac:dyDescent="0.25">
      <c r="A8" s="928"/>
      <c r="B8" s="930"/>
      <c r="C8" s="328" t="s">
        <v>636</v>
      </c>
      <c r="D8" s="328" t="s">
        <v>637</v>
      </c>
      <c r="E8" s="74"/>
      <c r="F8" s="74" t="s">
        <v>638</v>
      </c>
      <c r="G8" s="238"/>
      <c r="H8" s="239"/>
      <c r="I8" s="238"/>
      <c r="J8" s="239"/>
      <c r="K8" s="238"/>
      <c r="L8" s="239"/>
      <c r="M8" s="238"/>
      <c r="N8" s="239"/>
      <c r="O8" s="74"/>
      <c r="P8" s="277">
        <f>SUMIFS('8. Venta de Servicios'!D:D,'8. Venta de Servicios'!$B:$B,'1 Desarrollo e Innov Curricular'!$E$6:$E$20,'8. Venta de Servicios'!$C:$C,'8. Venta de Servicios'!$C$10)</f>
        <v>0</v>
      </c>
      <c r="Q8" s="249"/>
      <c r="R8" s="74"/>
      <c r="S8" s="243"/>
      <c r="T8" s="74"/>
      <c r="U8" s="74"/>
      <c r="V8" s="74"/>
      <c r="W8" s="74"/>
    </row>
    <row r="9" spans="1:24" ht="132.75" customHeight="1" x14ac:dyDescent="0.25">
      <c r="A9" s="928"/>
      <c r="B9" s="930"/>
      <c r="C9" s="328"/>
      <c r="D9" s="328"/>
      <c r="E9" s="659" t="s">
        <v>1731</v>
      </c>
      <c r="F9" s="660" t="s">
        <v>3129</v>
      </c>
      <c r="G9" s="662"/>
      <c r="H9" s="661"/>
      <c r="I9" s="662">
        <v>1</v>
      </c>
      <c r="J9" s="666">
        <f>+P9</f>
        <v>15250</v>
      </c>
      <c r="K9" s="661"/>
      <c r="L9" s="661"/>
      <c r="M9" s="661"/>
      <c r="N9" s="661"/>
      <c r="O9" s="662">
        <v>1</v>
      </c>
      <c r="P9" s="666">
        <f>+'1. TALLERES SEMINARIOS'!D168</f>
        <v>15250</v>
      </c>
      <c r="Q9" s="661">
        <v>96</v>
      </c>
      <c r="R9" s="661" t="s">
        <v>1904</v>
      </c>
      <c r="S9" s="669" t="s">
        <v>3130</v>
      </c>
      <c r="T9" s="669" t="s">
        <v>3132</v>
      </c>
      <c r="U9" s="669" t="s">
        <v>2570</v>
      </c>
      <c r="V9" s="669" t="s">
        <v>3131</v>
      </c>
      <c r="W9" s="665" t="s">
        <v>2871</v>
      </c>
      <c r="X9" s="517" t="s">
        <v>2578</v>
      </c>
    </row>
    <row r="10" spans="1:24" ht="140.25" x14ac:dyDescent="0.25">
      <c r="A10" s="928"/>
      <c r="B10" s="930"/>
      <c r="C10" s="328"/>
      <c r="D10" s="328"/>
      <c r="E10" s="659" t="s">
        <v>2575</v>
      </c>
      <c r="F10" s="660" t="s">
        <v>3133</v>
      </c>
      <c r="G10" s="661"/>
      <c r="H10" s="661"/>
      <c r="I10" s="662">
        <v>1</v>
      </c>
      <c r="J10" s="667">
        <f>+P10</f>
        <v>10100</v>
      </c>
      <c r="K10" s="662"/>
      <c r="L10" s="661"/>
      <c r="M10" s="661"/>
      <c r="N10" s="661"/>
      <c r="O10" s="662">
        <v>1</v>
      </c>
      <c r="P10" s="668">
        <f>+'1. TALLERES SEMINARIOS'!D183</f>
        <v>10100</v>
      </c>
      <c r="Q10" s="661">
        <v>96</v>
      </c>
      <c r="R10" s="661" t="s">
        <v>1904</v>
      </c>
      <c r="S10" s="669" t="s">
        <v>3130</v>
      </c>
      <c r="T10" s="669" t="s">
        <v>2572</v>
      </c>
      <c r="U10" s="669" t="s">
        <v>2570</v>
      </c>
      <c r="V10" s="669" t="s">
        <v>3134</v>
      </c>
      <c r="W10" s="665" t="s">
        <v>3135</v>
      </c>
      <c r="X10" s="517" t="s">
        <v>2578</v>
      </c>
    </row>
    <row r="11" spans="1:24" ht="119.25" customHeight="1" x14ac:dyDescent="0.25">
      <c r="A11" s="928"/>
      <c r="B11" s="930"/>
      <c r="C11" s="328"/>
      <c r="D11" s="328"/>
      <c r="E11" s="659" t="s">
        <v>1989</v>
      </c>
      <c r="F11" s="660" t="s">
        <v>3136</v>
      </c>
      <c r="G11" s="662"/>
      <c r="H11" s="661"/>
      <c r="I11" s="662"/>
      <c r="J11" s="661"/>
      <c r="K11" s="662">
        <v>1</v>
      </c>
      <c r="L11" s="666">
        <f>+P11</f>
        <v>22825</v>
      </c>
      <c r="M11" s="661"/>
      <c r="N11" s="661"/>
      <c r="O11" s="662">
        <v>1</v>
      </c>
      <c r="P11" s="670">
        <f>+'1. TALLERES SEMINARIOS'!D197</f>
        <v>22825</v>
      </c>
      <c r="Q11" s="661">
        <v>96</v>
      </c>
      <c r="R11" s="661" t="s">
        <v>2568</v>
      </c>
      <c r="S11" s="669" t="s">
        <v>2569</v>
      </c>
      <c r="T11" s="669" t="s">
        <v>2573</v>
      </c>
      <c r="U11" s="669" t="s">
        <v>2570</v>
      </c>
      <c r="V11" s="669" t="s">
        <v>2571</v>
      </c>
      <c r="W11" s="665" t="s">
        <v>2871</v>
      </c>
      <c r="X11" s="517" t="s">
        <v>2578</v>
      </c>
    </row>
    <row r="12" spans="1:24" ht="114.75" x14ac:dyDescent="0.25">
      <c r="A12" s="928"/>
      <c r="B12" s="930"/>
      <c r="C12" s="328"/>
      <c r="D12" s="332"/>
      <c r="E12" s="659" t="s">
        <v>1990</v>
      </c>
      <c r="F12" s="660" t="s">
        <v>3139</v>
      </c>
      <c r="G12" s="657"/>
      <c r="H12" s="657"/>
      <c r="I12" s="657"/>
      <c r="J12" s="657"/>
      <c r="K12" s="658"/>
      <c r="L12" s="657"/>
      <c r="M12" s="662">
        <v>1</v>
      </c>
      <c r="N12" s="663">
        <f>+P12</f>
        <v>8400</v>
      </c>
      <c r="O12" s="662">
        <v>1</v>
      </c>
      <c r="P12" s="755">
        <f>+'1. TALLERES SEMINARIOS'!D213</f>
        <v>8400</v>
      </c>
      <c r="Q12" s="661">
        <v>96</v>
      </c>
      <c r="R12" s="661" t="s">
        <v>1904</v>
      </c>
      <c r="S12" s="669" t="s">
        <v>3130</v>
      </c>
      <c r="T12" s="669" t="s">
        <v>2872</v>
      </c>
      <c r="U12" s="669" t="s">
        <v>2570</v>
      </c>
      <c r="V12" s="669" t="s">
        <v>3134</v>
      </c>
      <c r="W12" s="665" t="s">
        <v>3137</v>
      </c>
      <c r="X12" s="517" t="s">
        <v>2578</v>
      </c>
    </row>
    <row r="13" spans="1:24" ht="114.75" x14ac:dyDescent="0.25">
      <c r="A13" s="928"/>
      <c r="B13" s="930"/>
      <c r="C13" s="328"/>
      <c r="D13" s="332"/>
      <c r="E13" s="659" t="s">
        <v>2576</v>
      </c>
      <c r="F13" s="660" t="s">
        <v>2577</v>
      </c>
      <c r="G13" s="661"/>
      <c r="H13" s="661"/>
      <c r="I13" s="661"/>
      <c r="J13" s="661"/>
      <c r="K13" s="662"/>
      <c r="L13" s="661"/>
      <c r="M13" s="662">
        <v>1</v>
      </c>
      <c r="N13" s="663">
        <f>+P13</f>
        <v>23125</v>
      </c>
      <c r="O13" s="662">
        <v>1</v>
      </c>
      <c r="P13" s="755">
        <f>+'1. TALLERES SEMINARIOS'!D229</f>
        <v>23125</v>
      </c>
      <c r="Q13" s="661">
        <v>96</v>
      </c>
      <c r="R13" s="661" t="s">
        <v>1904</v>
      </c>
      <c r="S13" s="669" t="s">
        <v>3130</v>
      </c>
      <c r="T13" s="669" t="s">
        <v>2574</v>
      </c>
      <c r="U13" s="669" t="s">
        <v>2570</v>
      </c>
      <c r="V13" s="669" t="s">
        <v>3134</v>
      </c>
      <c r="W13" s="665" t="s">
        <v>3138</v>
      </c>
      <c r="X13" s="517" t="s">
        <v>2578</v>
      </c>
    </row>
    <row r="14" spans="1:24" ht="60" hidden="1" x14ac:dyDescent="0.25">
      <c r="A14" s="928"/>
      <c r="B14" s="930"/>
      <c r="C14" s="328" t="s">
        <v>639</v>
      </c>
      <c r="D14" s="328" t="s">
        <v>640</v>
      </c>
      <c r="E14" s="561"/>
      <c r="F14" s="70" t="s">
        <v>236</v>
      </c>
      <c r="G14" s="240"/>
      <c r="H14" s="240"/>
      <c r="I14" s="240"/>
      <c r="J14" s="240"/>
      <c r="K14" s="240"/>
      <c r="L14" s="240"/>
      <c r="M14" s="240"/>
      <c r="N14" s="240"/>
      <c r="O14" s="240"/>
      <c r="P14" s="277"/>
      <c r="Q14" s="70"/>
      <c r="R14" s="70"/>
      <c r="S14" s="329"/>
      <c r="T14" s="329"/>
      <c r="U14" s="330"/>
      <c r="V14" s="331"/>
      <c r="W14" s="251"/>
    </row>
    <row r="15" spans="1:24" ht="94.5" hidden="1" x14ac:dyDescent="0.25">
      <c r="A15" s="928"/>
      <c r="B15" s="930"/>
      <c r="C15" s="328" t="s">
        <v>641</v>
      </c>
      <c r="D15" s="328" t="s">
        <v>642</v>
      </c>
      <c r="E15" s="74"/>
      <c r="F15" s="70" t="s">
        <v>643</v>
      </c>
      <c r="G15" s="240"/>
      <c r="H15" s="240"/>
      <c r="I15" s="248"/>
      <c r="J15" s="250"/>
      <c r="K15" s="240"/>
      <c r="L15" s="240"/>
      <c r="M15" s="240"/>
      <c r="N15" s="240"/>
      <c r="O15" s="240"/>
      <c r="P15" s="277">
        <f>SUMIFS('8. Venta de Servicios'!D:D,'8. Venta de Servicios'!$B:$B,'1 Desarrollo e Innov Curricular'!$E$6:$E$20,'8. Venta de Servicios'!$C:$C,'8. Venta de Servicios'!$C$10)</f>
        <v>0</v>
      </c>
      <c r="Q15" s="74"/>
      <c r="R15" s="74"/>
      <c r="S15" s="70"/>
      <c r="T15" s="70"/>
      <c r="U15" s="70"/>
      <c r="V15" s="70"/>
      <c r="W15" s="74"/>
    </row>
    <row r="16" spans="1:24" ht="53.25" hidden="1" customHeight="1" x14ac:dyDescent="0.25">
      <c r="A16" s="928"/>
      <c r="B16" s="931"/>
      <c r="C16" s="328" t="s">
        <v>644</v>
      </c>
      <c r="D16" s="328" t="s">
        <v>645</v>
      </c>
      <c r="E16" s="74"/>
      <c r="F16" s="70" t="s">
        <v>646</v>
      </c>
      <c r="G16" s="242"/>
      <c r="H16" s="240"/>
      <c r="I16" s="240"/>
      <c r="J16" s="240"/>
      <c r="K16" s="240"/>
      <c r="L16" s="240"/>
      <c r="M16" s="240"/>
      <c r="N16" s="240"/>
      <c r="O16" s="240"/>
      <c r="P16" s="277">
        <f>SUMIFS('8. Venta de Servicios'!D:D,'8. Venta de Servicios'!$B:$B,'1 Desarrollo e Innov Curricular'!$E$6:$E$20,'8. Venta de Servicios'!$C:$C,'8. Venta de Servicios'!$C$10)</f>
        <v>0</v>
      </c>
      <c r="Q16" s="70"/>
      <c r="R16" s="70"/>
      <c r="S16" s="70"/>
      <c r="T16" s="70"/>
      <c r="U16" s="70"/>
      <c r="V16" s="70"/>
      <c r="W16" s="75"/>
    </row>
    <row r="17" spans="1:23" ht="132" hidden="1" customHeight="1" x14ac:dyDescent="0.25">
      <c r="A17" s="928"/>
      <c r="B17" s="927"/>
      <c r="C17" s="332" t="s">
        <v>647</v>
      </c>
      <c r="D17" s="328" t="s">
        <v>120</v>
      </c>
      <c r="E17" s="74"/>
      <c r="F17" s="70" t="s">
        <v>648</v>
      </c>
      <c r="G17" s="240"/>
      <c r="H17" s="241"/>
      <c r="I17" s="240"/>
      <c r="J17" s="240"/>
      <c r="K17" s="240"/>
      <c r="L17" s="241"/>
      <c r="M17" s="240"/>
      <c r="N17" s="240"/>
      <c r="O17" s="240"/>
      <c r="P17" s="277">
        <f>SUMIFS('8. Venta de Servicios'!D:D,'8. Venta de Servicios'!$B:$B,'1 Desarrollo e Innov Curricular'!$E$6:$E$20,'8. Venta de Servicios'!$C:$C,'8. Venta de Servicios'!$C$10)</f>
        <v>0</v>
      </c>
      <c r="Q17" s="74"/>
      <c r="R17" s="74"/>
      <c r="S17" s="70"/>
      <c r="T17" s="70"/>
      <c r="U17" s="70"/>
      <c r="V17" s="70"/>
      <c r="W17" s="74"/>
    </row>
    <row r="18" spans="1:23" ht="75" hidden="1" x14ac:dyDescent="0.25">
      <c r="A18" s="928"/>
      <c r="B18" s="928"/>
      <c r="C18" s="332" t="s">
        <v>649</v>
      </c>
      <c r="D18" s="328" t="s">
        <v>650</v>
      </c>
      <c r="E18" s="74"/>
      <c r="F18" s="70" t="s">
        <v>651</v>
      </c>
      <c r="G18" s="242"/>
      <c r="H18" s="240"/>
      <c r="I18" s="240"/>
      <c r="J18" s="240"/>
      <c r="K18" s="240"/>
      <c r="L18" s="240"/>
      <c r="M18" s="240"/>
      <c r="N18" s="240"/>
      <c r="O18" s="240"/>
      <c r="P18" s="277">
        <f>SUMIFS('8. Venta de Servicios'!D:D,'8. Venta de Servicios'!$B:$B,'1 Desarrollo e Innov Curricular'!$E$6:$E$20,'8. Venta de Servicios'!$C:$C,'8. Venta de Servicios'!$C$10)</f>
        <v>0</v>
      </c>
      <c r="Q18" s="70"/>
      <c r="R18" s="70"/>
      <c r="S18" s="70"/>
      <c r="T18" s="70"/>
      <c r="U18" s="70"/>
      <c r="V18" s="70"/>
      <c r="W18" s="74"/>
    </row>
    <row r="19" spans="1:23" ht="94.5" hidden="1" x14ac:dyDescent="0.25">
      <c r="A19" s="928"/>
      <c r="B19" s="928"/>
      <c r="C19" s="332" t="s">
        <v>652</v>
      </c>
      <c r="D19" s="332" t="s">
        <v>653</v>
      </c>
      <c r="E19" s="74"/>
      <c r="F19" s="70" t="s">
        <v>654</v>
      </c>
      <c r="G19" s="240"/>
      <c r="H19" s="240"/>
      <c r="I19" s="240"/>
      <c r="J19" s="240"/>
      <c r="K19" s="240"/>
      <c r="L19" s="240"/>
      <c r="M19" s="240"/>
      <c r="N19" s="240"/>
      <c r="O19" s="240"/>
      <c r="P19" s="277">
        <f>SUMIFS('8. Venta de Servicios'!D:D,'8. Venta de Servicios'!$B:$B,'1 Desarrollo e Innov Curricular'!$E$6:$E$20,'8. Venta de Servicios'!$C:$C,'8. Venta de Servicios'!$C$10)</f>
        <v>0</v>
      </c>
      <c r="Q19" s="70"/>
      <c r="R19" s="70"/>
      <c r="S19" s="70"/>
      <c r="T19" s="70"/>
      <c r="U19" s="70"/>
      <c r="V19" s="70"/>
      <c r="W19" s="74"/>
    </row>
    <row r="20" spans="1:23" ht="150" hidden="1" x14ac:dyDescent="0.25">
      <c r="A20" s="928"/>
      <c r="B20" s="928"/>
      <c r="C20" s="333" t="s">
        <v>655</v>
      </c>
      <c r="D20" s="332" t="s">
        <v>656</v>
      </c>
      <c r="E20" s="74"/>
      <c r="F20" s="70" t="s">
        <v>657</v>
      </c>
      <c r="G20" s="240"/>
      <c r="H20" s="240"/>
      <c r="I20" s="240"/>
      <c r="J20" s="240"/>
      <c r="K20" s="240"/>
      <c r="L20" s="240"/>
      <c r="M20" s="240"/>
      <c r="N20" s="240"/>
      <c r="O20" s="240"/>
      <c r="P20" s="277">
        <f>SUMIFS('8. Venta de Servicios'!D:D,'8. Venta de Servicios'!$B:$B,'1 Desarrollo e Innov Curricular'!$E$6:$E$20,'8. Venta de Servicios'!$C:$C,'8. Venta de Servicios'!$C$10)</f>
        <v>0</v>
      </c>
      <c r="Q20" s="70"/>
      <c r="R20" s="70"/>
      <c r="S20" s="70"/>
      <c r="T20" s="70"/>
      <c r="U20" s="70"/>
      <c r="V20" s="70"/>
      <c r="W20" s="75"/>
    </row>
    <row r="21" spans="1:23" ht="15.6" customHeight="1" x14ac:dyDescent="0.25">
      <c r="A21" s="427"/>
      <c r="B21" s="428"/>
      <c r="C21" s="427" t="s">
        <v>122</v>
      </c>
      <c r="D21" s="428"/>
      <c r="E21" s="428"/>
      <c r="F21" s="429"/>
      <c r="G21" s="278">
        <f t="shared" ref="G21:N21" si="0">SUM(G6:G20)</f>
        <v>0</v>
      </c>
      <c r="H21" s="278">
        <f t="shared" si="0"/>
        <v>0</v>
      </c>
      <c r="I21" s="278">
        <f t="shared" si="0"/>
        <v>2</v>
      </c>
      <c r="J21" s="278">
        <f t="shared" si="0"/>
        <v>25350</v>
      </c>
      <c r="K21" s="278">
        <f t="shared" si="0"/>
        <v>1</v>
      </c>
      <c r="L21" s="278">
        <f t="shared" si="0"/>
        <v>22825</v>
      </c>
      <c r="M21" s="278">
        <f t="shared" si="0"/>
        <v>2</v>
      </c>
      <c r="N21" s="278">
        <f t="shared" si="0"/>
        <v>31525</v>
      </c>
      <c r="O21" s="278">
        <f>G21+I21+K21+M21</f>
        <v>5</v>
      </c>
      <c r="P21" s="279">
        <f>H21+J21+L21+N21</f>
        <v>79700</v>
      </c>
      <c r="Q21" s="244"/>
      <c r="R21" s="244"/>
      <c r="S21" s="244"/>
      <c r="T21" s="244"/>
      <c r="U21" s="244"/>
      <c r="V21" s="244"/>
      <c r="W21" s="252"/>
    </row>
    <row r="22" spans="1:23" x14ac:dyDescent="0.25">
      <c r="E22" s="112"/>
    </row>
    <row r="23" spans="1:23" x14ac:dyDescent="0.25">
      <c r="E23" s="112"/>
    </row>
    <row r="24" spans="1:23" x14ac:dyDescent="0.25">
      <c r="E24" s="112"/>
    </row>
    <row r="25" spans="1:23" x14ac:dyDescent="0.25">
      <c r="E25" s="112"/>
    </row>
    <row r="26" spans="1:23" x14ac:dyDescent="0.25">
      <c r="E26" s="112"/>
    </row>
    <row r="27" spans="1:23" x14ac:dyDescent="0.25">
      <c r="E27" s="112"/>
    </row>
    <row r="28" spans="1:23" x14ac:dyDescent="0.25">
      <c r="E28" s="112"/>
    </row>
    <row r="29" spans="1:23" x14ac:dyDescent="0.25">
      <c r="E29" s="112"/>
    </row>
    <row r="30" spans="1:23" x14ac:dyDescent="0.25">
      <c r="E30" s="112"/>
    </row>
    <row r="31" spans="1:23" x14ac:dyDescent="0.25">
      <c r="E31" s="112"/>
    </row>
    <row r="32" spans="1:23" x14ac:dyDescent="0.25">
      <c r="E32" s="112"/>
    </row>
    <row r="33" spans="5:5" x14ac:dyDescent="0.25">
      <c r="E33" s="112"/>
    </row>
    <row r="34" spans="5:5" x14ac:dyDescent="0.25">
      <c r="E34" s="112"/>
    </row>
    <row r="35" spans="5:5" x14ac:dyDescent="0.25">
      <c r="E35" s="112"/>
    </row>
    <row r="36" spans="5:5" x14ac:dyDescent="0.25">
      <c r="E36" s="112"/>
    </row>
    <row r="37" spans="5:5" x14ac:dyDescent="0.25">
      <c r="E37" s="112"/>
    </row>
    <row r="38" spans="5:5" x14ac:dyDescent="0.25">
      <c r="E38" s="112"/>
    </row>
    <row r="39" spans="5:5" x14ac:dyDescent="0.25">
      <c r="E39" s="112"/>
    </row>
    <row r="40" spans="5:5" x14ac:dyDescent="0.25">
      <c r="E40" s="112"/>
    </row>
    <row r="41" spans="5:5" x14ac:dyDescent="0.25">
      <c r="E41" s="112"/>
    </row>
    <row r="42" spans="5:5" x14ac:dyDescent="0.25">
      <c r="E42" s="112"/>
    </row>
    <row r="43" spans="5:5" x14ac:dyDescent="0.25">
      <c r="E43" s="112"/>
    </row>
    <row r="44" spans="5:5" x14ac:dyDescent="0.25">
      <c r="E44" s="112"/>
    </row>
    <row r="45" spans="5:5" x14ac:dyDescent="0.25">
      <c r="E45" s="112"/>
    </row>
    <row r="46" spans="5:5" x14ac:dyDescent="0.25">
      <c r="E46" s="112"/>
    </row>
    <row r="47" spans="5:5" x14ac:dyDescent="0.25">
      <c r="E47" s="112"/>
    </row>
    <row r="48" spans="5:5" x14ac:dyDescent="0.25">
      <c r="E48" s="112"/>
    </row>
    <row r="49" spans="5:5" x14ac:dyDescent="0.25">
      <c r="E49" s="112"/>
    </row>
    <row r="50" spans="5:5" x14ac:dyDescent="0.25">
      <c r="E50" s="112"/>
    </row>
    <row r="51" spans="5:5" x14ac:dyDescent="0.25">
      <c r="E51" s="112"/>
    </row>
    <row r="52" spans="5:5" x14ac:dyDescent="0.25">
      <c r="E52" s="112"/>
    </row>
    <row r="53" spans="5:5" x14ac:dyDescent="0.25">
      <c r="E53" s="112"/>
    </row>
    <row r="54" spans="5:5" x14ac:dyDescent="0.25">
      <c r="E54" s="112"/>
    </row>
    <row r="55" spans="5:5" x14ac:dyDescent="0.25">
      <c r="E55" s="112"/>
    </row>
    <row r="56" spans="5:5" x14ac:dyDescent="0.25">
      <c r="E56" s="112"/>
    </row>
    <row r="57" spans="5:5" x14ac:dyDescent="0.25">
      <c r="E57" s="112"/>
    </row>
    <row r="58" spans="5:5" x14ac:dyDescent="0.25">
      <c r="E58" s="112"/>
    </row>
    <row r="59" spans="5:5" x14ac:dyDescent="0.25">
      <c r="E59" s="112"/>
    </row>
    <row r="60" spans="5:5" x14ac:dyDescent="0.25">
      <c r="E60" s="112"/>
    </row>
    <row r="61" spans="5:5" x14ac:dyDescent="0.25">
      <c r="E61" s="112"/>
    </row>
    <row r="62" spans="5:5" x14ac:dyDescent="0.25">
      <c r="E62" s="112"/>
    </row>
    <row r="63" spans="5:5" x14ac:dyDescent="0.25">
      <c r="E63" s="112"/>
    </row>
    <row r="64" spans="5:5" x14ac:dyDescent="0.25">
      <c r="E64" s="112"/>
    </row>
    <row r="65" spans="5:5" x14ac:dyDescent="0.25">
      <c r="E65" s="112"/>
    </row>
    <row r="66" spans="5:5" x14ac:dyDescent="0.25">
      <c r="E66" s="112"/>
    </row>
    <row r="67" spans="5:5" x14ac:dyDescent="0.25">
      <c r="E67" s="112"/>
    </row>
    <row r="68" spans="5:5" x14ac:dyDescent="0.25">
      <c r="E68" s="112"/>
    </row>
    <row r="69" spans="5:5" x14ac:dyDescent="0.25">
      <c r="E69" s="112"/>
    </row>
    <row r="70" spans="5:5" x14ac:dyDescent="0.25">
      <c r="E70" s="112"/>
    </row>
    <row r="71" spans="5:5" x14ac:dyDescent="0.25">
      <c r="E71" s="112"/>
    </row>
    <row r="72" spans="5:5" x14ac:dyDescent="0.25">
      <c r="E72" s="112"/>
    </row>
    <row r="73" spans="5:5" x14ac:dyDescent="0.25">
      <c r="E73" s="112"/>
    </row>
    <row r="74" spans="5:5" x14ac:dyDescent="0.25">
      <c r="E74" s="112"/>
    </row>
    <row r="75" spans="5:5" x14ac:dyDescent="0.25">
      <c r="E75" s="112"/>
    </row>
    <row r="76" spans="5:5" x14ac:dyDescent="0.25">
      <c r="E76" s="112"/>
    </row>
    <row r="77" spans="5:5" x14ac:dyDescent="0.25">
      <c r="E77" s="112"/>
    </row>
    <row r="78" spans="5:5" x14ac:dyDescent="0.25">
      <c r="E78" s="112"/>
    </row>
    <row r="79" spans="5:5" x14ac:dyDescent="0.25">
      <c r="E79" s="112"/>
    </row>
    <row r="80" spans="5:5" x14ac:dyDescent="0.25">
      <c r="E80" s="112"/>
    </row>
    <row r="81" spans="5:5" x14ac:dyDescent="0.25">
      <c r="E81" s="112"/>
    </row>
    <row r="82" spans="5:5" x14ac:dyDescent="0.25">
      <c r="E82" s="112"/>
    </row>
    <row r="83" spans="5:5" x14ac:dyDescent="0.25">
      <c r="E83" s="112"/>
    </row>
    <row r="84" spans="5:5" x14ac:dyDescent="0.25">
      <c r="E84" s="112"/>
    </row>
  </sheetData>
  <mergeCells count="21">
    <mergeCell ref="A3:A5"/>
    <mergeCell ref="B3:B5"/>
    <mergeCell ref="A6:A20"/>
    <mergeCell ref="B7:B16"/>
    <mergeCell ref="B17:B20"/>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20">
    <cfRule type="duplicateValues" dxfId="1" priority="2"/>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51"/>
  <sheetViews>
    <sheetView showGridLines="0" topLeftCell="E1" zoomScale="80" zoomScaleNormal="80" workbookViewId="0">
      <pane ySplit="5" topLeftCell="A6" activePane="bottomLeft" state="frozen"/>
      <selection sqref="A1:V1"/>
      <selection pane="bottomLeft" activeCell="F7" sqref="F7"/>
    </sheetView>
  </sheetViews>
  <sheetFormatPr baseColWidth="10" defaultColWidth="12.5703125" defaultRowHeight="12" x14ac:dyDescent="0.25"/>
  <cols>
    <col min="1" max="1" width="21.7109375" style="353" customWidth="1"/>
    <col min="2" max="2" width="21.7109375" style="344" customWidth="1"/>
    <col min="3" max="4" width="27.42578125" style="344" customWidth="1"/>
    <col min="5" max="5" width="27.42578125" style="354" customWidth="1"/>
    <col min="6" max="6" width="27.42578125" style="344" customWidth="1"/>
    <col min="7" max="7" width="15.28515625" style="344" customWidth="1"/>
    <col min="8" max="8" width="15.85546875" style="344" customWidth="1"/>
    <col min="9" max="9" width="15.28515625" style="344" customWidth="1"/>
    <col min="10" max="10" width="15.42578125" style="344" customWidth="1"/>
    <col min="11" max="11" width="15.28515625" style="344" customWidth="1"/>
    <col min="12" max="12" width="14.85546875" style="344" customWidth="1"/>
    <col min="13" max="13" width="15.28515625" style="344" customWidth="1"/>
    <col min="14" max="14" width="17.5703125" style="344" customWidth="1"/>
    <col min="15" max="15" width="15.28515625" style="344" customWidth="1"/>
    <col min="16" max="16" width="19.85546875" style="344" customWidth="1"/>
    <col min="17" max="18" width="12.5703125" style="344"/>
    <col min="19" max="19" width="13.7109375" style="344" customWidth="1"/>
    <col min="20" max="20" width="23.140625" style="344" customWidth="1"/>
    <col min="21" max="22" width="14.28515625" style="344" customWidth="1"/>
    <col min="23" max="23" width="15.7109375" style="344" customWidth="1"/>
    <col min="24" max="16384" width="12.5703125" style="344"/>
  </cols>
  <sheetData>
    <row r="1" spans="1:24" s="334" customFormat="1" ht="18.75" x14ac:dyDescent="0.25">
      <c r="B1" s="420"/>
      <c r="C1" s="420"/>
      <c r="D1" s="420"/>
      <c r="E1" s="420"/>
      <c r="F1" s="420"/>
      <c r="G1" s="420" t="s">
        <v>95</v>
      </c>
      <c r="H1" s="420"/>
      <c r="I1" s="420"/>
      <c r="J1" s="420"/>
      <c r="K1" s="420"/>
      <c r="L1" s="420"/>
      <c r="M1" s="420"/>
      <c r="N1" s="420"/>
      <c r="O1" s="420"/>
      <c r="P1" s="420"/>
      <c r="Q1" s="420"/>
      <c r="R1" s="420"/>
      <c r="S1" s="420"/>
      <c r="T1" s="420"/>
      <c r="U1" s="420"/>
      <c r="V1" s="420"/>
      <c r="W1" s="420"/>
    </row>
    <row r="2" spans="1:24" s="334" customFormat="1" ht="21" customHeight="1" x14ac:dyDescent="0.25">
      <c r="A2" s="335" t="s">
        <v>658</v>
      </c>
      <c r="B2" s="336"/>
      <c r="C2" s="336"/>
      <c r="D2" s="336"/>
      <c r="E2" s="337"/>
      <c r="F2" s="336"/>
      <c r="G2" s="336"/>
      <c r="H2" s="336"/>
      <c r="I2" s="336"/>
      <c r="J2" s="336"/>
      <c r="K2" s="336"/>
      <c r="L2" s="336"/>
      <c r="M2" s="336"/>
      <c r="N2" s="336"/>
      <c r="O2" s="336"/>
      <c r="P2" s="336"/>
      <c r="Q2" s="336"/>
      <c r="R2" s="336"/>
      <c r="S2" s="336"/>
      <c r="T2" s="336"/>
      <c r="U2" s="336"/>
      <c r="V2" s="336"/>
      <c r="W2" s="336"/>
    </row>
    <row r="3" spans="1:24" s="67" customFormat="1" ht="23.25" customHeight="1" x14ac:dyDescent="0.25">
      <c r="A3" s="911" t="s">
        <v>102</v>
      </c>
      <c r="B3" s="911" t="s">
        <v>121</v>
      </c>
      <c r="C3" s="923" t="s">
        <v>90</v>
      </c>
      <c r="D3" s="923" t="s">
        <v>91</v>
      </c>
      <c r="E3" s="914" t="s">
        <v>535</v>
      </c>
      <c r="F3" s="923" t="s">
        <v>92</v>
      </c>
      <c r="G3" s="917" t="s">
        <v>106</v>
      </c>
      <c r="H3" s="926"/>
      <c r="I3" s="926"/>
      <c r="J3" s="926"/>
      <c r="K3" s="926"/>
      <c r="L3" s="926"/>
      <c r="M3" s="926"/>
      <c r="N3" s="918"/>
      <c r="O3" s="919" t="s">
        <v>107</v>
      </c>
      <c r="P3" s="920"/>
      <c r="Q3" s="907" t="s">
        <v>108</v>
      </c>
      <c r="R3" s="908"/>
      <c r="S3" s="911" t="s">
        <v>109</v>
      </c>
      <c r="T3" s="911" t="s">
        <v>110</v>
      </c>
      <c r="U3" s="911" t="s">
        <v>118</v>
      </c>
      <c r="V3" s="911" t="s">
        <v>117</v>
      </c>
      <c r="W3" s="923" t="s">
        <v>93</v>
      </c>
    </row>
    <row r="4" spans="1:24" s="67" customFormat="1" ht="15" customHeight="1" x14ac:dyDescent="0.25">
      <c r="A4" s="912"/>
      <c r="B4" s="912"/>
      <c r="C4" s="924"/>
      <c r="D4" s="924"/>
      <c r="E4" s="915"/>
      <c r="F4" s="924"/>
      <c r="G4" s="917" t="s">
        <v>111</v>
      </c>
      <c r="H4" s="918"/>
      <c r="I4" s="917" t="s">
        <v>112</v>
      </c>
      <c r="J4" s="918"/>
      <c r="K4" s="917" t="s">
        <v>113</v>
      </c>
      <c r="L4" s="918"/>
      <c r="M4" s="917" t="s">
        <v>114</v>
      </c>
      <c r="N4" s="918"/>
      <c r="O4" s="921"/>
      <c r="P4" s="922"/>
      <c r="Q4" s="909"/>
      <c r="R4" s="910"/>
      <c r="S4" s="912"/>
      <c r="T4" s="912"/>
      <c r="U4" s="912"/>
      <c r="V4" s="912"/>
      <c r="W4" s="924"/>
    </row>
    <row r="5" spans="1:24" s="67" customFormat="1" ht="24" customHeight="1" x14ac:dyDescent="0.25">
      <c r="A5" s="913"/>
      <c r="B5" s="913"/>
      <c r="C5" s="925"/>
      <c r="D5" s="925"/>
      <c r="E5" s="916"/>
      <c r="F5" s="925"/>
      <c r="G5" s="321" t="s">
        <v>115</v>
      </c>
      <c r="H5" s="321" t="s">
        <v>12</v>
      </c>
      <c r="I5" s="321" t="s">
        <v>115</v>
      </c>
      <c r="J5" s="321" t="s">
        <v>12</v>
      </c>
      <c r="K5" s="321" t="s">
        <v>115</v>
      </c>
      <c r="L5" s="321" t="s">
        <v>12</v>
      </c>
      <c r="M5" s="321" t="s">
        <v>115</v>
      </c>
      <c r="N5" s="321" t="s">
        <v>12</v>
      </c>
      <c r="O5" s="321" t="s">
        <v>115</v>
      </c>
      <c r="P5" s="321" t="s">
        <v>12</v>
      </c>
      <c r="Q5" s="321" t="s">
        <v>116</v>
      </c>
      <c r="R5" s="321" t="s">
        <v>87</v>
      </c>
      <c r="S5" s="913"/>
      <c r="T5" s="913"/>
      <c r="U5" s="913"/>
      <c r="V5" s="913"/>
      <c r="W5" s="925"/>
    </row>
    <row r="6" spans="1:24" ht="129.75" hidden="1" customHeight="1" x14ac:dyDescent="0.25">
      <c r="A6" s="932" t="s">
        <v>659</v>
      </c>
      <c r="B6" s="938" t="s">
        <v>660</v>
      </c>
      <c r="C6" s="338" t="s">
        <v>661</v>
      </c>
      <c r="D6" s="339" t="s">
        <v>132</v>
      </c>
      <c r="E6" s="340"/>
      <c r="F6" s="340" t="s">
        <v>662</v>
      </c>
      <c r="G6" s="341"/>
      <c r="H6" s="341"/>
      <c r="I6" s="342"/>
      <c r="J6" s="343"/>
      <c r="K6" s="341"/>
      <c r="L6" s="277"/>
      <c r="M6" s="342"/>
      <c r="N6" s="277"/>
      <c r="O6" s="341"/>
      <c r="P6" s="277"/>
      <c r="Q6" s="341"/>
      <c r="R6" s="341"/>
      <c r="S6" s="341"/>
      <c r="T6" s="341"/>
      <c r="U6" s="341"/>
      <c r="V6" s="341"/>
      <c r="W6" s="340"/>
    </row>
    <row r="7" spans="1:24" ht="99.75" customHeight="1" x14ac:dyDescent="0.25">
      <c r="A7" s="932"/>
      <c r="B7" s="939"/>
      <c r="C7" s="673"/>
      <c r="D7" s="674"/>
      <c r="E7" s="696" t="s">
        <v>1873</v>
      </c>
      <c r="F7" s="697" t="s">
        <v>1872</v>
      </c>
      <c r="G7" s="698">
        <v>0.25</v>
      </c>
      <c r="H7" s="699"/>
      <c r="I7" s="698">
        <v>0.25</v>
      </c>
      <c r="J7" s="700"/>
      <c r="K7" s="698">
        <v>0.25</v>
      </c>
      <c r="L7" s="701"/>
      <c r="M7" s="698">
        <v>0.25</v>
      </c>
      <c r="N7" s="701"/>
      <c r="O7" s="698">
        <v>1</v>
      </c>
      <c r="P7" s="701"/>
      <c r="Q7" s="725">
        <v>51</v>
      </c>
      <c r="R7" s="699" t="s">
        <v>245</v>
      </c>
      <c r="S7" s="693" t="s">
        <v>2873</v>
      </c>
      <c r="T7" s="693" t="s">
        <v>3140</v>
      </c>
      <c r="U7" s="693" t="s">
        <v>2802</v>
      </c>
      <c r="V7" s="693" t="s">
        <v>2801</v>
      </c>
      <c r="W7" s="699" t="s">
        <v>1871</v>
      </c>
      <c r="X7" s="344" t="s">
        <v>2800</v>
      </c>
    </row>
    <row r="8" spans="1:24" ht="85.5" hidden="1" customHeight="1" x14ac:dyDescent="0.25">
      <c r="A8" s="932"/>
      <c r="B8" s="934" t="s">
        <v>663</v>
      </c>
      <c r="C8" s="673" t="s">
        <v>664</v>
      </c>
      <c r="D8" s="674" t="s">
        <v>665</v>
      </c>
      <c r="E8" s="696"/>
      <c r="F8" s="696" t="s">
        <v>666</v>
      </c>
      <c r="G8" s="696"/>
      <c r="H8" s="696"/>
      <c r="I8" s="702"/>
      <c r="J8" s="702"/>
      <c r="K8" s="696"/>
      <c r="L8" s="703"/>
      <c r="M8" s="702"/>
      <c r="N8" s="703"/>
      <c r="O8" s="696"/>
      <c r="P8" s="703"/>
      <c r="Q8" s="711"/>
      <c r="R8" s="696"/>
      <c r="S8" s="696"/>
      <c r="T8" s="696"/>
      <c r="U8" s="696"/>
      <c r="V8" s="696"/>
      <c r="W8" s="696"/>
    </row>
    <row r="9" spans="1:24" ht="85.5" customHeight="1" x14ac:dyDescent="0.25">
      <c r="A9" s="932"/>
      <c r="B9" s="935"/>
      <c r="C9" s="673"/>
      <c r="D9" s="674"/>
      <c r="E9" s="704" t="s">
        <v>1877</v>
      </c>
      <c r="F9" s="705" t="s">
        <v>1878</v>
      </c>
      <c r="G9" s="706"/>
      <c r="H9" s="704"/>
      <c r="I9" s="706">
        <v>1</v>
      </c>
      <c r="J9" s="707"/>
      <c r="K9" s="708"/>
      <c r="L9" s="709"/>
      <c r="M9" s="706"/>
      <c r="N9" s="709"/>
      <c r="O9" s="706">
        <v>1</v>
      </c>
      <c r="P9" s="709"/>
      <c r="Q9" s="716">
        <v>96</v>
      </c>
      <c r="R9" s="704" t="s">
        <v>1904</v>
      </c>
      <c r="S9" s="705" t="s">
        <v>1874</v>
      </c>
      <c r="T9" s="710" t="s">
        <v>3141</v>
      </c>
      <c r="U9" s="704" t="s">
        <v>1875</v>
      </c>
      <c r="V9" s="704" t="s">
        <v>1876</v>
      </c>
      <c r="W9" s="704" t="s">
        <v>1871</v>
      </c>
      <c r="X9" s="580"/>
    </row>
    <row r="10" spans="1:24" ht="92.25" customHeight="1" x14ac:dyDescent="0.25">
      <c r="A10" s="932"/>
      <c r="B10" s="935"/>
      <c r="C10" s="673"/>
      <c r="D10" s="674"/>
      <c r="E10" s="704" t="s">
        <v>1880</v>
      </c>
      <c r="F10" s="705" t="s">
        <v>3142</v>
      </c>
      <c r="G10" s="706"/>
      <c r="H10" s="704"/>
      <c r="I10" s="706"/>
      <c r="J10" s="707"/>
      <c r="K10" s="706"/>
      <c r="L10" s="709"/>
      <c r="M10" s="706">
        <v>1</v>
      </c>
      <c r="N10" s="709"/>
      <c r="O10" s="706">
        <v>1</v>
      </c>
      <c r="P10" s="709"/>
      <c r="Q10" s="725">
        <v>51</v>
      </c>
      <c r="R10" s="699" t="s">
        <v>245</v>
      </c>
      <c r="S10" s="708" t="s">
        <v>2874</v>
      </c>
      <c r="T10" s="705" t="s">
        <v>3143</v>
      </c>
      <c r="U10" s="704" t="s">
        <v>2875</v>
      </c>
      <c r="V10" s="704" t="s">
        <v>1879</v>
      </c>
      <c r="W10" s="704" t="s">
        <v>1871</v>
      </c>
      <c r="X10" s="580" t="s">
        <v>2800</v>
      </c>
    </row>
    <row r="11" spans="1:24" ht="105.75" customHeight="1" x14ac:dyDescent="0.25">
      <c r="A11" s="932"/>
      <c r="B11" s="935"/>
      <c r="C11" s="673"/>
      <c r="D11" s="674"/>
      <c r="E11" s="704" t="s">
        <v>1911</v>
      </c>
      <c r="F11" s="705" t="s">
        <v>2792</v>
      </c>
      <c r="G11" s="706">
        <v>0.25</v>
      </c>
      <c r="H11" s="704"/>
      <c r="I11" s="706">
        <v>0.25</v>
      </c>
      <c r="J11" s="707"/>
      <c r="K11" s="706">
        <v>0.25</v>
      </c>
      <c r="L11" s="709"/>
      <c r="M11" s="706">
        <v>0.25</v>
      </c>
      <c r="N11" s="709"/>
      <c r="O11" s="706">
        <v>1</v>
      </c>
      <c r="P11" s="709"/>
      <c r="Q11" s="716">
        <v>482</v>
      </c>
      <c r="R11" s="705" t="s">
        <v>3144</v>
      </c>
      <c r="S11" s="705" t="s">
        <v>2876</v>
      </c>
      <c r="T11" s="710" t="s">
        <v>2877</v>
      </c>
      <c r="U11" s="705" t="s">
        <v>2793</v>
      </c>
      <c r="V11" s="705" t="s">
        <v>186</v>
      </c>
      <c r="W11" s="705" t="s">
        <v>1871</v>
      </c>
      <c r="X11" s="580" t="s">
        <v>2800</v>
      </c>
    </row>
    <row r="12" spans="1:24" ht="211.5" hidden="1" customHeight="1" x14ac:dyDescent="0.25">
      <c r="A12" s="932"/>
      <c r="B12" s="935"/>
      <c r="C12" s="673" t="s">
        <v>667</v>
      </c>
      <c r="D12" s="674" t="s">
        <v>668</v>
      </c>
      <c r="E12" s="696"/>
      <c r="F12" s="705" t="s">
        <v>669</v>
      </c>
      <c r="G12" s="711"/>
      <c r="H12" s="711"/>
      <c r="I12" s="711"/>
      <c r="J12" s="711"/>
      <c r="K12" s="711"/>
      <c r="L12" s="712"/>
      <c r="M12" s="711"/>
      <c r="N12" s="712"/>
      <c r="O12" s="693"/>
      <c r="P12" s="713"/>
      <c r="Q12" s="693"/>
      <c r="R12" s="693"/>
      <c r="S12" s="710"/>
      <c r="T12" s="710"/>
      <c r="U12" s="710"/>
      <c r="V12" s="710"/>
      <c r="W12" s="696"/>
    </row>
    <row r="13" spans="1:24" ht="211.5" customHeight="1" x14ac:dyDescent="0.25">
      <c r="A13" s="932"/>
      <c r="B13" s="935"/>
      <c r="C13" s="673"/>
      <c r="D13" s="674"/>
      <c r="E13" s="696" t="s">
        <v>1912</v>
      </c>
      <c r="F13" s="676" t="s">
        <v>2878</v>
      </c>
      <c r="G13" s="711"/>
      <c r="H13" s="686"/>
      <c r="I13" s="686"/>
      <c r="J13" s="686"/>
      <c r="K13" s="714">
        <v>1</v>
      </c>
      <c r="L13" s="711"/>
      <c r="M13" s="711"/>
      <c r="N13" s="711"/>
      <c r="O13" s="715">
        <v>1</v>
      </c>
      <c r="P13" s="693"/>
      <c r="Q13" s="671">
        <v>96</v>
      </c>
      <c r="R13" s="672" t="s">
        <v>1904</v>
      </c>
      <c r="S13" s="693" t="s">
        <v>3145</v>
      </c>
      <c r="T13" s="693" t="s">
        <v>2880</v>
      </c>
      <c r="U13" s="693" t="s">
        <v>2881</v>
      </c>
      <c r="V13" s="693" t="s">
        <v>3146</v>
      </c>
      <c r="W13" s="696" t="s">
        <v>3146</v>
      </c>
      <c r="X13" s="509" t="s">
        <v>1917</v>
      </c>
    </row>
    <row r="14" spans="1:24" ht="211.5" customHeight="1" x14ac:dyDescent="0.25">
      <c r="A14" s="932"/>
      <c r="B14" s="935"/>
      <c r="C14" s="673"/>
      <c r="D14" s="674"/>
      <c r="E14" s="696" t="s">
        <v>1981</v>
      </c>
      <c r="F14" s="676" t="s">
        <v>3147</v>
      </c>
      <c r="G14" s="711"/>
      <c r="H14" s="686"/>
      <c r="I14" s="686"/>
      <c r="J14" s="686"/>
      <c r="K14" s="686"/>
      <c r="L14" s="686"/>
      <c r="M14" s="687">
        <v>1</v>
      </c>
      <c r="N14" s="688">
        <f>+P14</f>
        <v>114180</v>
      </c>
      <c r="O14" s="687">
        <v>1</v>
      </c>
      <c r="P14" s="688">
        <f>+'1. TALLERES SEMINARIOS'!D113</f>
        <v>114180</v>
      </c>
      <c r="Q14" s="689">
        <v>120</v>
      </c>
      <c r="R14" s="689" t="s">
        <v>3148</v>
      </c>
      <c r="S14" s="693" t="s">
        <v>2882</v>
      </c>
      <c r="T14" s="693" t="s">
        <v>2883</v>
      </c>
      <c r="U14" s="693" t="s">
        <v>1906</v>
      </c>
      <c r="V14" s="693" t="s">
        <v>1907</v>
      </c>
      <c r="W14" s="696" t="s">
        <v>1908</v>
      </c>
      <c r="X14" s="509" t="s">
        <v>1917</v>
      </c>
    </row>
    <row r="15" spans="1:24" ht="211.5" customHeight="1" x14ac:dyDescent="0.25">
      <c r="A15" s="932"/>
      <c r="B15" s="935"/>
      <c r="C15" s="673"/>
      <c r="D15" s="674"/>
      <c r="E15" s="696" t="s">
        <v>2780</v>
      </c>
      <c r="F15" s="705" t="s">
        <v>2884</v>
      </c>
      <c r="G15" s="711"/>
      <c r="H15" s="711"/>
      <c r="I15" s="714">
        <v>0.5</v>
      </c>
      <c r="J15" s="711"/>
      <c r="K15" s="711"/>
      <c r="L15" s="712"/>
      <c r="M15" s="714">
        <v>0.5</v>
      </c>
      <c r="N15" s="712"/>
      <c r="O15" s="715">
        <v>1</v>
      </c>
      <c r="P15" s="713"/>
      <c r="Q15" s="689">
        <v>120</v>
      </c>
      <c r="R15" s="689" t="s">
        <v>3148</v>
      </c>
      <c r="S15" s="693" t="s">
        <v>2885</v>
      </c>
      <c r="T15" s="710" t="s">
        <v>3149</v>
      </c>
      <c r="U15" s="710" t="s">
        <v>3150</v>
      </c>
      <c r="V15" s="710" t="s">
        <v>3095</v>
      </c>
      <c r="W15" s="696" t="s">
        <v>3151</v>
      </c>
    </row>
    <row r="16" spans="1:24" ht="211.5" customHeight="1" x14ac:dyDescent="0.25">
      <c r="A16" s="932"/>
      <c r="B16" s="935"/>
      <c r="C16" s="673"/>
      <c r="D16" s="674"/>
      <c r="E16" s="704" t="s">
        <v>2796</v>
      </c>
      <c r="F16" s="705" t="s">
        <v>2886</v>
      </c>
      <c r="G16" s="716"/>
      <c r="H16" s="716"/>
      <c r="I16" s="717">
        <v>0.5</v>
      </c>
      <c r="J16" s="718">
        <f>+P16/2</f>
        <v>15500</v>
      </c>
      <c r="K16" s="716"/>
      <c r="L16" s="718"/>
      <c r="M16" s="717">
        <v>0.5</v>
      </c>
      <c r="N16" s="718">
        <v>15500</v>
      </c>
      <c r="O16" s="719">
        <v>1</v>
      </c>
      <c r="P16" s="720">
        <f>+'5. ACTIVIDADES ESPECIALES'!D401</f>
        <v>31000</v>
      </c>
      <c r="Q16" s="690">
        <v>120</v>
      </c>
      <c r="R16" s="690" t="s">
        <v>1905</v>
      </c>
      <c r="S16" s="710" t="s">
        <v>2879</v>
      </c>
      <c r="T16" s="710" t="s">
        <v>2887</v>
      </c>
      <c r="U16" s="710" t="s">
        <v>1982</v>
      </c>
      <c r="V16" s="710" t="s">
        <v>2888</v>
      </c>
      <c r="W16" s="704" t="s">
        <v>2889</v>
      </c>
    </row>
    <row r="17" spans="1:28" ht="178.5" hidden="1" customHeight="1" x14ac:dyDescent="0.25">
      <c r="A17" s="932"/>
      <c r="B17" s="936"/>
      <c r="C17" s="673" t="s">
        <v>670</v>
      </c>
      <c r="D17" s="674" t="s">
        <v>671</v>
      </c>
      <c r="E17" s="696"/>
      <c r="F17" s="676" t="s">
        <v>672</v>
      </c>
      <c r="G17" s="711"/>
      <c r="H17" s="721"/>
      <c r="I17" s="711"/>
      <c r="J17" s="721"/>
      <c r="K17" s="711"/>
      <c r="L17" s="712"/>
      <c r="M17" s="711"/>
      <c r="N17" s="712"/>
      <c r="O17" s="693"/>
      <c r="P17" s="713"/>
      <c r="Q17" s="693"/>
      <c r="R17" s="693"/>
      <c r="S17" s="693"/>
      <c r="T17" s="693"/>
      <c r="U17" s="693"/>
      <c r="V17" s="693"/>
      <c r="W17" s="696"/>
    </row>
    <row r="18" spans="1:28" ht="178.5" customHeight="1" x14ac:dyDescent="0.2">
      <c r="A18" s="932"/>
      <c r="B18" s="563"/>
      <c r="C18" s="673"/>
      <c r="D18" s="674"/>
      <c r="E18" s="704" t="s">
        <v>2803</v>
      </c>
      <c r="F18" s="705" t="s">
        <v>3152</v>
      </c>
      <c r="G18" s="706"/>
      <c r="H18" s="704"/>
      <c r="I18" s="706">
        <v>0.25</v>
      </c>
      <c r="J18" s="707"/>
      <c r="K18" s="706">
        <v>0.75</v>
      </c>
      <c r="L18" s="709"/>
      <c r="M18" s="706"/>
      <c r="N18" s="709"/>
      <c r="O18" s="706">
        <v>1</v>
      </c>
      <c r="P18" s="736"/>
      <c r="Q18" s="704">
        <v>96</v>
      </c>
      <c r="R18" s="704" t="s">
        <v>1904</v>
      </c>
      <c r="S18" s="705" t="s">
        <v>2890</v>
      </c>
      <c r="T18" s="710" t="s">
        <v>2877</v>
      </c>
      <c r="U18" s="705" t="s">
        <v>1875</v>
      </c>
      <c r="V18" s="705" t="s">
        <v>2794</v>
      </c>
      <c r="W18" s="705" t="s">
        <v>2891</v>
      </c>
      <c r="X18" s="580" t="s">
        <v>2800</v>
      </c>
      <c r="Y18" s="580"/>
      <c r="Z18" s="580"/>
      <c r="AA18" s="580"/>
      <c r="AB18" s="580"/>
    </row>
    <row r="19" spans="1:28" ht="107.25" hidden="1" customHeight="1" x14ac:dyDescent="0.25">
      <c r="A19" s="932"/>
      <c r="B19" s="934" t="s">
        <v>673</v>
      </c>
      <c r="C19" s="673" t="s">
        <v>674</v>
      </c>
      <c r="D19" s="674"/>
      <c r="E19" s="696"/>
      <c r="F19" s="676" t="s">
        <v>675</v>
      </c>
      <c r="G19" s="714"/>
      <c r="H19" s="711"/>
      <c r="I19" s="714"/>
      <c r="J19" s="711"/>
      <c r="K19" s="714"/>
      <c r="L19" s="712"/>
      <c r="M19" s="714"/>
      <c r="N19" s="712"/>
      <c r="O19" s="715"/>
      <c r="P19" s="713"/>
      <c r="Q19" s="693"/>
      <c r="R19" s="693"/>
      <c r="S19" s="693"/>
      <c r="T19" s="693"/>
      <c r="U19" s="693"/>
      <c r="V19" s="693"/>
      <c r="W19" s="696"/>
    </row>
    <row r="20" spans="1:28" ht="107.25" customHeight="1" x14ac:dyDescent="0.25">
      <c r="A20" s="932"/>
      <c r="B20" s="935"/>
      <c r="C20" s="673"/>
      <c r="D20" s="674"/>
      <c r="E20" s="696" t="s">
        <v>1915</v>
      </c>
      <c r="F20" s="676" t="s">
        <v>2892</v>
      </c>
      <c r="G20" s="711"/>
      <c r="H20" s="711"/>
      <c r="I20" s="714">
        <v>0.5</v>
      </c>
      <c r="J20" s="711"/>
      <c r="K20" s="711"/>
      <c r="L20" s="711"/>
      <c r="M20" s="714">
        <v>0.5</v>
      </c>
      <c r="N20" s="711"/>
      <c r="O20" s="715">
        <v>1</v>
      </c>
      <c r="P20" s="693"/>
      <c r="Q20" s="689">
        <v>120</v>
      </c>
      <c r="R20" s="689" t="s">
        <v>1905</v>
      </c>
      <c r="S20" s="693" t="s">
        <v>3153</v>
      </c>
      <c r="T20" s="693" t="s">
        <v>2893</v>
      </c>
      <c r="U20" s="696" t="s">
        <v>1913</v>
      </c>
      <c r="V20" s="693" t="s">
        <v>1914</v>
      </c>
      <c r="W20" s="696" t="s">
        <v>2894</v>
      </c>
      <c r="X20" s="509" t="s">
        <v>1916</v>
      </c>
    </row>
    <row r="21" spans="1:28" ht="107.25" customHeight="1" x14ac:dyDescent="0.25">
      <c r="A21" s="932"/>
      <c r="B21" s="936"/>
      <c r="C21" s="673"/>
      <c r="D21" s="674"/>
      <c r="E21" s="696" t="s">
        <v>1918</v>
      </c>
      <c r="F21" s="676" t="s">
        <v>2895</v>
      </c>
      <c r="G21" s="711"/>
      <c r="H21" s="711"/>
      <c r="I21" s="714"/>
      <c r="J21" s="711"/>
      <c r="K21" s="714">
        <v>0.5</v>
      </c>
      <c r="L21" s="711">
        <f>+P21/2</f>
        <v>89340</v>
      </c>
      <c r="M21" s="714">
        <v>0.5</v>
      </c>
      <c r="N21" s="711">
        <f>+L21</f>
        <v>89340</v>
      </c>
      <c r="O21" s="715">
        <v>1</v>
      </c>
      <c r="P21" s="722">
        <f>+'1. TALLERES SEMINARIOS'!D133+'5. ACTIVIDADES ESPECIALES'!D120</f>
        <v>178680</v>
      </c>
      <c r="Q21" s="689">
        <v>120</v>
      </c>
      <c r="R21" s="689" t="s">
        <v>1905</v>
      </c>
      <c r="S21" s="693" t="s">
        <v>2879</v>
      </c>
      <c r="T21" s="693" t="s">
        <v>2896</v>
      </c>
      <c r="U21" s="693" t="s">
        <v>2897</v>
      </c>
      <c r="V21" s="693" t="s">
        <v>1919</v>
      </c>
      <c r="W21" s="696" t="s">
        <v>2898</v>
      </c>
      <c r="X21" s="509" t="s">
        <v>1924</v>
      </c>
    </row>
    <row r="22" spans="1:28" ht="71.25" hidden="1" customHeight="1" x14ac:dyDescent="0.25">
      <c r="A22" s="932"/>
      <c r="B22" s="934" t="s">
        <v>676</v>
      </c>
      <c r="C22" s="937" t="s">
        <v>677</v>
      </c>
      <c r="D22" s="674" t="s">
        <v>133</v>
      </c>
      <c r="E22" s="696"/>
      <c r="F22" s="676" t="s">
        <v>188</v>
      </c>
      <c r="G22" s="702"/>
      <c r="H22" s="723"/>
      <c r="I22" s="702"/>
      <c r="J22" s="723"/>
      <c r="K22" s="702"/>
      <c r="L22" s="703"/>
      <c r="M22" s="702"/>
      <c r="N22" s="703"/>
      <c r="O22" s="696"/>
      <c r="P22" s="703"/>
      <c r="Q22" s="704"/>
      <c r="R22" s="704"/>
      <c r="S22" s="696"/>
      <c r="T22" s="696"/>
      <c r="U22" s="696"/>
      <c r="V22" s="696"/>
      <c r="W22" s="696"/>
    </row>
    <row r="23" spans="1:28" ht="106.5" customHeight="1" x14ac:dyDescent="0.25">
      <c r="A23" s="932"/>
      <c r="B23" s="935"/>
      <c r="C23" s="937"/>
      <c r="D23" s="674"/>
      <c r="E23" s="696" t="s">
        <v>1926</v>
      </c>
      <c r="F23" s="724" t="s">
        <v>2899</v>
      </c>
      <c r="G23" s="698">
        <v>0.25</v>
      </c>
      <c r="H23" s="699"/>
      <c r="I23" s="698">
        <v>0.25</v>
      </c>
      <c r="J23" s="700"/>
      <c r="K23" s="698">
        <v>0.25</v>
      </c>
      <c r="L23" s="701"/>
      <c r="M23" s="698">
        <v>0.25</v>
      </c>
      <c r="N23" s="701"/>
      <c r="O23" s="698">
        <v>1</v>
      </c>
      <c r="P23" s="701"/>
      <c r="Q23" s="725">
        <v>32</v>
      </c>
      <c r="R23" s="699" t="s">
        <v>3154</v>
      </c>
      <c r="S23" s="697" t="s">
        <v>3155</v>
      </c>
      <c r="T23" s="693" t="s">
        <v>2900</v>
      </c>
      <c r="U23" s="699" t="s">
        <v>2901</v>
      </c>
      <c r="V23" s="728" t="s">
        <v>2902</v>
      </c>
      <c r="W23" s="697" t="s">
        <v>2903</v>
      </c>
      <c r="X23" s="509" t="s">
        <v>2800</v>
      </c>
    </row>
    <row r="24" spans="1:28" ht="183.75" customHeight="1" x14ac:dyDescent="0.25">
      <c r="A24" s="932"/>
      <c r="B24" s="935"/>
      <c r="C24" s="937"/>
      <c r="D24" s="674"/>
      <c r="E24" s="696" t="s">
        <v>1930</v>
      </c>
      <c r="F24" s="692" t="s">
        <v>2789</v>
      </c>
      <c r="G24" s="698">
        <v>0.25</v>
      </c>
      <c r="H24" s="699"/>
      <c r="I24" s="698">
        <v>0.25</v>
      </c>
      <c r="J24" s="725"/>
      <c r="K24" s="725"/>
      <c r="L24" s="726"/>
      <c r="M24" s="698">
        <v>0.5</v>
      </c>
      <c r="N24" s="726"/>
      <c r="O24" s="698">
        <v>1</v>
      </c>
      <c r="P24" s="727"/>
      <c r="Q24" s="725">
        <v>32</v>
      </c>
      <c r="R24" s="699" t="s">
        <v>3154</v>
      </c>
      <c r="S24" s="728" t="s">
        <v>2904</v>
      </c>
      <c r="T24" s="693" t="s">
        <v>2900</v>
      </c>
      <c r="U24" s="728" t="s">
        <v>2790</v>
      </c>
      <c r="V24" s="728" t="s">
        <v>2902</v>
      </c>
      <c r="W24" s="697" t="s">
        <v>2891</v>
      </c>
      <c r="X24" s="509" t="s">
        <v>2800</v>
      </c>
    </row>
    <row r="25" spans="1:28" ht="126.75" hidden="1" customHeight="1" x14ac:dyDescent="0.25">
      <c r="A25" s="932"/>
      <c r="B25" s="935"/>
      <c r="C25" s="937"/>
      <c r="D25" s="674" t="s">
        <v>678</v>
      </c>
      <c r="E25" s="696"/>
      <c r="F25" s="729" t="s">
        <v>679</v>
      </c>
      <c r="G25" s="714"/>
      <c r="H25" s="711"/>
      <c r="I25" s="714"/>
      <c r="J25" s="711"/>
      <c r="K25" s="714"/>
      <c r="L25" s="712"/>
      <c r="M25" s="714"/>
      <c r="N25" s="712"/>
      <c r="O25" s="715"/>
      <c r="P25" s="713"/>
      <c r="Q25" s="693"/>
      <c r="R25" s="693"/>
      <c r="S25" s="693"/>
      <c r="T25" s="693"/>
      <c r="U25" s="693"/>
      <c r="V25" s="693"/>
      <c r="W25" s="696"/>
    </row>
    <row r="26" spans="1:28" ht="110.25" customHeight="1" x14ac:dyDescent="0.25">
      <c r="A26" s="932"/>
      <c r="B26" s="935"/>
      <c r="C26" s="937"/>
      <c r="D26" s="674"/>
      <c r="E26" s="696" t="s">
        <v>1931</v>
      </c>
      <c r="F26" s="676" t="s">
        <v>2791</v>
      </c>
      <c r="G26" s="730">
        <v>0.25</v>
      </c>
      <c r="H26" s="730"/>
      <c r="I26" s="730">
        <v>0.25</v>
      </c>
      <c r="J26" s="730"/>
      <c r="K26" s="730">
        <v>0.25</v>
      </c>
      <c r="L26" s="730"/>
      <c r="M26" s="730">
        <v>0.25</v>
      </c>
      <c r="N26" s="711"/>
      <c r="O26" s="698">
        <v>1</v>
      </c>
      <c r="P26" s="693"/>
      <c r="Q26" s="693">
        <v>31</v>
      </c>
      <c r="R26" s="693" t="s">
        <v>1932</v>
      </c>
      <c r="S26" s="693" t="s">
        <v>3156</v>
      </c>
      <c r="T26" s="693" t="s">
        <v>2905</v>
      </c>
      <c r="U26" s="693" t="s">
        <v>1933</v>
      </c>
      <c r="V26" s="693" t="s">
        <v>1934</v>
      </c>
      <c r="W26" s="696" t="s">
        <v>2906</v>
      </c>
      <c r="X26" s="509" t="s">
        <v>1916</v>
      </c>
    </row>
    <row r="27" spans="1:28" ht="93" customHeight="1" x14ac:dyDescent="0.25">
      <c r="A27" s="932"/>
      <c r="B27" s="935"/>
      <c r="C27" s="937"/>
      <c r="D27" s="674"/>
      <c r="E27" s="696" t="s">
        <v>2797</v>
      </c>
      <c r="F27" s="692" t="s">
        <v>3157</v>
      </c>
      <c r="G27" s="725"/>
      <c r="H27" s="725"/>
      <c r="I27" s="698"/>
      <c r="J27" s="725"/>
      <c r="K27" s="698">
        <v>1</v>
      </c>
      <c r="L27" s="726"/>
      <c r="M27" s="725"/>
      <c r="N27" s="726"/>
      <c r="O27" s="698">
        <v>1</v>
      </c>
      <c r="P27" s="727"/>
      <c r="Q27" s="728">
        <v>32</v>
      </c>
      <c r="R27" s="728" t="s">
        <v>3154</v>
      </c>
      <c r="S27" s="728" t="s">
        <v>2890</v>
      </c>
      <c r="T27" s="693" t="s">
        <v>2900</v>
      </c>
      <c r="U27" s="697" t="s">
        <v>2795</v>
      </c>
      <c r="V27" s="728" t="s">
        <v>2907</v>
      </c>
      <c r="W27" s="697" t="s">
        <v>2891</v>
      </c>
      <c r="X27" s="509" t="s">
        <v>2800</v>
      </c>
    </row>
    <row r="28" spans="1:28" ht="96.75" hidden="1" customHeight="1" x14ac:dyDescent="0.25">
      <c r="A28" s="932"/>
      <c r="B28" s="935"/>
      <c r="C28" s="937"/>
      <c r="D28" s="674" t="s">
        <v>680</v>
      </c>
      <c r="E28" s="696"/>
      <c r="F28" s="676" t="s">
        <v>681</v>
      </c>
      <c r="G28" s="702"/>
      <c r="H28" s="731"/>
      <c r="I28" s="702"/>
      <c r="J28" s="731"/>
      <c r="K28" s="702"/>
      <c r="L28" s="703"/>
      <c r="M28" s="702"/>
      <c r="N28" s="703"/>
      <c r="O28" s="696"/>
      <c r="P28" s="703"/>
      <c r="Q28" s="696"/>
      <c r="R28" s="696"/>
      <c r="S28" s="704"/>
      <c r="T28" s="696"/>
      <c r="U28" s="696"/>
      <c r="V28" s="696"/>
      <c r="W28" s="696"/>
    </row>
    <row r="29" spans="1:28" ht="79.5" hidden="1" customHeight="1" x14ac:dyDescent="0.25">
      <c r="A29" s="932"/>
      <c r="B29" s="935"/>
      <c r="C29" s="937"/>
      <c r="D29" s="674" t="s">
        <v>682</v>
      </c>
      <c r="E29" s="696"/>
      <c r="F29" s="676" t="s">
        <v>200</v>
      </c>
      <c r="G29" s="711"/>
      <c r="H29" s="711"/>
      <c r="I29" s="732"/>
      <c r="J29" s="711"/>
      <c r="K29" s="711"/>
      <c r="L29" s="712"/>
      <c r="M29" s="711"/>
      <c r="N29" s="712"/>
      <c r="O29" s="696"/>
      <c r="P29" s="703"/>
      <c r="Q29" s="696"/>
      <c r="R29" s="696"/>
      <c r="S29" s="693"/>
      <c r="T29" s="676"/>
      <c r="U29" s="693"/>
      <c r="V29" s="693"/>
      <c r="W29" s="696"/>
    </row>
    <row r="30" spans="1:28" ht="75.75" customHeight="1" x14ac:dyDescent="0.25">
      <c r="A30" s="932"/>
      <c r="B30" s="936"/>
      <c r="C30" s="937"/>
      <c r="D30" s="674"/>
      <c r="E30" s="696" t="s">
        <v>2798</v>
      </c>
      <c r="F30" s="676" t="s">
        <v>1925</v>
      </c>
      <c r="G30" s="711"/>
      <c r="H30" s="711"/>
      <c r="I30" s="714">
        <v>0.5</v>
      </c>
      <c r="J30" s="711"/>
      <c r="K30" s="711"/>
      <c r="L30" s="711"/>
      <c r="M30" s="714">
        <v>0.5</v>
      </c>
      <c r="N30" s="711"/>
      <c r="O30" s="698">
        <v>1</v>
      </c>
      <c r="P30" s="693"/>
      <c r="Q30" s="689">
        <v>120</v>
      </c>
      <c r="R30" s="689" t="s">
        <v>1905</v>
      </c>
      <c r="S30" s="693" t="s">
        <v>3158</v>
      </c>
      <c r="T30" s="693" t="s">
        <v>2908</v>
      </c>
      <c r="U30" s="693" t="s">
        <v>1913</v>
      </c>
      <c r="V30" s="693" t="s">
        <v>1927</v>
      </c>
      <c r="W30" s="696" t="s">
        <v>2909</v>
      </c>
      <c r="X30" s="509" t="s">
        <v>1928</v>
      </c>
      <c r="Y30" s="509"/>
    </row>
    <row r="31" spans="1:28" ht="127.5" customHeight="1" x14ac:dyDescent="0.25">
      <c r="A31" s="932"/>
      <c r="B31" s="461"/>
      <c r="C31" s="675"/>
      <c r="D31" s="674"/>
      <c r="E31" s="696" t="s">
        <v>2805</v>
      </c>
      <c r="F31" s="728" t="s">
        <v>1929</v>
      </c>
      <c r="G31" s="711"/>
      <c r="H31" s="711"/>
      <c r="I31" s="714">
        <v>0.5</v>
      </c>
      <c r="J31" s="711"/>
      <c r="K31" s="711"/>
      <c r="L31" s="711"/>
      <c r="M31" s="714">
        <v>0.5</v>
      </c>
      <c r="N31" s="711"/>
      <c r="O31" s="698">
        <v>1</v>
      </c>
      <c r="P31" s="693"/>
      <c r="Q31" s="689">
        <v>120</v>
      </c>
      <c r="R31" s="689" t="s">
        <v>1905</v>
      </c>
      <c r="S31" s="693" t="s">
        <v>3159</v>
      </c>
      <c r="T31" s="693" t="s">
        <v>2893</v>
      </c>
      <c r="U31" s="693" t="s">
        <v>1913</v>
      </c>
      <c r="V31" s="693" t="s">
        <v>1914</v>
      </c>
      <c r="W31" s="696" t="s">
        <v>2909</v>
      </c>
      <c r="X31" s="509" t="s">
        <v>1916</v>
      </c>
      <c r="Y31" s="509"/>
    </row>
    <row r="32" spans="1:28" ht="141" hidden="1" customHeight="1" x14ac:dyDescent="0.25">
      <c r="A32" s="933"/>
      <c r="B32" s="934" t="s">
        <v>683</v>
      </c>
      <c r="C32" s="673" t="s">
        <v>684</v>
      </c>
      <c r="D32" s="674" t="s">
        <v>685</v>
      </c>
      <c r="E32" s="696"/>
      <c r="F32" s="676" t="s">
        <v>686</v>
      </c>
      <c r="G32" s="711"/>
      <c r="H32" s="711"/>
      <c r="I32" s="730"/>
      <c r="J32" s="711"/>
      <c r="K32" s="711"/>
      <c r="L32" s="712"/>
      <c r="M32" s="711"/>
      <c r="N32" s="712"/>
      <c r="O32" s="733"/>
      <c r="P32" s="703"/>
      <c r="Q32" s="696"/>
      <c r="R32" s="696"/>
      <c r="S32" s="676"/>
      <c r="T32" s="676"/>
      <c r="U32" s="693"/>
      <c r="V32" s="693"/>
      <c r="W32" s="696"/>
    </row>
    <row r="33" spans="1:24" ht="141" customHeight="1" x14ac:dyDescent="0.25">
      <c r="A33" s="500"/>
      <c r="B33" s="935"/>
      <c r="C33" s="673"/>
      <c r="D33" s="674"/>
      <c r="E33" s="696" t="s">
        <v>2799</v>
      </c>
      <c r="F33" s="728" t="s">
        <v>2910</v>
      </c>
      <c r="G33" s="698">
        <v>0.5</v>
      </c>
      <c r="H33" s="699"/>
      <c r="I33" s="698">
        <v>0.5</v>
      </c>
      <c r="J33" s="700"/>
      <c r="K33" s="724"/>
      <c r="L33" s="701"/>
      <c r="M33" s="698"/>
      <c r="N33" s="701"/>
      <c r="O33" s="698">
        <v>1</v>
      </c>
      <c r="P33" s="701"/>
      <c r="Q33" s="725">
        <v>32</v>
      </c>
      <c r="R33" s="699" t="s">
        <v>245</v>
      </c>
      <c r="S33" s="697" t="s">
        <v>1874</v>
      </c>
      <c r="T33" s="693" t="s">
        <v>2911</v>
      </c>
      <c r="U33" s="697" t="s">
        <v>1875</v>
      </c>
      <c r="V33" s="697" t="s">
        <v>1879</v>
      </c>
      <c r="W33" s="697" t="s">
        <v>1871</v>
      </c>
      <c r="X33" s="509" t="s">
        <v>2800</v>
      </c>
    </row>
    <row r="34" spans="1:24" ht="211.5" customHeight="1" x14ac:dyDescent="0.25">
      <c r="A34" s="500"/>
      <c r="B34" s="936"/>
      <c r="C34" s="673"/>
      <c r="D34" s="674"/>
      <c r="E34" s="696" t="s">
        <v>2831</v>
      </c>
      <c r="F34" s="705" t="s">
        <v>3160</v>
      </c>
      <c r="G34" s="693"/>
      <c r="H34" s="734"/>
      <c r="I34" s="715">
        <v>0.25</v>
      </c>
      <c r="J34" s="734">
        <f>+P34/4</f>
        <v>467500</v>
      </c>
      <c r="K34" s="714">
        <v>0.25</v>
      </c>
      <c r="L34" s="734">
        <f>+P34/4</f>
        <v>467500</v>
      </c>
      <c r="M34" s="714">
        <v>0.5</v>
      </c>
      <c r="N34" s="734">
        <f>+P34/2</f>
        <v>935000</v>
      </c>
      <c r="O34" s="714">
        <v>1</v>
      </c>
      <c r="P34" s="735">
        <f>+'5. ACTIVIDADES ESPECIALES'!D428</f>
        <v>1870000</v>
      </c>
      <c r="Q34" s="693">
        <v>392</v>
      </c>
      <c r="R34" s="693" t="s">
        <v>1847</v>
      </c>
      <c r="S34" s="693" t="s">
        <v>2832</v>
      </c>
      <c r="T34" s="693" t="s">
        <v>2912</v>
      </c>
      <c r="U34" s="693" t="s">
        <v>2833</v>
      </c>
      <c r="V34" s="693" t="s">
        <v>2834</v>
      </c>
      <c r="W34" s="693" t="s">
        <v>2835</v>
      </c>
      <c r="X34" s="509"/>
    </row>
    <row r="35" spans="1:24" ht="31.5" customHeight="1" x14ac:dyDescent="0.25">
      <c r="A35" s="424"/>
      <c r="B35" s="425"/>
      <c r="C35" s="424" t="s">
        <v>103</v>
      </c>
      <c r="D35" s="425"/>
      <c r="E35" s="425"/>
      <c r="F35" s="426"/>
      <c r="G35" s="347">
        <f t="shared" ref="G35:M35" si="0">SUM(G6:G34)</f>
        <v>1.75</v>
      </c>
      <c r="H35" s="347">
        <f t="shared" si="0"/>
        <v>0</v>
      </c>
      <c r="I35" s="347">
        <f t="shared" si="0"/>
        <v>5.75</v>
      </c>
      <c r="J35" s="347">
        <f t="shared" si="0"/>
        <v>483000</v>
      </c>
      <c r="K35" s="347">
        <f t="shared" si="0"/>
        <v>4.5</v>
      </c>
      <c r="L35" s="347">
        <f t="shared" si="0"/>
        <v>556840</v>
      </c>
      <c r="M35" s="347">
        <f t="shared" si="0"/>
        <v>7</v>
      </c>
      <c r="N35" s="347">
        <f>SUM(N6:N34)</f>
        <v>1154020</v>
      </c>
      <c r="O35" s="347">
        <f>G35+I35+K35+M35</f>
        <v>19</v>
      </c>
      <c r="P35" s="348">
        <f>H35+J35+L35+N35</f>
        <v>2193860</v>
      </c>
      <c r="Q35" s="349"/>
      <c r="R35" s="349"/>
      <c r="S35" s="349"/>
      <c r="T35" s="349"/>
      <c r="U35" s="349"/>
      <c r="V35" s="349"/>
      <c r="W35" s="349"/>
    </row>
    <row r="36" spans="1:24" ht="197.25" customHeight="1" x14ac:dyDescent="0.25">
      <c r="A36" s="350"/>
      <c r="B36" s="351"/>
      <c r="C36" s="351"/>
      <c r="D36" s="351"/>
      <c r="E36" s="352"/>
      <c r="F36" s="351"/>
      <c r="G36" s="351"/>
      <c r="H36" s="351"/>
      <c r="I36" s="351"/>
      <c r="J36" s="351"/>
      <c r="K36" s="351"/>
      <c r="L36" s="351"/>
      <c r="M36" s="351"/>
      <c r="N36" s="351"/>
      <c r="O36" s="351"/>
      <c r="P36" s="351"/>
      <c r="Q36" s="351"/>
      <c r="R36" s="351"/>
      <c r="S36" s="351"/>
      <c r="T36" s="351"/>
      <c r="U36" s="351"/>
      <c r="V36" s="351"/>
      <c r="W36" s="351"/>
    </row>
    <row r="37" spans="1:24" ht="105" customHeight="1" x14ac:dyDescent="0.25">
      <c r="A37" s="350"/>
      <c r="B37" s="351"/>
      <c r="C37" s="351"/>
      <c r="D37" s="351"/>
      <c r="E37" s="352"/>
      <c r="F37" s="351"/>
      <c r="G37" s="351"/>
      <c r="H37" s="351"/>
      <c r="I37" s="351"/>
      <c r="J37" s="351"/>
      <c r="K37" s="351"/>
      <c r="L37" s="351"/>
      <c r="M37" s="351"/>
      <c r="N37" s="351"/>
      <c r="O37" s="351"/>
      <c r="P37" s="351"/>
      <c r="Q37" s="351"/>
      <c r="R37" s="351"/>
      <c r="S37" s="351"/>
      <c r="T37" s="351"/>
      <c r="U37" s="351"/>
      <c r="V37" s="351"/>
      <c r="W37" s="351"/>
    </row>
    <row r="38" spans="1:24" ht="69" customHeight="1" x14ac:dyDescent="0.25">
      <c r="A38" s="350"/>
      <c r="B38" s="351"/>
      <c r="C38" s="351"/>
      <c r="D38" s="351"/>
      <c r="E38" s="352"/>
      <c r="F38" s="351"/>
      <c r="G38" s="351"/>
      <c r="H38" s="351"/>
      <c r="I38" s="351"/>
      <c r="J38" s="351"/>
      <c r="K38" s="351"/>
      <c r="L38" s="351"/>
      <c r="M38" s="351"/>
      <c r="N38" s="351"/>
      <c r="O38" s="351"/>
      <c r="P38" s="351"/>
      <c r="Q38" s="351"/>
      <c r="R38" s="351"/>
      <c r="S38" s="351"/>
      <c r="T38" s="351"/>
      <c r="U38" s="351"/>
      <c r="V38" s="351"/>
      <c r="W38" s="351"/>
    </row>
    <row r="39" spans="1:24" ht="57.75" customHeight="1" x14ac:dyDescent="0.25">
      <c r="A39" s="350"/>
      <c r="B39" s="351"/>
      <c r="C39" s="351"/>
      <c r="D39" s="351"/>
      <c r="E39" s="352"/>
      <c r="F39" s="351"/>
      <c r="G39" s="351"/>
      <c r="H39" s="351"/>
      <c r="I39" s="351"/>
      <c r="J39" s="351"/>
      <c r="K39" s="351"/>
      <c r="L39" s="351"/>
      <c r="M39" s="351"/>
      <c r="N39" s="351"/>
      <c r="O39" s="351"/>
      <c r="P39" s="351"/>
      <c r="Q39" s="351"/>
      <c r="R39" s="351"/>
      <c r="S39" s="351"/>
      <c r="T39" s="351"/>
      <c r="U39" s="351"/>
      <c r="V39" s="351"/>
      <c r="W39" s="351"/>
    </row>
    <row r="40" spans="1:24" ht="94.5" customHeight="1" x14ac:dyDescent="0.25">
      <c r="A40" s="350"/>
      <c r="B40" s="351"/>
      <c r="C40" s="351"/>
      <c r="D40" s="351"/>
      <c r="E40" s="352"/>
      <c r="F40" s="351"/>
      <c r="G40" s="351"/>
      <c r="H40" s="351"/>
      <c r="I40" s="351"/>
      <c r="J40" s="351"/>
      <c r="K40" s="351"/>
      <c r="L40" s="351"/>
      <c r="M40" s="351"/>
      <c r="N40" s="351"/>
      <c r="O40" s="351"/>
      <c r="P40" s="351"/>
      <c r="Q40" s="351"/>
      <c r="R40" s="351"/>
      <c r="S40" s="351"/>
      <c r="T40" s="351"/>
      <c r="U40" s="351"/>
      <c r="V40" s="351"/>
      <c r="W40" s="351"/>
    </row>
    <row r="41" spans="1:24" ht="72.75" customHeight="1" x14ac:dyDescent="0.25">
      <c r="A41" s="350"/>
      <c r="B41" s="351"/>
      <c r="C41" s="351"/>
      <c r="D41" s="351"/>
      <c r="E41" s="352"/>
      <c r="F41" s="351"/>
      <c r="G41" s="351"/>
      <c r="H41" s="351"/>
      <c r="I41" s="351"/>
      <c r="J41" s="351"/>
      <c r="K41" s="351"/>
      <c r="L41" s="351"/>
      <c r="M41" s="351"/>
      <c r="N41" s="351"/>
      <c r="O41" s="351"/>
      <c r="P41" s="351"/>
      <c r="Q41" s="351"/>
      <c r="R41" s="351"/>
      <c r="S41" s="351"/>
      <c r="T41" s="351"/>
      <c r="U41" s="351"/>
      <c r="V41" s="351"/>
      <c r="W41" s="351"/>
    </row>
    <row r="42" spans="1:24" ht="94.5" customHeight="1" x14ac:dyDescent="0.25">
      <c r="A42" s="350"/>
      <c r="B42" s="351"/>
      <c r="C42" s="351"/>
      <c r="D42" s="351"/>
      <c r="E42" s="352"/>
      <c r="F42" s="351"/>
      <c r="G42" s="351"/>
      <c r="H42" s="351"/>
      <c r="I42" s="351"/>
      <c r="J42" s="351"/>
      <c r="K42" s="351"/>
      <c r="L42" s="351"/>
      <c r="M42" s="351"/>
      <c r="N42" s="351"/>
      <c r="O42" s="351"/>
      <c r="P42" s="351"/>
      <c r="Q42" s="351"/>
      <c r="R42" s="351"/>
      <c r="S42" s="351"/>
      <c r="T42" s="351"/>
      <c r="U42" s="351"/>
      <c r="V42" s="351"/>
      <c r="W42" s="351"/>
    </row>
    <row r="43" spans="1:24" ht="94.5" customHeight="1" x14ac:dyDescent="0.25">
      <c r="A43" s="350"/>
      <c r="B43" s="351"/>
      <c r="C43" s="351"/>
      <c r="D43" s="351"/>
      <c r="E43" s="352"/>
      <c r="F43" s="351"/>
      <c r="G43" s="351"/>
      <c r="H43" s="351"/>
      <c r="I43" s="351"/>
      <c r="J43" s="351"/>
      <c r="K43" s="351"/>
      <c r="L43" s="351"/>
      <c r="M43" s="351"/>
      <c r="N43" s="351"/>
      <c r="O43" s="351"/>
      <c r="P43" s="351"/>
      <c r="Q43" s="351"/>
      <c r="R43" s="351"/>
      <c r="S43" s="351"/>
      <c r="T43" s="351"/>
      <c r="U43" s="351"/>
      <c r="V43" s="351"/>
      <c r="W43" s="351"/>
    </row>
    <row r="44" spans="1:24" ht="94.5" customHeight="1" x14ac:dyDescent="0.25">
      <c r="A44" s="350"/>
      <c r="B44" s="351"/>
      <c r="C44" s="351"/>
      <c r="D44" s="351"/>
      <c r="E44" s="352"/>
      <c r="F44" s="351"/>
      <c r="G44" s="351"/>
      <c r="H44" s="351"/>
      <c r="I44" s="351"/>
      <c r="J44" s="351"/>
      <c r="K44" s="351"/>
      <c r="L44" s="351"/>
      <c r="M44" s="351"/>
      <c r="N44" s="351"/>
      <c r="O44" s="351"/>
      <c r="P44" s="351"/>
      <c r="Q44" s="351"/>
      <c r="R44" s="351"/>
      <c r="S44" s="351"/>
      <c r="T44" s="351"/>
      <c r="U44" s="351"/>
      <c r="V44" s="351"/>
      <c r="W44" s="351"/>
    </row>
    <row r="45" spans="1:24" ht="94.5" customHeight="1" x14ac:dyDescent="0.25">
      <c r="A45" s="350"/>
      <c r="B45" s="351"/>
      <c r="C45" s="351"/>
      <c r="D45" s="351"/>
      <c r="E45" s="352"/>
      <c r="F45" s="351"/>
      <c r="G45" s="351"/>
      <c r="H45" s="351"/>
      <c r="I45" s="351"/>
      <c r="J45" s="351"/>
      <c r="K45" s="351"/>
      <c r="L45" s="351"/>
      <c r="M45" s="351"/>
      <c r="N45" s="351"/>
      <c r="O45" s="351"/>
      <c r="P45" s="351"/>
      <c r="Q45" s="351"/>
      <c r="R45" s="351"/>
      <c r="S45" s="351"/>
      <c r="T45" s="351"/>
      <c r="U45" s="351"/>
      <c r="V45" s="351"/>
      <c r="W45" s="351"/>
    </row>
    <row r="46" spans="1:24" ht="72.75" customHeight="1" x14ac:dyDescent="0.25">
      <c r="A46" s="350"/>
      <c r="B46" s="351"/>
      <c r="C46" s="351"/>
      <c r="D46" s="351"/>
      <c r="E46" s="352"/>
      <c r="F46" s="351"/>
      <c r="G46" s="351"/>
      <c r="H46" s="351"/>
      <c r="I46" s="351"/>
      <c r="J46" s="351"/>
      <c r="K46" s="351"/>
      <c r="L46" s="351"/>
      <c r="M46" s="351"/>
      <c r="N46" s="351"/>
      <c r="O46" s="351"/>
      <c r="P46" s="351"/>
      <c r="Q46" s="351"/>
      <c r="R46" s="351"/>
      <c r="S46" s="351"/>
      <c r="T46" s="351"/>
      <c r="U46" s="351"/>
      <c r="V46" s="351"/>
      <c r="W46" s="351"/>
    </row>
    <row r="47" spans="1:24" ht="72.75" customHeight="1" x14ac:dyDescent="0.25">
      <c r="A47" s="350"/>
      <c r="B47" s="351"/>
      <c r="C47" s="351"/>
      <c r="D47" s="351"/>
      <c r="E47" s="352"/>
      <c r="F47" s="351"/>
      <c r="G47" s="351"/>
      <c r="H47" s="351"/>
      <c r="I47" s="351"/>
      <c r="J47" s="351"/>
      <c r="K47" s="351"/>
      <c r="L47" s="351"/>
      <c r="M47" s="351"/>
      <c r="N47" s="351"/>
      <c r="O47" s="351"/>
      <c r="P47" s="351"/>
      <c r="Q47" s="351"/>
      <c r="R47" s="351"/>
      <c r="S47" s="351"/>
      <c r="T47" s="351"/>
      <c r="U47" s="351"/>
      <c r="V47" s="351"/>
      <c r="W47" s="351"/>
    </row>
    <row r="48" spans="1:24" ht="72.75" customHeight="1" x14ac:dyDescent="0.25">
      <c r="A48" s="350"/>
      <c r="B48" s="351"/>
      <c r="C48" s="351"/>
      <c r="D48" s="351"/>
      <c r="E48" s="352"/>
      <c r="F48" s="351"/>
      <c r="G48" s="351"/>
      <c r="H48" s="351"/>
      <c r="I48" s="351"/>
      <c r="J48" s="351"/>
      <c r="K48" s="351"/>
      <c r="L48" s="351"/>
      <c r="M48" s="351"/>
      <c r="N48" s="351"/>
      <c r="O48" s="351"/>
      <c r="P48" s="351"/>
      <c r="Q48" s="351"/>
      <c r="R48" s="351"/>
      <c r="S48" s="351"/>
      <c r="T48" s="351"/>
      <c r="U48" s="351"/>
      <c r="V48" s="351"/>
      <c r="W48" s="351"/>
    </row>
    <row r="49" spans="1:23" ht="72.75" customHeight="1" x14ac:dyDescent="0.25">
      <c r="A49" s="350"/>
      <c r="B49" s="351"/>
      <c r="C49" s="351"/>
      <c r="D49" s="351"/>
      <c r="E49" s="352"/>
      <c r="F49" s="351"/>
      <c r="G49" s="351"/>
      <c r="H49" s="351"/>
      <c r="I49" s="351"/>
      <c r="J49" s="351"/>
      <c r="K49" s="351"/>
      <c r="L49" s="351"/>
      <c r="M49" s="351"/>
      <c r="N49" s="351"/>
      <c r="O49" s="351"/>
      <c r="P49" s="351"/>
      <c r="Q49" s="351"/>
      <c r="R49" s="351"/>
      <c r="S49" s="351"/>
      <c r="T49" s="351"/>
      <c r="U49" s="351"/>
      <c r="V49" s="351"/>
      <c r="W49" s="351"/>
    </row>
    <row r="50" spans="1:23" ht="52.5" customHeight="1" x14ac:dyDescent="0.25">
      <c r="A50" s="350"/>
      <c r="B50" s="351"/>
      <c r="C50" s="351"/>
      <c r="D50" s="351"/>
      <c r="E50" s="352"/>
      <c r="F50" s="351"/>
      <c r="G50" s="351"/>
      <c r="H50" s="351"/>
      <c r="I50" s="351"/>
      <c r="J50" s="351"/>
      <c r="K50" s="351"/>
      <c r="L50" s="351"/>
      <c r="M50" s="351"/>
      <c r="N50" s="351"/>
      <c r="O50" s="351"/>
      <c r="P50" s="351"/>
      <c r="Q50" s="351"/>
      <c r="R50" s="351"/>
      <c r="S50" s="351"/>
      <c r="T50" s="351"/>
      <c r="U50" s="351"/>
      <c r="V50" s="351"/>
      <c r="W50" s="351"/>
    </row>
    <row r="51" spans="1:23" ht="72.75" customHeight="1" x14ac:dyDescent="0.25">
      <c r="A51" s="350"/>
      <c r="B51" s="351"/>
      <c r="C51" s="351"/>
      <c r="D51" s="351"/>
      <c r="E51" s="352"/>
      <c r="F51" s="351"/>
      <c r="G51" s="351"/>
      <c r="H51" s="351"/>
      <c r="I51" s="351"/>
      <c r="J51" s="351"/>
      <c r="K51" s="351"/>
      <c r="L51" s="351"/>
      <c r="M51" s="351"/>
      <c r="N51" s="351"/>
      <c r="O51" s="351"/>
      <c r="P51" s="351"/>
      <c r="Q51" s="351"/>
      <c r="R51" s="351"/>
      <c r="S51" s="351"/>
      <c r="T51" s="351"/>
      <c r="U51" s="351"/>
      <c r="V51" s="351"/>
      <c r="W51" s="351"/>
    </row>
    <row r="52" spans="1:23" ht="67.5" customHeight="1" x14ac:dyDescent="0.25">
      <c r="A52" s="350"/>
      <c r="B52" s="351"/>
      <c r="C52" s="351"/>
      <c r="D52" s="351"/>
      <c r="E52" s="352"/>
      <c r="F52" s="351"/>
      <c r="G52" s="351"/>
      <c r="H52" s="351"/>
      <c r="I52" s="351"/>
      <c r="J52" s="351"/>
      <c r="K52" s="351"/>
      <c r="L52" s="351"/>
      <c r="M52" s="351"/>
      <c r="N52" s="351"/>
      <c r="O52" s="351"/>
      <c r="P52" s="351"/>
      <c r="Q52" s="351"/>
      <c r="R52" s="351"/>
      <c r="S52" s="351"/>
      <c r="T52" s="351"/>
      <c r="U52" s="351"/>
      <c r="V52" s="351"/>
      <c r="W52" s="351"/>
    </row>
    <row r="53" spans="1:23" ht="39.75" customHeight="1" x14ac:dyDescent="0.25">
      <c r="A53" s="350"/>
      <c r="B53" s="351"/>
      <c r="C53" s="351"/>
      <c r="D53" s="351"/>
      <c r="E53" s="352"/>
      <c r="F53" s="351"/>
      <c r="G53" s="351"/>
      <c r="H53" s="351"/>
      <c r="I53" s="351"/>
      <c r="J53" s="351"/>
      <c r="K53" s="351"/>
      <c r="L53" s="351"/>
      <c r="M53" s="351"/>
      <c r="N53" s="351"/>
      <c r="O53" s="351"/>
      <c r="P53" s="351"/>
      <c r="Q53" s="351"/>
      <c r="R53" s="351"/>
      <c r="S53" s="351"/>
      <c r="T53" s="351"/>
      <c r="U53" s="351"/>
      <c r="V53" s="351"/>
      <c r="W53" s="351"/>
    </row>
    <row r="54" spans="1:23" ht="72.75" customHeight="1" x14ac:dyDescent="0.25">
      <c r="A54" s="350"/>
      <c r="B54" s="351"/>
      <c r="C54" s="351"/>
      <c r="D54" s="351"/>
      <c r="E54" s="352"/>
      <c r="F54" s="351"/>
      <c r="G54" s="351"/>
      <c r="H54" s="351"/>
      <c r="I54" s="351"/>
      <c r="J54" s="351"/>
      <c r="K54" s="351"/>
      <c r="L54" s="351"/>
      <c r="M54" s="351"/>
      <c r="N54" s="351"/>
      <c r="O54" s="351"/>
      <c r="P54" s="351"/>
      <c r="Q54" s="351"/>
      <c r="R54" s="351"/>
      <c r="S54" s="351"/>
      <c r="T54" s="351"/>
      <c r="U54" s="351"/>
      <c r="V54" s="351"/>
      <c r="W54" s="351"/>
    </row>
    <row r="55" spans="1:23" ht="72.75" customHeight="1" x14ac:dyDescent="0.25">
      <c r="A55" s="350"/>
      <c r="B55" s="351"/>
      <c r="C55" s="351"/>
      <c r="D55" s="351"/>
      <c r="E55" s="352"/>
      <c r="F55" s="351"/>
      <c r="G55" s="351"/>
      <c r="H55" s="351"/>
      <c r="I55" s="351"/>
      <c r="J55" s="351"/>
      <c r="K55" s="351"/>
      <c r="L55" s="351"/>
      <c r="M55" s="351"/>
      <c r="N55" s="351"/>
      <c r="O55" s="351"/>
      <c r="P55" s="351"/>
      <c r="Q55" s="351"/>
      <c r="R55" s="351"/>
      <c r="S55" s="351"/>
      <c r="T55" s="351"/>
      <c r="U55" s="351"/>
      <c r="V55" s="351"/>
      <c r="W55" s="351"/>
    </row>
    <row r="56" spans="1:23" ht="73.5" customHeight="1" x14ac:dyDescent="0.25">
      <c r="A56" s="350"/>
      <c r="B56" s="351"/>
      <c r="C56" s="351"/>
      <c r="D56" s="351"/>
      <c r="E56" s="352"/>
      <c r="F56" s="351"/>
      <c r="G56" s="351"/>
      <c r="H56" s="351"/>
      <c r="I56" s="351"/>
      <c r="J56" s="351"/>
      <c r="K56" s="351"/>
      <c r="L56" s="351"/>
      <c r="M56" s="351"/>
      <c r="N56" s="351"/>
      <c r="O56" s="351"/>
      <c r="P56" s="351"/>
      <c r="Q56" s="351"/>
      <c r="R56" s="351"/>
      <c r="S56" s="351"/>
      <c r="T56" s="351"/>
      <c r="U56" s="351"/>
      <c r="V56" s="351"/>
      <c r="W56" s="351"/>
    </row>
    <row r="57" spans="1:23" ht="87.75" customHeight="1" x14ac:dyDescent="0.25">
      <c r="A57" s="350"/>
      <c r="B57" s="351"/>
      <c r="C57" s="351"/>
      <c r="D57" s="351"/>
      <c r="E57" s="352"/>
      <c r="F57" s="351"/>
      <c r="G57" s="351"/>
      <c r="H57" s="351"/>
      <c r="I57" s="351"/>
      <c r="J57" s="351"/>
      <c r="K57" s="351"/>
      <c r="L57" s="351"/>
      <c r="M57" s="351"/>
      <c r="N57" s="351"/>
      <c r="O57" s="351"/>
      <c r="P57" s="351"/>
      <c r="Q57" s="351"/>
      <c r="R57" s="351"/>
      <c r="S57" s="351"/>
      <c r="T57" s="351"/>
      <c r="U57" s="351"/>
      <c r="V57" s="351"/>
      <c r="W57" s="351"/>
    </row>
    <row r="58" spans="1:23" ht="87.75" customHeight="1" x14ac:dyDescent="0.25">
      <c r="A58" s="350"/>
      <c r="B58" s="351"/>
      <c r="C58" s="351"/>
      <c r="D58" s="351"/>
      <c r="E58" s="352"/>
      <c r="F58" s="351"/>
      <c r="G58" s="351"/>
      <c r="H58" s="351"/>
      <c r="I58" s="351"/>
      <c r="J58" s="351"/>
      <c r="K58" s="351"/>
      <c r="L58" s="351"/>
      <c r="M58" s="351"/>
      <c r="N58" s="351"/>
      <c r="O58" s="351"/>
      <c r="P58" s="351"/>
      <c r="Q58" s="351"/>
      <c r="R58" s="351"/>
      <c r="S58" s="351"/>
      <c r="T58" s="351"/>
      <c r="U58" s="351"/>
      <c r="V58" s="351"/>
      <c r="W58" s="351"/>
    </row>
    <row r="59" spans="1:23" ht="66" customHeight="1" x14ac:dyDescent="0.25">
      <c r="A59" s="350"/>
      <c r="B59" s="351"/>
      <c r="C59" s="351"/>
      <c r="D59" s="351"/>
      <c r="E59" s="352"/>
      <c r="F59" s="351"/>
      <c r="G59" s="351"/>
      <c r="H59" s="351"/>
      <c r="I59" s="351"/>
      <c r="J59" s="351"/>
      <c r="K59" s="351"/>
      <c r="L59" s="351"/>
      <c r="M59" s="351"/>
      <c r="N59" s="351"/>
      <c r="O59" s="351"/>
      <c r="P59" s="351"/>
      <c r="Q59" s="351"/>
      <c r="R59" s="351"/>
      <c r="S59" s="351"/>
      <c r="T59" s="351"/>
      <c r="U59" s="351"/>
      <c r="V59" s="351"/>
      <c r="W59" s="351"/>
    </row>
    <row r="60" spans="1:23" ht="87.75" customHeight="1" x14ac:dyDescent="0.25">
      <c r="A60" s="350"/>
      <c r="B60" s="351"/>
      <c r="C60" s="351"/>
      <c r="D60" s="351"/>
      <c r="E60" s="352"/>
      <c r="F60" s="351"/>
      <c r="G60" s="351"/>
      <c r="H60" s="351"/>
      <c r="I60" s="351"/>
      <c r="J60" s="351"/>
      <c r="K60" s="351"/>
      <c r="L60" s="351"/>
      <c r="M60" s="351"/>
      <c r="N60" s="351"/>
      <c r="O60" s="351"/>
      <c r="P60" s="351"/>
      <c r="Q60" s="351"/>
      <c r="R60" s="351"/>
      <c r="S60" s="351"/>
      <c r="T60" s="351"/>
      <c r="U60" s="351"/>
      <c r="V60" s="351"/>
      <c r="W60" s="351"/>
    </row>
    <row r="61" spans="1:23" ht="87.75" customHeight="1" x14ac:dyDescent="0.25">
      <c r="A61" s="350"/>
      <c r="B61" s="351"/>
      <c r="C61" s="351"/>
      <c r="D61" s="351"/>
      <c r="E61" s="352"/>
      <c r="F61" s="351"/>
      <c r="G61" s="351"/>
      <c r="H61" s="351"/>
      <c r="I61" s="351"/>
      <c r="J61" s="351"/>
      <c r="K61" s="351"/>
      <c r="L61" s="351"/>
      <c r="M61" s="351"/>
      <c r="N61" s="351"/>
      <c r="O61" s="351"/>
      <c r="P61" s="351"/>
      <c r="Q61" s="351"/>
      <c r="R61" s="351"/>
      <c r="S61" s="351"/>
      <c r="T61" s="351"/>
      <c r="U61" s="351"/>
      <c r="V61" s="351"/>
      <c r="W61" s="351"/>
    </row>
    <row r="62" spans="1:23" ht="72" customHeight="1" x14ac:dyDescent="0.25">
      <c r="A62" s="350"/>
      <c r="B62" s="351"/>
      <c r="C62" s="351"/>
      <c r="D62" s="351"/>
      <c r="E62" s="352"/>
      <c r="F62" s="351"/>
      <c r="G62" s="351"/>
      <c r="H62" s="351"/>
      <c r="I62" s="351"/>
      <c r="J62" s="351"/>
      <c r="K62" s="351"/>
      <c r="L62" s="351"/>
      <c r="M62" s="351"/>
      <c r="N62" s="351"/>
      <c r="O62" s="351"/>
      <c r="P62" s="351"/>
      <c r="Q62" s="351"/>
      <c r="R62" s="351"/>
      <c r="S62" s="351"/>
      <c r="T62" s="351"/>
      <c r="U62" s="351"/>
      <c r="V62" s="351"/>
      <c r="W62" s="351"/>
    </row>
    <row r="63" spans="1:23" ht="66" customHeight="1" x14ac:dyDescent="0.25">
      <c r="A63" s="350"/>
      <c r="B63" s="351"/>
      <c r="C63" s="351"/>
      <c r="D63" s="351"/>
      <c r="E63" s="352"/>
      <c r="F63" s="351"/>
      <c r="G63" s="351"/>
      <c r="H63" s="351"/>
      <c r="I63" s="351"/>
      <c r="J63" s="351"/>
      <c r="K63" s="351"/>
      <c r="L63" s="351"/>
      <c r="M63" s="351"/>
      <c r="N63" s="351"/>
      <c r="O63" s="351"/>
      <c r="P63" s="351"/>
      <c r="Q63" s="351"/>
      <c r="R63" s="351"/>
      <c r="S63" s="351"/>
      <c r="T63" s="351"/>
      <c r="U63" s="351"/>
      <c r="V63" s="351"/>
      <c r="W63" s="351"/>
    </row>
    <row r="64" spans="1:23" ht="87.75" customHeight="1" x14ac:dyDescent="0.25">
      <c r="A64" s="350"/>
      <c r="B64" s="351"/>
      <c r="C64" s="351"/>
      <c r="D64" s="351"/>
      <c r="E64" s="352"/>
      <c r="F64" s="351"/>
      <c r="G64" s="351"/>
      <c r="H64" s="351"/>
      <c r="I64" s="351"/>
      <c r="J64" s="351"/>
      <c r="K64" s="351"/>
      <c r="L64" s="351"/>
      <c r="M64" s="351"/>
      <c r="N64" s="351"/>
      <c r="O64" s="351"/>
      <c r="P64" s="351"/>
      <c r="Q64" s="351"/>
      <c r="R64" s="351"/>
      <c r="S64" s="351"/>
      <c r="T64" s="351"/>
      <c r="U64" s="351"/>
      <c r="V64" s="351"/>
      <c r="W64" s="351"/>
    </row>
    <row r="65" spans="1:23" ht="87.75" customHeight="1" x14ac:dyDescent="0.25">
      <c r="A65" s="350"/>
      <c r="B65" s="351"/>
      <c r="C65" s="351"/>
      <c r="D65" s="351"/>
      <c r="E65" s="352"/>
      <c r="F65" s="351"/>
      <c r="G65" s="351"/>
      <c r="H65" s="351"/>
      <c r="I65" s="351"/>
      <c r="J65" s="351"/>
      <c r="K65" s="351"/>
      <c r="L65" s="351"/>
      <c r="M65" s="351"/>
      <c r="N65" s="351"/>
      <c r="O65" s="351"/>
      <c r="P65" s="351"/>
      <c r="Q65" s="351"/>
      <c r="R65" s="351"/>
      <c r="S65" s="351"/>
      <c r="T65" s="351"/>
      <c r="U65" s="351"/>
      <c r="V65" s="351"/>
      <c r="W65" s="351"/>
    </row>
    <row r="66" spans="1:23" ht="72.75" customHeight="1" x14ac:dyDescent="0.25">
      <c r="A66" s="350"/>
      <c r="B66" s="351"/>
      <c r="C66" s="351"/>
      <c r="D66" s="351"/>
      <c r="E66" s="352"/>
      <c r="F66" s="351"/>
      <c r="G66" s="351"/>
      <c r="H66" s="351"/>
      <c r="I66" s="351"/>
      <c r="J66" s="351"/>
      <c r="K66" s="351"/>
      <c r="L66" s="351"/>
      <c r="M66" s="351"/>
      <c r="N66" s="351"/>
      <c r="O66" s="351"/>
      <c r="P66" s="351"/>
      <c r="Q66" s="351"/>
      <c r="R66" s="351"/>
      <c r="S66" s="351"/>
      <c r="T66" s="351"/>
      <c r="U66" s="351"/>
      <c r="V66" s="351"/>
      <c r="W66" s="351"/>
    </row>
    <row r="67" spans="1:23" ht="15.75" x14ac:dyDescent="0.25">
      <c r="A67" s="350"/>
      <c r="B67" s="351"/>
      <c r="C67" s="351"/>
      <c r="D67" s="351"/>
      <c r="E67" s="352"/>
      <c r="F67" s="351"/>
      <c r="G67" s="351"/>
      <c r="H67" s="351"/>
      <c r="I67" s="351"/>
      <c r="J67" s="351"/>
      <c r="K67" s="351"/>
      <c r="L67" s="351"/>
      <c r="M67" s="351"/>
      <c r="N67" s="351"/>
      <c r="O67" s="351"/>
      <c r="P67" s="351"/>
      <c r="Q67" s="351"/>
      <c r="R67" s="351"/>
      <c r="S67" s="351"/>
      <c r="T67" s="351"/>
      <c r="U67" s="351"/>
      <c r="V67" s="351"/>
      <c r="W67" s="351"/>
    </row>
    <row r="83" spans="1:5" ht="117.75" customHeight="1" x14ac:dyDescent="0.25">
      <c r="A83" s="344"/>
      <c r="E83" s="344"/>
    </row>
    <row r="84" spans="1:5" ht="117.75" customHeight="1" x14ac:dyDescent="0.25">
      <c r="A84" s="344"/>
      <c r="E84" s="344"/>
    </row>
    <row r="85" spans="1:5" ht="117.75" customHeight="1" x14ac:dyDescent="0.25">
      <c r="A85" s="344"/>
      <c r="E85" s="344"/>
    </row>
    <row r="86" spans="1:5" ht="117.75" customHeight="1" x14ac:dyDescent="0.25">
      <c r="A86" s="344"/>
      <c r="E86" s="344"/>
    </row>
    <row r="87" spans="1:5" ht="82.5" customHeight="1" x14ac:dyDescent="0.25">
      <c r="A87" s="344"/>
      <c r="E87" s="344"/>
    </row>
    <row r="88" spans="1:5" ht="117.75" customHeight="1" x14ac:dyDescent="0.25">
      <c r="A88" s="344"/>
      <c r="E88" s="344"/>
    </row>
    <row r="89" spans="1:5" ht="84" customHeight="1" x14ac:dyDescent="0.25">
      <c r="A89" s="344"/>
      <c r="E89" s="344"/>
    </row>
    <row r="90" spans="1:5" ht="84" customHeight="1" x14ac:dyDescent="0.25">
      <c r="A90" s="344"/>
      <c r="E90" s="344"/>
    </row>
    <row r="91" spans="1:5" ht="57.75" customHeight="1" x14ac:dyDescent="0.25">
      <c r="A91" s="344"/>
      <c r="E91" s="344"/>
    </row>
    <row r="92" spans="1:5" ht="58.5" customHeight="1" x14ac:dyDescent="0.25">
      <c r="A92" s="344"/>
      <c r="E92" s="344"/>
    </row>
    <row r="93" spans="1:5" ht="44.25" customHeight="1" x14ac:dyDescent="0.25">
      <c r="A93" s="344"/>
      <c r="E93" s="344"/>
    </row>
    <row r="94" spans="1:5" ht="84" customHeight="1" x14ac:dyDescent="0.25">
      <c r="A94" s="344"/>
      <c r="E94" s="344"/>
    </row>
    <row r="95" spans="1:5" ht="51" customHeight="1" x14ac:dyDescent="0.25">
      <c r="A95" s="344"/>
      <c r="E95" s="344"/>
    </row>
    <row r="96" spans="1:5" ht="56.25" customHeight="1" x14ac:dyDescent="0.25">
      <c r="A96" s="344"/>
      <c r="E96" s="344"/>
    </row>
    <row r="97" spans="1:5" ht="84" customHeight="1" x14ac:dyDescent="0.25">
      <c r="A97" s="344"/>
      <c r="E97" s="344"/>
    </row>
    <row r="98" spans="1:5" ht="84" customHeight="1" x14ac:dyDescent="0.25">
      <c r="A98" s="344"/>
      <c r="E98" s="344"/>
    </row>
    <row r="99" spans="1:5" ht="56.25" customHeight="1" x14ac:dyDescent="0.25">
      <c r="A99" s="344"/>
      <c r="E99" s="344"/>
    </row>
    <row r="100" spans="1:5" ht="58.5" customHeight="1" x14ac:dyDescent="0.25">
      <c r="A100" s="344"/>
      <c r="E100" s="344"/>
    </row>
    <row r="101" spans="1:5" ht="55.5" customHeight="1" x14ac:dyDescent="0.25">
      <c r="A101" s="344"/>
      <c r="E101" s="344"/>
    </row>
    <row r="102" spans="1:5" ht="84" customHeight="1" x14ac:dyDescent="0.25">
      <c r="A102" s="344"/>
      <c r="E102" s="344"/>
    </row>
    <row r="103" spans="1:5" ht="136.5" customHeight="1" x14ac:dyDescent="0.25">
      <c r="A103" s="344"/>
      <c r="E103" s="344"/>
    </row>
    <row r="104" spans="1:5" ht="136.5" customHeight="1" x14ac:dyDescent="0.25">
      <c r="A104" s="344"/>
      <c r="E104" s="344"/>
    </row>
    <row r="105" spans="1:5" ht="136.5" customHeight="1" x14ac:dyDescent="0.25">
      <c r="A105" s="344"/>
      <c r="E105" s="344"/>
    </row>
    <row r="106" spans="1:5" ht="136.5" customHeight="1" x14ac:dyDescent="0.25">
      <c r="A106" s="344"/>
      <c r="E106" s="344"/>
    </row>
    <row r="107" spans="1:5" ht="136.5" customHeight="1" x14ac:dyDescent="0.25">
      <c r="A107" s="344"/>
      <c r="E107" s="344"/>
    </row>
    <row r="108" spans="1:5" ht="116.25" customHeight="1" x14ac:dyDescent="0.25">
      <c r="A108" s="344"/>
      <c r="E108" s="344"/>
    </row>
    <row r="109" spans="1:5" ht="88.5" customHeight="1" x14ac:dyDescent="0.25">
      <c r="A109" s="344"/>
      <c r="E109" s="344"/>
    </row>
    <row r="110" spans="1:5" ht="116.25" customHeight="1" x14ac:dyDescent="0.25">
      <c r="A110" s="344"/>
      <c r="E110" s="344"/>
    </row>
    <row r="111" spans="1:5" ht="116.25" customHeight="1" x14ac:dyDescent="0.25">
      <c r="A111" s="344"/>
      <c r="E111" s="344"/>
    </row>
    <row r="112" spans="1:5" ht="116.25" customHeight="1" x14ac:dyDescent="0.25">
      <c r="A112" s="344"/>
      <c r="E112" s="344"/>
    </row>
    <row r="113" spans="1:5" ht="116.25" customHeight="1" x14ac:dyDescent="0.25">
      <c r="A113" s="344"/>
      <c r="E113" s="344"/>
    </row>
    <row r="114" spans="1:5" ht="116.25" customHeight="1" x14ac:dyDescent="0.25">
      <c r="A114" s="344"/>
      <c r="E114" s="344"/>
    </row>
    <row r="115" spans="1:5" ht="116.25" customHeight="1" x14ac:dyDescent="0.25">
      <c r="A115" s="344"/>
      <c r="E115" s="344"/>
    </row>
    <row r="116" spans="1:5" ht="116.25" customHeight="1" x14ac:dyDescent="0.25">
      <c r="A116" s="344"/>
      <c r="E116" s="344"/>
    </row>
    <row r="117" spans="1:5" ht="116.25" customHeight="1" x14ac:dyDescent="0.25">
      <c r="A117" s="344"/>
      <c r="E117" s="344"/>
    </row>
    <row r="118" spans="1:5" ht="116.25" customHeight="1" x14ac:dyDescent="0.25">
      <c r="A118" s="344"/>
      <c r="E118" s="344"/>
    </row>
    <row r="119" spans="1:5" ht="37.5" customHeight="1" x14ac:dyDescent="0.25">
      <c r="A119" s="344"/>
      <c r="E119" s="344"/>
    </row>
    <row r="120" spans="1:5" x14ac:dyDescent="0.25">
      <c r="A120" s="344"/>
      <c r="E120" s="344"/>
    </row>
    <row r="121" spans="1:5" x14ac:dyDescent="0.25">
      <c r="A121" s="344"/>
      <c r="E121" s="344"/>
    </row>
    <row r="122" spans="1:5" x14ac:dyDescent="0.25">
      <c r="A122" s="344"/>
      <c r="E122" s="344"/>
    </row>
    <row r="123" spans="1:5" x14ac:dyDescent="0.25">
      <c r="A123" s="344"/>
      <c r="E123" s="344"/>
    </row>
    <row r="124" spans="1:5" x14ac:dyDescent="0.25">
      <c r="A124" s="344"/>
      <c r="E124" s="344"/>
    </row>
    <row r="125" spans="1:5" x14ac:dyDescent="0.25">
      <c r="A125" s="344"/>
      <c r="E125" s="344"/>
    </row>
    <row r="126" spans="1:5" x14ac:dyDescent="0.25">
      <c r="A126" s="344"/>
      <c r="E126" s="344"/>
    </row>
    <row r="127" spans="1:5" x14ac:dyDescent="0.25">
      <c r="A127" s="344"/>
      <c r="E127" s="344"/>
    </row>
    <row r="128" spans="1:5" x14ac:dyDescent="0.25">
      <c r="A128" s="344"/>
      <c r="E128" s="344"/>
    </row>
    <row r="129" spans="1:5" x14ac:dyDescent="0.25">
      <c r="A129" s="344"/>
      <c r="E129" s="344"/>
    </row>
    <row r="130" spans="1:5" x14ac:dyDescent="0.25">
      <c r="A130" s="344"/>
      <c r="E130" s="344"/>
    </row>
    <row r="131" spans="1:5" x14ac:dyDescent="0.25">
      <c r="A131" s="344"/>
      <c r="E131" s="344"/>
    </row>
    <row r="132" spans="1:5" x14ac:dyDescent="0.25">
      <c r="A132" s="344"/>
      <c r="E132" s="344"/>
    </row>
    <row r="133" spans="1:5" x14ac:dyDescent="0.25">
      <c r="A133" s="344"/>
      <c r="E133" s="344"/>
    </row>
    <row r="134" spans="1:5" x14ac:dyDescent="0.25">
      <c r="A134" s="344"/>
      <c r="E134" s="344"/>
    </row>
    <row r="135" spans="1:5" x14ac:dyDescent="0.25">
      <c r="A135" s="344"/>
      <c r="E135" s="344"/>
    </row>
    <row r="136" spans="1:5" x14ac:dyDescent="0.25">
      <c r="A136" s="344"/>
      <c r="E136" s="344"/>
    </row>
    <row r="137" spans="1:5" x14ac:dyDescent="0.25">
      <c r="A137" s="344"/>
      <c r="E137" s="344"/>
    </row>
    <row r="138" spans="1:5" x14ac:dyDescent="0.25">
      <c r="A138" s="344"/>
      <c r="E138" s="344"/>
    </row>
    <row r="139" spans="1:5" x14ac:dyDescent="0.25">
      <c r="A139" s="344"/>
      <c r="E139" s="344"/>
    </row>
    <row r="140" spans="1:5" x14ac:dyDescent="0.25">
      <c r="A140" s="344"/>
      <c r="E140" s="344"/>
    </row>
    <row r="141" spans="1:5" x14ac:dyDescent="0.25">
      <c r="A141" s="344"/>
      <c r="E141" s="344"/>
    </row>
    <row r="142" spans="1:5" x14ac:dyDescent="0.25">
      <c r="A142" s="344"/>
      <c r="E142" s="344"/>
    </row>
    <row r="143" spans="1:5" x14ac:dyDescent="0.25">
      <c r="A143" s="344"/>
      <c r="E143" s="344"/>
    </row>
    <row r="144" spans="1:5" x14ac:dyDescent="0.25">
      <c r="A144" s="344"/>
      <c r="E144" s="344"/>
    </row>
    <row r="145" spans="1:5" x14ac:dyDescent="0.25">
      <c r="A145" s="344"/>
      <c r="E145" s="344"/>
    </row>
    <row r="146" spans="1:5" x14ac:dyDescent="0.25">
      <c r="A146" s="344"/>
      <c r="E146" s="344"/>
    </row>
    <row r="147" spans="1:5" x14ac:dyDescent="0.25">
      <c r="A147" s="344"/>
      <c r="E147" s="344"/>
    </row>
    <row r="148" spans="1:5" x14ac:dyDescent="0.25">
      <c r="A148" s="344"/>
      <c r="E148" s="344"/>
    </row>
    <row r="149" spans="1:5" x14ac:dyDescent="0.25">
      <c r="A149" s="344"/>
      <c r="E149" s="344"/>
    </row>
    <row r="150" spans="1:5" x14ac:dyDescent="0.25">
      <c r="A150" s="344"/>
      <c r="E150" s="344"/>
    </row>
    <row r="151" spans="1:5" x14ac:dyDescent="0.25">
      <c r="A151" s="344"/>
      <c r="E151" s="344"/>
    </row>
  </sheetData>
  <mergeCells count="25">
    <mergeCell ref="A6:A32"/>
    <mergeCell ref="B8:B17"/>
    <mergeCell ref="B22:B30"/>
    <mergeCell ref="C22:C30"/>
    <mergeCell ref="C3:C5"/>
    <mergeCell ref="B6:B7"/>
    <mergeCell ref="B19:B21"/>
    <mergeCell ref="B32:B34"/>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2"/>
  <sheetViews>
    <sheetView showGridLines="0" zoomScale="82" zoomScaleNormal="82" workbookViewId="0">
      <pane xSplit="1" ySplit="5" topLeftCell="E21" activePane="bottomRight" state="frozen"/>
      <selection sqref="A1:V1"/>
      <selection pane="topRight" sqref="A1:V1"/>
      <selection pane="bottomLeft" sqref="A1:V1"/>
      <selection pane="bottomRight" activeCell="E9" sqref="E9"/>
    </sheetView>
  </sheetViews>
  <sheetFormatPr baseColWidth="10" defaultColWidth="11.42578125" defaultRowHeight="12.75" x14ac:dyDescent="0.25"/>
  <cols>
    <col min="1" max="2" width="21.7109375" style="355" customWidth="1"/>
    <col min="3" max="4" width="27.42578125" style="355" customWidth="1"/>
    <col min="5" max="5" width="27.42578125" style="354" customWidth="1"/>
    <col min="6" max="6" width="27.42578125" style="355" customWidth="1"/>
    <col min="7" max="7" width="15.28515625" style="355" customWidth="1"/>
    <col min="8" max="8" width="16" style="355" customWidth="1"/>
    <col min="9" max="9" width="15.28515625" style="355" customWidth="1"/>
    <col min="10" max="10" width="18.5703125" style="355" customWidth="1"/>
    <col min="11" max="11" width="15.28515625" style="355" customWidth="1"/>
    <col min="12" max="12" width="15.85546875" style="355" customWidth="1"/>
    <col min="13" max="13" width="15.28515625" style="355" customWidth="1"/>
    <col min="14" max="14" width="15" style="355" customWidth="1"/>
    <col min="15" max="15" width="15.28515625" style="355" customWidth="1"/>
    <col min="16" max="16" width="20.28515625" style="355" customWidth="1"/>
    <col min="17" max="18" width="11.42578125" style="355"/>
    <col min="19" max="19" width="14.28515625" style="355" customWidth="1"/>
    <col min="20" max="20" width="18.140625" style="355" customWidth="1"/>
    <col min="21" max="22" width="14.28515625" style="353" customWidth="1"/>
    <col min="23" max="23" width="17" style="355" customWidth="1"/>
    <col min="24" max="16384" width="11.42578125" style="355"/>
  </cols>
  <sheetData>
    <row r="1" spans="1:29" ht="18.75" customHeight="1" x14ac:dyDescent="0.25">
      <c r="E1" s="420"/>
      <c r="G1" s="407" t="s">
        <v>96</v>
      </c>
      <c r="I1" s="407"/>
      <c r="J1" s="407"/>
      <c r="K1" s="407"/>
      <c r="L1" s="407"/>
      <c r="M1" s="407"/>
      <c r="N1" s="407"/>
      <c r="O1" s="407"/>
      <c r="P1" s="407"/>
      <c r="Q1" s="407"/>
      <c r="R1" s="407"/>
      <c r="S1" s="407"/>
      <c r="T1" s="407"/>
      <c r="U1" s="407"/>
      <c r="V1" s="407"/>
      <c r="W1" s="407"/>
      <c r="X1" s="407"/>
      <c r="Y1" s="407"/>
      <c r="Z1" s="407"/>
      <c r="AA1" s="407"/>
      <c r="AB1" s="407"/>
      <c r="AC1" s="407"/>
    </row>
    <row r="2" spans="1:29" ht="22.5" customHeight="1" x14ac:dyDescent="0.25">
      <c r="A2" s="371" t="s">
        <v>687</v>
      </c>
      <c r="B2" s="371"/>
      <c r="C2" s="371"/>
      <c r="D2" s="371"/>
      <c r="E2" s="337"/>
      <c r="F2" s="371"/>
      <c r="G2" s="371"/>
      <c r="H2" s="371"/>
      <c r="I2" s="371"/>
      <c r="J2" s="371"/>
      <c r="K2" s="371"/>
      <c r="L2" s="371"/>
      <c r="M2" s="371"/>
      <c r="N2" s="371"/>
      <c r="O2" s="371"/>
      <c r="P2" s="371"/>
      <c r="Q2" s="371"/>
      <c r="R2" s="371"/>
      <c r="S2" s="371"/>
      <c r="T2" s="371"/>
      <c r="U2" s="371"/>
      <c r="V2" s="371"/>
      <c r="W2" s="371"/>
    </row>
    <row r="3" spans="1:29" s="66" customFormat="1" ht="23.25" customHeight="1" x14ac:dyDescent="0.25">
      <c r="A3" s="940" t="s">
        <v>102</v>
      </c>
      <c r="B3" s="948" t="s">
        <v>121</v>
      </c>
      <c r="C3" s="947" t="s">
        <v>90</v>
      </c>
      <c r="D3" s="947" t="s">
        <v>91</v>
      </c>
      <c r="E3" s="914" t="s">
        <v>535</v>
      </c>
      <c r="F3" s="947" t="s">
        <v>92</v>
      </c>
      <c r="G3" s="940" t="s">
        <v>106</v>
      </c>
      <c r="H3" s="940"/>
      <c r="I3" s="940"/>
      <c r="J3" s="940"/>
      <c r="K3" s="940"/>
      <c r="L3" s="940"/>
      <c r="M3" s="940"/>
      <c r="N3" s="940"/>
      <c r="O3" s="947" t="s">
        <v>107</v>
      </c>
      <c r="P3" s="947"/>
      <c r="Q3" s="940" t="s">
        <v>108</v>
      </c>
      <c r="R3" s="940"/>
      <c r="S3" s="940" t="s">
        <v>109</v>
      </c>
      <c r="T3" s="940" t="s">
        <v>110</v>
      </c>
      <c r="U3" s="948" t="s">
        <v>118</v>
      </c>
      <c r="V3" s="948" t="s">
        <v>117</v>
      </c>
      <c r="W3" s="944" t="s">
        <v>93</v>
      </c>
    </row>
    <row r="4" spans="1:29" s="66" customFormat="1" ht="15" customHeight="1" x14ac:dyDescent="0.25">
      <c r="A4" s="940"/>
      <c r="B4" s="949"/>
      <c r="C4" s="947"/>
      <c r="D4" s="947"/>
      <c r="E4" s="915"/>
      <c r="F4" s="947"/>
      <c r="G4" s="940" t="s">
        <v>111</v>
      </c>
      <c r="H4" s="940"/>
      <c r="I4" s="940" t="s">
        <v>112</v>
      </c>
      <c r="J4" s="940"/>
      <c r="K4" s="940" t="s">
        <v>113</v>
      </c>
      <c r="L4" s="940"/>
      <c r="M4" s="940" t="s">
        <v>114</v>
      </c>
      <c r="N4" s="940"/>
      <c r="O4" s="947"/>
      <c r="P4" s="947"/>
      <c r="Q4" s="940"/>
      <c r="R4" s="940"/>
      <c r="S4" s="940"/>
      <c r="T4" s="940"/>
      <c r="U4" s="949"/>
      <c r="V4" s="949"/>
      <c r="W4" s="945"/>
    </row>
    <row r="5" spans="1:29" s="66" customFormat="1" ht="24" customHeight="1" x14ac:dyDescent="0.25">
      <c r="A5" s="940"/>
      <c r="B5" s="950"/>
      <c r="C5" s="947"/>
      <c r="D5" s="947"/>
      <c r="E5" s="916"/>
      <c r="F5" s="947"/>
      <c r="G5" s="281" t="s">
        <v>115</v>
      </c>
      <c r="H5" s="281" t="s">
        <v>12</v>
      </c>
      <c r="I5" s="281" t="s">
        <v>115</v>
      </c>
      <c r="J5" s="281" t="s">
        <v>12</v>
      </c>
      <c r="K5" s="281" t="s">
        <v>115</v>
      </c>
      <c r="L5" s="281" t="s">
        <v>12</v>
      </c>
      <c r="M5" s="281" t="s">
        <v>115</v>
      </c>
      <c r="N5" s="281" t="s">
        <v>12</v>
      </c>
      <c r="O5" s="281" t="s">
        <v>115</v>
      </c>
      <c r="P5" s="281" t="s">
        <v>12</v>
      </c>
      <c r="Q5" s="281" t="s">
        <v>116</v>
      </c>
      <c r="R5" s="281" t="s">
        <v>87</v>
      </c>
      <c r="S5" s="940"/>
      <c r="T5" s="940"/>
      <c r="U5" s="950"/>
      <c r="V5" s="950"/>
      <c r="W5" s="946"/>
    </row>
    <row r="6" spans="1:29" ht="15.75" customHeight="1" x14ac:dyDescent="0.25">
      <c r="A6" s="441"/>
      <c r="B6" s="442"/>
      <c r="C6" s="442"/>
      <c r="D6" s="442"/>
      <c r="E6" s="442"/>
      <c r="F6" s="442"/>
      <c r="G6" s="442"/>
      <c r="H6" s="442"/>
      <c r="I6" s="441" t="s">
        <v>119</v>
      </c>
      <c r="J6" s="442"/>
      <c r="K6" s="442"/>
      <c r="L6" s="442"/>
      <c r="M6" s="442"/>
      <c r="N6" s="442"/>
      <c r="O6" s="442"/>
      <c r="P6" s="442"/>
      <c r="Q6" s="442"/>
      <c r="R6" s="442"/>
      <c r="S6" s="442"/>
      <c r="T6" s="442"/>
      <c r="U6" s="442"/>
      <c r="V6" s="442"/>
      <c r="W6" s="443"/>
    </row>
    <row r="7" spans="1:29" ht="161.25" hidden="1" customHeight="1" x14ac:dyDescent="0.25">
      <c r="A7" s="938" t="s">
        <v>134</v>
      </c>
      <c r="B7" s="934" t="s">
        <v>688</v>
      </c>
      <c r="C7" s="356" t="s">
        <v>689</v>
      </c>
      <c r="D7" s="357" t="s">
        <v>690</v>
      </c>
      <c r="E7" s="345"/>
      <c r="F7" s="356" t="s">
        <v>691</v>
      </c>
      <c r="G7" s="358"/>
      <c r="H7" s="359"/>
      <c r="I7" s="359"/>
      <c r="J7" s="359"/>
      <c r="K7" s="359"/>
      <c r="L7" s="359"/>
      <c r="M7" s="359"/>
      <c r="N7" s="359"/>
      <c r="O7" s="359"/>
      <c r="P7" s="280"/>
      <c r="Q7" s="360"/>
      <c r="R7" s="360"/>
      <c r="S7" s="361"/>
      <c r="T7" s="361"/>
      <c r="U7" s="362"/>
      <c r="V7" s="362"/>
      <c r="W7" s="357"/>
    </row>
    <row r="8" spans="1:29" ht="111.75" hidden="1" customHeight="1" x14ac:dyDescent="0.25">
      <c r="A8" s="941"/>
      <c r="B8" s="935"/>
      <c r="C8" s="942" t="s">
        <v>692</v>
      </c>
      <c r="D8" s="357"/>
      <c r="E8" s="345"/>
      <c r="F8" s="356"/>
      <c r="G8" s="358"/>
      <c r="H8" s="359"/>
      <c r="I8" s="359"/>
      <c r="J8" s="359"/>
      <c r="K8" s="359"/>
      <c r="L8" s="359"/>
      <c r="M8" s="359"/>
      <c r="N8" s="359"/>
      <c r="O8" s="359"/>
      <c r="P8" s="280"/>
      <c r="Q8" s="360"/>
      <c r="R8" s="360"/>
      <c r="S8" s="361"/>
      <c r="T8" s="361"/>
      <c r="U8" s="362"/>
      <c r="V8" s="362"/>
      <c r="W8" s="357"/>
    </row>
    <row r="9" spans="1:29" ht="111.75" customHeight="1" x14ac:dyDescent="0.25">
      <c r="A9" s="941"/>
      <c r="B9" s="935"/>
      <c r="C9" s="943"/>
      <c r="E9" s="696" t="s">
        <v>1902</v>
      </c>
      <c r="F9" s="696" t="s">
        <v>2913</v>
      </c>
      <c r="G9" s="711"/>
      <c r="H9" s="677"/>
      <c r="I9" s="678">
        <v>0.5</v>
      </c>
      <c r="J9" s="677"/>
      <c r="K9" s="678">
        <v>0.25</v>
      </c>
      <c r="L9" s="677"/>
      <c r="M9" s="678">
        <v>0.25</v>
      </c>
      <c r="N9" s="677"/>
      <c r="O9" s="678">
        <f>I9+K9+M9</f>
        <v>1</v>
      </c>
      <c r="P9" s="677"/>
      <c r="Q9" s="680">
        <v>305</v>
      </c>
      <c r="R9" s="680" t="s">
        <v>1943</v>
      </c>
      <c r="S9" s="744" t="s">
        <v>2914</v>
      </c>
      <c r="T9" s="744" t="s">
        <v>2915</v>
      </c>
      <c r="U9" s="744" t="s">
        <v>1944</v>
      </c>
      <c r="V9" s="744" t="s">
        <v>2916</v>
      </c>
      <c r="W9" s="696" t="s">
        <v>1908</v>
      </c>
      <c r="X9" s="506" t="s">
        <v>1916</v>
      </c>
    </row>
    <row r="10" spans="1:29" ht="134.25" customHeight="1" x14ac:dyDescent="0.25">
      <c r="A10" s="941"/>
      <c r="B10" s="936"/>
      <c r="C10" s="356"/>
      <c r="E10" s="696" t="s">
        <v>1903</v>
      </c>
      <c r="F10" s="696" t="s">
        <v>2917</v>
      </c>
      <c r="G10" s="714">
        <v>1</v>
      </c>
      <c r="H10" s="677"/>
      <c r="I10" s="677"/>
      <c r="J10" s="677"/>
      <c r="K10" s="677"/>
      <c r="L10" s="677"/>
      <c r="M10" s="677"/>
      <c r="N10" s="677"/>
      <c r="O10" s="678">
        <v>1</v>
      </c>
      <c r="P10" s="677"/>
      <c r="Q10" s="680">
        <v>321</v>
      </c>
      <c r="R10" s="680" t="s">
        <v>2918</v>
      </c>
      <c r="S10" s="744" t="s">
        <v>3161</v>
      </c>
      <c r="T10" s="744" t="s">
        <v>1945</v>
      </c>
      <c r="U10" s="744" t="s">
        <v>2919</v>
      </c>
      <c r="V10" s="744" t="s">
        <v>2920</v>
      </c>
      <c r="W10" s="696" t="s">
        <v>2921</v>
      </c>
      <c r="X10" s="506" t="s">
        <v>1916</v>
      </c>
    </row>
    <row r="11" spans="1:29" ht="113.25" hidden="1" customHeight="1" x14ac:dyDescent="0.25">
      <c r="A11" s="941"/>
      <c r="B11" s="934" t="s">
        <v>693</v>
      </c>
      <c r="C11" s="356" t="s">
        <v>135</v>
      </c>
      <c r="D11" s="357" t="s">
        <v>136</v>
      </c>
      <c r="E11" s="696"/>
      <c r="F11" s="696" t="s">
        <v>694</v>
      </c>
      <c r="G11" s="702"/>
      <c r="H11" s="738"/>
      <c r="I11" s="739"/>
      <c r="J11" s="738"/>
      <c r="K11" s="739"/>
      <c r="L11" s="738"/>
      <c r="M11" s="739"/>
      <c r="N11" s="738"/>
      <c r="O11" s="740"/>
      <c r="P11" s="741"/>
      <c r="Q11" s="740"/>
      <c r="R11" s="740"/>
      <c r="S11" s="742"/>
      <c r="T11" s="743"/>
      <c r="U11" s="696"/>
      <c r="V11" s="696"/>
      <c r="W11" s="696"/>
    </row>
    <row r="12" spans="1:29" ht="134.25" customHeight="1" x14ac:dyDescent="0.25">
      <c r="A12" s="941"/>
      <c r="B12" s="935"/>
      <c r="C12" s="356"/>
      <c r="D12" s="357"/>
      <c r="E12" s="696" t="s">
        <v>1941</v>
      </c>
      <c r="F12" s="676" t="s">
        <v>2922</v>
      </c>
      <c r="G12" s="702"/>
      <c r="H12" s="738"/>
      <c r="I12" s="739">
        <v>0.5</v>
      </c>
      <c r="J12" s="738">
        <f>+P12/2</f>
        <v>6700</v>
      </c>
      <c r="K12" s="739"/>
      <c r="L12" s="738"/>
      <c r="M12" s="739">
        <v>0.5</v>
      </c>
      <c r="N12" s="738">
        <v>6700</v>
      </c>
      <c r="O12" s="739">
        <v>1</v>
      </c>
      <c r="P12" s="741">
        <f>+'1. TALLERES SEMINARIOS'!D10</f>
        <v>13400</v>
      </c>
      <c r="Q12" s="680">
        <v>156</v>
      </c>
      <c r="R12" s="744" t="s">
        <v>1793</v>
      </c>
      <c r="S12" s="742" t="s">
        <v>2923</v>
      </c>
      <c r="T12" s="743" t="s">
        <v>2942</v>
      </c>
      <c r="U12" s="696" t="s">
        <v>1790</v>
      </c>
      <c r="V12" s="696" t="s">
        <v>1791</v>
      </c>
      <c r="W12" s="696" t="s">
        <v>1784</v>
      </c>
      <c r="X12" s="507" t="s">
        <v>1792</v>
      </c>
    </row>
    <row r="13" spans="1:29" ht="113.25" customHeight="1" x14ac:dyDescent="0.25">
      <c r="A13" s="941"/>
      <c r="B13" s="935"/>
      <c r="C13" s="356"/>
      <c r="D13" s="357"/>
      <c r="E13" s="696" t="s">
        <v>1942</v>
      </c>
      <c r="F13" s="676" t="s">
        <v>2924</v>
      </c>
      <c r="G13" s="711"/>
      <c r="H13" s="677"/>
      <c r="I13" s="677"/>
      <c r="J13" s="677"/>
      <c r="K13" s="678">
        <v>1</v>
      </c>
      <c r="L13" s="679">
        <f>+P13</f>
        <v>61250</v>
      </c>
      <c r="M13" s="677"/>
      <c r="N13" s="677"/>
      <c r="O13" s="756">
        <f>G13+I13+K13+M13</f>
        <v>1</v>
      </c>
      <c r="P13" s="679">
        <f>+'1. TALLERES SEMINARIOS'!D148</f>
        <v>61250</v>
      </c>
      <c r="Q13" s="680">
        <v>3</v>
      </c>
      <c r="R13" s="680" t="s">
        <v>1935</v>
      </c>
      <c r="S13" s="744" t="s">
        <v>2882</v>
      </c>
      <c r="T13" s="744" t="s">
        <v>2925</v>
      </c>
      <c r="U13" s="693" t="s">
        <v>1906</v>
      </c>
      <c r="V13" s="693" t="s">
        <v>1907</v>
      </c>
      <c r="W13" s="696" t="s">
        <v>1908</v>
      </c>
      <c r="X13" s="506" t="s">
        <v>1959</v>
      </c>
    </row>
    <row r="14" spans="1:29" ht="113.25" customHeight="1" x14ac:dyDescent="0.25">
      <c r="A14" s="941"/>
      <c r="B14" s="935"/>
      <c r="C14" s="356"/>
      <c r="D14" s="357"/>
      <c r="E14" s="704" t="s">
        <v>2773</v>
      </c>
      <c r="F14" s="705" t="s">
        <v>2774</v>
      </c>
      <c r="G14" s="706"/>
      <c r="H14" s="868"/>
      <c r="I14" s="869">
        <v>0.5</v>
      </c>
      <c r="J14" s="868"/>
      <c r="K14" s="869"/>
      <c r="L14" s="868"/>
      <c r="M14" s="869">
        <v>0.5</v>
      </c>
      <c r="N14" s="868"/>
      <c r="O14" s="870"/>
      <c r="P14" s="871"/>
      <c r="Q14" s="870">
        <v>417</v>
      </c>
      <c r="R14" s="870" t="s">
        <v>2775</v>
      </c>
      <c r="S14" s="872" t="s">
        <v>3162</v>
      </c>
      <c r="T14" s="873" t="s">
        <v>2926</v>
      </c>
      <c r="U14" s="704" t="s">
        <v>2927</v>
      </c>
      <c r="V14" s="704" t="s">
        <v>2928</v>
      </c>
      <c r="W14" s="704" t="s">
        <v>2929</v>
      </c>
      <c r="X14" s="506" t="s">
        <v>2930</v>
      </c>
    </row>
    <row r="15" spans="1:29" ht="113.25" customHeight="1" x14ac:dyDescent="0.25">
      <c r="A15" s="941"/>
      <c r="B15" s="935"/>
      <c r="C15" s="356"/>
      <c r="D15" s="357"/>
      <c r="E15" s="704" t="s">
        <v>2600</v>
      </c>
      <c r="F15" s="704" t="s">
        <v>2776</v>
      </c>
      <c r="G15" s="706"/>
      <c r="H15" s="868"/>
      <c r="I15" s="869">
        <v>1</v>
      </c>
      <c r="J15" s="868"/>
      <c r="K15" s="869"/>
      <c r="L15" s="868"/>
      <c r="M15" s="869"/>
      <c r="N15" s="868"/>
      <c r="O15" s="870"/>
      <c r="P15" s="871"/>
      <c r="Q15" s="870">
        <v>417</v>
      </c>
      <c r="R15" s="870" t="s">
        <v>2775</v>
      </c>
      <c r="S15" s="872" t="s">
        <v>2777</v>
      </c>
      <c r="T15" s="873" t="s">
        <v>2778</v>
      </c>
      <c r="U15" s="704" t="s">
        <v>2931</v>
      </c>
      <c r="V15" s="704" t="s">
        <v>2779</v>
      </c>
      <c r="W15" s="704" t="s">
        <v>2929</v>
      </c>
      <c r="X15" s="506" t="s">
        <v>2930</v>
      </c>
    </row>
    <row r="16" spans="1:29" ht="89.25" hidden="1" customHeight="1" x14ac:dyDescent="0.25">
      <c r="A16" s="941"/>
      <c r="B16" s="936"/>
      <c r="C16" s="356" t="s">
        <v>695</v>
      </c>
      <c r="D16" s="357" t="s">
        <v>696</v>
      </c>
      <c r="E16" s="696"/>
      <c r="F16" s="696" t="s">
        <v>2932</v>
      </c>
      <c r="G16" s="711"/>
      <c r="H16" s="745"/>
      <c r="I16" s="677"/>
      <c r="J16" s="677"/>
      <c r="K16" s="677"/>
      <c r="L16" s="677"/>
      <c r="M16" s="677"/>
      <c r="N16" s="677"/>
      <c r="O16" s="677"/>
      <c r="P16" s="746"/>
      <c r="Q16" s="680"/>
      <c r="R16" s="693"/>
      <c r="S16" s="693"/>
      <c r="T16" s="693"/>
      <c r="U16" s="693"/>
      <c r="V16" s="693"/>
      <c r="W16" s="696"/>
    </row>
    <row r="17" spans="1:29" ht="186.75" hidden="1" customHeight="1" x14ac:dyDescent="0.25">
      <c r="A17" s="941"/>
      <c r="B17" s="363" t="s">
        <v>697</v>
      </c>
      <c r="C17" s="356" t="s">
        <v>137</v>
      </c>
      <c r="D17" s="357" t="s">
        <v>698</v>
      </c>
      <c r="E17" s="696"/>
      <c r="F17" s="696" t="s">
        <v>699</v>
      </c>
      <c r="G17" s="714"/>
      <c r="H17" s="677"/>
      <c r="I17" s="678"/>
      <c r="J17" s="677"/>
      <c r="K17" s="678"/>
      <c r="L17" s="677"/>
      <c r="M17" s="678"/>
      <c r="N17" s="677"/>
      <c r="O17" s="677"/>
      <c r="P17" s="746"/>
      <c r="Q17" s="680"/>
      <c r="R17" s="680"/>
      <c r="S17" s="680"/>
      <c r="T17" s="680"/>
      <c r="U17" s="693"/>
      <c r="V17" s="693"/>
      <c r="W17" s="696"/>
    </row>
    <row r="18" spans="1:29" ht="186.75" customHeight="1" x14ac:dyDescent="0.25">
      <c r="A18" s="941"/>
      <c r="B18" s="462"/>
      <c r="C18" s="356"/>
      <c r="D18" s="357"/>
      <c r="E18" s="696" t="s">
        <v>1940</v>
      </c>
      <c r="F18" s="696" t="s">
        <v>2933</v>
      </c>
      <c r="G18" s="714">
        <v>0.25</v>
      </c>
      <c r="H18" s="677"/>
      <c r="I18" s="678">
        <v>0.25</v>
      </c>
      <c r="J18" s="677"/>
      <c r="K18" s="678">
        <v>0.25</v>
      </c>
      <c r="L18" s="677"/>
      <c r="M18" s="678">
        <v>0.25</v>
      </c>
      <c r="N18" s="677"/>
      <c r="O18" s="678">
        <v>1</v>
      </c>
      <c r="P18" s="677"/>
      <c r="Q18" s="680">
        <v>3</v>
      </c>
      <c r="R18" s="680" t="s">
        <v>1935</v>
      </c>
      <c r="S18" s="744" t="s">
        <v>2934</v>
      </c>
      <c r="T18" s="744" t="s">
        <v>2935</v>
      </c>
      <c r="U18" s="693" t="s">
        <v>2936</v>
      </c>
      <c r="V18" s="693" t="s">
        <v>185</v>
      </c>
      <c r="W18" s="695" t="s">
        <v>1908</v>
      </c>
      <c r="X18" s="506" t="s">
        <v>1960</v>
      </c>
    </row>
    <row r="19" spans="1:29" ht="81.75" hidden="1" customHeight="1" x14ac:dyDescent="0.25">
      <c r="A19" s="941"/>
      <c r="B19" s="938" t="s">
        <v>700</v>
      </c>
      <c r="C19" s="356" t="s">
        <v>701</v>
      </c>
      <c r="D19" s="357" t="s">
        <v>702</v>
      </c>
      <c r="E19" s="696"/>
      <c r="F19" s="696"/>
      <c r="G19" s="711"/>
      <c r="H19" s="737"/>
      <c r="I19" s="711"/>
      <c r="J19" s="737"/>
      <c r="K19" s="711"/>
      <c r="L19" s="737"/>
      <c r="M19" s="711"/>
      <c r="N19" s="737"/>
      <c r="O19" s="677"/>
      <c r="P19" s="746"/>
      <c r="Q19" s="680"/>
      <c r="R19" s="680"/>
      <c r="S19" s="747"/>
      <c r="T19" s="747"/>
      <c r="U19" s="696"/>
      <c r="V19" s="696"/>
      <c r="W19" s="696"/>
    </row>
    <row r="20" spans="1:29" ht="263.25" hidden="1" customHeight="1" x14ac:dyDescent="0.25">
      <c r="A20" s="941"/>
      <c r="B20" s="939"/>
      <c r="C20" s="356" t="s">
        <v>703</v>
      </c>
      <c r="D20" s="357" t="s">
        <v>704</v>
      </c>
      <c r="E20" s="696"/>
      <c r="F20" s="696" t="s">
        <v>705</v>
      </c>
      <c r="G20" s="711"/>
      <c r="H20" s="677"/>
      <c r="I20" s="677"/>
      <c r="J20" s="677"/>
      <c r="K20" s="677"/>
      <c r="L20" s="677"/>
      <c r="M20" s="677"/>
      <c r="N20" s="677"/>
      <c r="O20" s="677"/>
      <c r="P20" s="746"/>
      <c r="Q20" s="680"/>
      <c r="R20" s="744"/>
      <c r="S20" s="744"/>
      <c r="T20" s="744"/>
      <c r="U20" s="693"/>
      <c r="V20" s="693"/>
      <c r="W20" s="696"/>
    </row>
    <row r="21" spans="1:29" ht="263.25" customHeight="1" x14ac:dyDescent="0.25">
      <c r="A21" s="483"/>
      <c r="B21" s="484"/>
      <c r="C21" s="356"/>
      <c r="D21" s="357"/>
      <c r="E21" s="696" t="s">
        <v>1785</v>
      </c>
      <c r="F21" s="696" t="s">
        <v>1782</v>
      </c>
      <c r="G21" s="711"/>
      <c r="H21" s="677"/>
      <c r="I21" s="678">
        <v>1</v>
      </c>
      <c r="J21" s="748">
        <f>+P21</f>
        <v>8000</v>
      </c>
      <c r="K21" s="677"/>
      <c r="L21" s="677"/>
      <c r="M21" s="677"/>
      <c r="N21" s="677"/>
      <c r="O21" s="678">
        <v>1</v>
      </c>
      <c r="P21" s="746">
        <f>+'5. ACTIVIDADES ESPECIALES'!D54</f>
        <v>8000</v>
      </c>
      <c r="Q21" s="680">
        <v>3</v>
      </c>
      <c r="R21" s="744" t="s">
        <v>1789</v>
      </c>
      <c r="S21" s="744" t="s">
        <v>2937</v>
      </c>
      <c r="T21" s="744" t="s">
        <v>2938</v>
      </c>
      <c r="U21" s="693" t="s">
        <v>2939</v>
      </c>
      <c r="V21" s="693" t="s">
        <v>1783</v>
      </c>
      <c r="W21" s="696" t="s">
        <v>1784</v>
      </c>
      <c r="X21" s="506" t="s">
        <v>1784</v>
      </c>
      <c r="Y21" s="506"/>
      <c r="Z21" s="506"/>
      <c r="AA21" s="506"/>
      <c r="AB21" s="506"/>
      <c r="AC21" s="506"/>
    </row>
    <row r="22" spans="1:29" ht="263.25" customHeight="1" x14ac:dyDescent="0.25">
      <c r="A22" s="483"/>
      <c r="B22" s="484"/>
      <c r="C22" s="356"/>
      <c r="D22" s="357"/>
      <c r="E22" s="704" t="s">
        <v>1806</v>
      </c>
      <c r="F22" s="704" t="s">
        <v>1807</v>
      </c>
      <c r="G22" s="716"/>
      <c r="H22" s="749"/>
      <c r="I22" s="749"/>
      <c r="J22" s="749"/>
      <c r="K22" s="750">
        <v>1</v>
      </c>
      <c r="L22" s="751">
        <f>+P22</f>
        <v>42500</v>
      </c>
      <c r="M22" s="749"/>
      <c r="N22" s="749"/>
      <c r="O22" s="750">
        <v>1</v>
      </c>
      <c r="P22" s="752">
        <f>+'2. CONTRATACION DE PERSONAL'!D34+'5. ACTIVIDADES ESPECIALES'!D68</f>
        <v>42500</v>
      </c>
      <c r="Q22" s="683">
        <v>294</v>
      </c>
      <c r="R22" s="753" t="s">
        <v>1808</v>
      </c>
      <c r="S22" s="753" t="s">
        <v>2937</v>
      </c>
      <c r="T22" s="753" t="s">
        <v>2940</v>
      </c>
      <c r="U22" s="710" t="s">
        <v>1809</v>
      </c>
      <c r="V22" s="710" t="s">
        <v>1810</v>
      </c>
      <c r="W22" s="704" t="s">
        <v>2941</v>
      </c>
      <c r="X22" s="508" t="s">
        <v>1784</v>
      </c>
      <c r="Y22" s="508"/>
      <c r="Z22" s="508"/>
      <c r="AA22" s="508"/>
      <c r="AB22" s="506"/>
      <c r="AC22" s="506"/>
    </row>
    <row r="23" spans="1:29" s="353" customFormat="1" ht="30.75" customHeight="1" x14ac:dyDescent="0.25">
      <c r="A23" s="424"/>
      <c r="B23" s="425"/>
      <c r="C23" s="424" t="s">
        <v>104</v>
      </c>
      <c r="D23" s="425"/>
      <c r="E23" s="425"/>
      <c r="F23" s="426"/>
      <c r="G23" s="364">
        <f t="shared" ref="G23:M23" si="0">SUM(G7:G22)</f>
        <v>1.25</v>
      </c>
      <c r="H23" s="364">
        <f t="shared" si="0"/>
        <v>0</v>
      </c>
      <c r="I23" s="364">
        <f t="shared" si="0"/>
        <v>3.75</v>
      </c>
      <c r="J23" s="364">
        <f t="shared" si="0"/>
        <v>14700</v>
      </c>
      <c r="K23" s="364">
        <f t="shared" si="0"/>
        <v>2.5</v>
      </c>
      <c r="L23" s="364">
        <f t="shared" si="0"/>
        <v>103750</v>
      </c>
      <c r="M23" s="364">
        <f t="shared" si="0"/>
        <v>1.5</v>
      </c>
      <c r="N23" s="364">
        <f>SUM(N7:N22)</f>
        <v>6700</v>
      </c>
      <c r="O23" s="365"/>
      <c r="P23" s="366">
        <f>H23+J23+L23+N23</f>
        <v>125150</v>
      </c>
      <c r="Q23" s="367"/>
      <c r="R23" s="367"/>
      <c r="S23" s="367"/>
      <c r="T23" s="367"/>
      <c r="U23" s="367"/>
      <c r="V23" s="367"/>
      <c r="W23" s="367"/>
    </row>
    <row r="24" spans="1:29" ht="15.75" x14ac:dyDescent="0.25">
      <c r="A24" s="353"/>
      <c r="B24" s="353"/>
      <c r="C24" s="353"/>
      <c r="D24" s="353"/>
      <c r="E24" s="352"/>
      <c r="F24" s="353"/>
      <c r="G24" s="353"/>
      <c r="U24" s="368"/>
      <c r="V24" s="368"/>
      <c r="W24" s="369"/>
    </row>
    <row r="25" spans="1:29" ht="15.75" x14ac:dyDescent="0.25">
      <c r="E25" s="352"/>
      <c r="U25" s="368"/>
      <c r="V25" s="368"/>
    </row>
    <row r="26" spans="1:29" ht="15.75" x14ac:dyDescent="0.25">
      <c r="E26" s="352"/>
      <c r="U26" s="368"/>
      <c r="V26" s="368"/>
    </row>
    <row r="27" spans="1:29" ht="15.75" x14ac:dyDescent="0.25">
      <c r="E27" s="352"/>
      <c r="U27" s="368"/>
      <c r="V27" s="368"/>
    </row>
    <row r="28" spans="1:29" ht="15.75" x14ac:dyDescent="0.25">
      <c r="E28" s="352"/>
      <c r="U28" s="368"/>
      <c r="V28" s="368"/>
    </row>
    <row r="29" spans="1:29" ht="15.75" x14ac:dyDescent="0.25">
      <c r="E29" s="352"/>
      <c r="U29" s="368"/>
      <c r="V29" s="368"/>
    </row>
    <row r="30" spans="1:29" ht="15.75" x14ac:dyDescent="0.25">
      <c r="E30" s="352"/>
      <c r="U30" s="368"/>
      <c r="V30" s="368"/>
    </row>
    <row r="31" spans="1:29" ht="15.75" x14ac:dyDescent="0.25">
      <c r="E31" s="352"/>
      <c r="U31" s="368"/>
      <c r="V31" s="368"/>
    </row>
    <row r="32" spans="1:29" ht="15.75" x14ac:dyDescent="0.25">
      <c r="E32" s="352"/>
      <c r="U32" s="368"/>
      <c r="V32" s="368"/>
    </row>
    <row r="33" spans="5:22" ht="15.75" x14ac:dyDescent="0.25">
      <c r="E33" s="352"/>
      <c r="U33" s="368"/>
      <c r="V33" s="368"/>
    </row>
    <row r="34" spans="5:22" ht="15.75" x14ac:dyDescent="0.25">
      <c r="E34" s="352"/>
      <c r="U34" s="368"/>
      <c r="V34" s="368"/>
    </row>
    <row r="35" spans="5:22" ht="15.75" x14ac:dyDescent="0.25">
      <c r="E35" s="352"/>
      <c r="U35" s="370"/>
      <c r="V35" s="370"/>
    </row>
    <row r="36" spans="5:22" ht="15.75" x14ac:dyDescent="0.25">
      <c r="E36" s="352"/>
      <c r="U36" s="368"/>
      <c r="V36" s="368"/>
    </row>
    <row r="37" spans="5:22" ht="15.75" x14ac:dyDescent="0.25">
      <c r="E37" s="352"/>
      <c r="U37" s="368"/>
      <c r="V37" s="368"/>
    </row>
    <row r="38" spans="5:22" ht="15.75" x14ac:dyDescent="0.25">
      <c r="E38" s="352"/>
      <c r="U38" s="368"/>
      <c r="V38" s="368"/>
    </row>
    <row r="39" spans="5:22" ht="15.75" x14ac:dyDescent="0.25">
      <c r="E39" s="352"/>
      <c r="U39" s="368"/>
      <c r="V39" s="368"/>
    </row>
    <row r="40" spans="5:22" ht="15.75" x14ac:dyDescent="0.25">
      <c r="E40" s="352"/>
      <c r="U40" s="368"/>
      <c r="V40" s="368"/>
    </row>
    <row r="41" spans="5:22" ht="15.75" x14ac:dyDescent="0.25">
      <c r="E41" s="352"/>
      <c r="U41" s="368"/>
      <c r="V41" s="368"/>
    </row>
    <row r="42" spans="5:22" ht="15.75" x14ac:dyDescent="0.25">
      <c r="E42" s="352"/>
      <c r="U42" s="368"/>
      <c r="V42" s="368"/>
    </row>
    <row r="43" spans="5:22" ht="15.75" x14ac:dyDescent="0.25">
      <c r="E43" s="352"/>
      <c r="U43" s="368"/>
      <c r="V43" s="368"/>
    </row>
    <row r="44" spans="5:22" ht="15.75" x14ac:dyDescent="0.25">
      <c r="E44" s="352"/>
      <c r="U44" s="368"/>
      <c r="V44" s="368"/>
    </row>
    <row r="45" spans="5:22" ht="15.75" x14ac:dyDescent="0.25">
      <c r="E45" s="352"/>
      <c r="U45" s="368"/>
      <c r="V45" s="368"/>
    </row>
    <row r="46" spans="5:22" ht="15.75" x14ac:dyDescent="0.25">
      <c r="E46" s="352"/>
      <c r="U46" s="368"/>
      <c r="V46" s="368"/>
    </row>
    <row r="47" spans="5:22" ht="15.75" x14ac:dyDescent="0.25">
      <c r="E47" s="352"/>
      <c r="U47" s="370"/>
      <c r="V47" s="370"/>
    </row>
    <row r="48" spans="5:22" ht="15.75" x14ac:dyDescent="0.25">
      <c r="E48" s="352"/>
      <c r="U48" s="368"/>
      <c r="V48" s="368"/>
    </row>
    <row r="49" spans="5:22" ht="15.75" x14ac:dyDescent="0.25">
      <c r="E49" s="352"/>
      <c r="U49" s="368"/>
      <c r="V49" s="368"/>
    </row>
    <row r="50" spans="5:22" ht="15.75" x14ac:dyDescent="0.25">
      <c r="E50" s="352"/>
      <c r="U50" s="368"/>
      <c r="V50" s="368"/>
    </row>
    <row r="51" spans="5:22" ht="15.75" x14ac:dyDescent="0.25">
      <c r="E51" s="352"/>
      <c r="U51" s="368"/>
      <c r="V51" s="368"/>
    </row>
    <row r="52" spans="5:22" ht="15.75" x14ac:dyDescent="0.25">
      <c r="E52" s="352"/>
      <c r="U52" s="368"/>
      <c r="V52" s="368"/>
    </row>
    <row r="53" spans="5:22" ht="15.75" x14ac:dyDescent="0.25">
      <c r="E53" s="352"/>
      <c r="U53" s="368"/>
      <c r="V53" s="368"/>
    </row>
    <row r="54" spans="5:22" ht="15.75" x14ac:dyDescent="0.25">
      <c r="E54" s="352"/>
      <c r="U54" s="368"/>
      <c r="V54" s="368"/>
    </row>
    <row r="55" spans="5:22" ht="15.75" x14ac:dyDescent="0.25">
      <c r="E55" s="352"/>
      <c r="U55" s="368"/>
      <c r="V55" s="368"/>
    </row>
    <row r="56" spans="5:22" ht="15.75" x14ac:dyDescent="0.25">
      <c r="E56" s="352"/>
      <c r="U56" s="370"/>
      <c r="V56" s="370"/>
    </row>
    <row r="57" spans="5:22" ht="15.75" x14ac:dyDescent="0.25">
      <c r="E57" s="352"/>
      <c r="U57" s="368"/>
      <c r="V57" s="368"/>
    </row>
    <row r="58" spans="5:22" ht="15.75" x14ac:dyDescent="0.25">
      <c r="E58" s="352"/>
      <c r="U58" s="368"/>
      <c r="V58" s="368"/>
    </row>
    <row r="59" spans="5:22" x14ac:dyDescent="0.25">
      <c r="U59" s="368"/>
      <c r="V59" s="368"/>
    </row>
    <row r="60" spans="5:22" x14ac:dyDescent="0.25">
      <c r="U60" s="368"/>
      <c r="V60" s="368"/>
    </row>
    <row r="61" spans="5:22" x14ac:dyDescent="0.25">
      <c r="U61" s="368"/>
      <c r="V61" s="368"/>
    </row>
    <row r="62" spans="5:22" x14ac:dyDescent="0.25">
      <c r="U62" s="368"/>
      <c r="V62" s="368"/>
    </row>
    <row r="63" spans="5:22" x14ac:dyDescent="0.25">
      <c r="U63" s="368"/>
      <c r="V63" s="368"/>
    </row>
    <row r="64" spans="5:22" ht="15.75" x14ac:dyDescent="0.25">
      <c r="U64" s="370"/>
      <c r="V64" s="370"/>
    </row>
    <row r="65" spans="5:22" x14ac:dyDescent="0.25">
      <c r="U65" s="368"/>
      <c r="V65" s="368"/>
    </row>
    <row r="66" spans="5:22" x14ac:dyDescent="0.25">
      <c r="U66" s="368"/>
      <c r="V66" s="368"/>
    </row>
    <row r="67" spans="5:22" x14ac:dyDescent="0.25">
      <c r="U67" s="368"/>
      <c r="V67" s="368"/>
    </row>
    <row r="68" spans="5:22" x14ac:dyDescent="0.25">
      <c r="U68" s="368"/>
      <c r="V68" s="368"/>
    </row>
    <row r="69" spans="5:22" x14ac:dyDescent="0.25">
      <c r="U69" s="368"/>
      <c r="V69" s="368"/>
    </row>
    <row r="70" spans="5:22" x14ac:dyDescent="0.25">
      <c r="U70" s="368"/>
      <c r="V70" s="368"/>
    </row>
    <row r="74" spans="5:22" x14ac:dyDescent="0.25">
      <c r="E74" s="344"/>
      <c r="U74" s="355"/>
      <c r="V74" s="355"/>
    </row>
    <row r="75" spans="5:22" x14ac:dyDescent="0.25">
      <c r="E75" s="344"/>
      <c r="U75" s="355"/>
      <c r="V75" s="355"/>
    </row>
    <row r="76" spans="5:22" x14ac:dyDescent="0.25">
      <c r="E76" s="344"/>
      <c r="U76" s="355"/>
      <c r="V76" s="355"/>
    </row>
    <row r="77" spans="5:22" x14ac:dyDescent="0.25">
      <c r="E77" s="344"/>
      <c r="U77" s="355"/>
      <c r="V77" s="355"/>
    </row>
    <row r="78" spans="5:22" x14ac:dyDescent="0.25">
      <c r="E78" s="344"/>
      <c r="U78" s="355"/>
      <c r="V78" s="355"/>
    </row>
    <row r="79" spans="5:22" x14ac:dyDescent="0.25">
      <c r="E79" s="344"/>
      <c r="U79" s="355"/>
      <c r="V79" s="355"/>
    </row>
    <row r="80" spans="5:22" x14ac:dyDescent="0.25">
      <c r="E80" s="344"/>
      <c r="U80" s="355"/>
      <c r="V80" s="355"/>
    </row>
    <row r="81" spans="5:22" x14ac:dyDescent="0.25">
      <c r="E81" s="344"/>
      <c r="U81" s="355"/>
      <c r="V81" s="355"/>
    </row>
    <row r="82" spans="5:22" x14ac:dyDescent="0.25">
      <c r="E82" s="344"/>
      <c r="U82" s="355"/>
      <c r="V82" s="355"/>
    </row>
    <row r="83" spans="5:22" x14ac:dyDescent="0.25">
      <c r="E83" s="344"/>
      <c r="U83" s="355"/>
      <c r="V83" s="355"/>
    </row>
    <row r="84" spans="5:22" x14ac:dyDescent="0.25">
      <c r="E84" s="344"/>
      <c r="U84" s="355"/>
      <c r="V84" s="355"/>
    </row>
    <row r="85" spans="5:22" x14ac:dyDescent="0.25">
      <c r="E85" s="344"/>
      <c r="U85" s="355"/>
      <c r="V85" s="355"/>
    </row>
    <row r="86" spans="5:22" x14ac:dyDescent="0.25">
      <c r="E86" s="344"/>
      <c r="U86" s="355"/>
      <c r="V86" s="355"/>
    </row>
    <row r="87" spans="5:22" x14ac:dyDescent="0.25">
      <c r="E87" s="344"/>
      <c r="U87" s="355"/>
      <c r="V87" s="355"/>
    </row>
    <row r="88" spans="5:22" x14ac:dyDescent="0.25">
      <c r="E88" s="344"/>
      <c r="U88" s="355"/>
      <c r="V88" s="355"/>
    </row>
    <row r="89" spans="5:22" x14ac:dyDescent="0.25">
      <c r="E89" s="344"/>
      <c r="U89" s="355"/>
      <c r="V89" s="355"/>
    </row>
    <row r="90" spans="5:22" x14ac:dyDescent="0.25">
      <c r="E90" s="344"/>
      <c r="U90" s="355"/>
      <c r="V90" s="355"/>
    </row>
    <row r="91" spans="5:22" x14ac:dyDescent="0.25">
      <c r="E91" s="344"/>
      <c r="U91" s="355"/>
      <c r="V91" s="355"/>
    </row>
    <row r="92" spans="5:22" x14ac:dyDescent="0.25">
      <c r="E92" s="344"/>
      <c r="U92" s="355"/>
      <c r="V92" s="355"/>
    </row>
    <row r="93" spans="5:22" x14ac:dyDescent="0.25">
      <c r="E93" s="344"/>
      <c r="U93" s="355"/>
      <c r="V93" s="355"/>
    </row>
    <row r="94" spans="5:22" x14ac:dyDescent="0.25">
      <c r="E94" s="344"/>
      <c r="U94" s="355"/>
      <c r="V94" s="355"/>
    </row>
    <row r="95" spans="5:22" x14ac:dyDescent="0.25">
      <c r="E95" s="344"/>
      <c r="U95" s="355"/>
      <c r="V95" s="355"/>
    </row>
    <row r="96" spans="5:22" x14ac:dyDescent="0.25">
      <c r="E96" s="344"/>
      <c r="U96" s="355"/>
      <c r="V96" s="355"/>
    </row>
    <row r="97" spans="5:22" x14ac:dyDescent="0.25">
      <c r="E97" s="344"/>
      <c r="U97" s="355"/>
      <c r="V97" s="355"/>
    </row>
    <row r="98" spans="5:22" x14ac:dyDescent="0.25">
      <c r="E98" s="344"/>
      <c r="U98" s="355"/>
      <c r="V98" s="355"/>
    </row>
    <row r="99" spans="5:22" x14ac:dyDescent="0.25">
      <c r="E99" s="344"/>
      <c r="U99" s="355"/>
      <c r="V99" s="355"/>
    </row>
    <row r="100" spans="5:22" x14ac:dyDescent="0.25">
      <c r="E100" s="344"/>
      <c r="U100" s="355"/>
      <c r="V100" s="355"/>
    </row>
    <row r="101" spans="5:22" x14ac:dyDescent="0.25">
      <c r="E101" s="344"/>
      <c r="U101" s="355"/>
      <c r="V101" s="355"/>
    </row>
    <row r="102" spans="5:22" x14ac:dyDescent="0.25">
      <c r="E102" s="344"/>
      <c r="U102" s="355"/>
      <c r="V102" s="355"/>
    </row>
    <row r="103" spans="5:22" x14ac:dyDescent="0.25">
      <c r="E103" s="344"/>
    </row>
    <row r="104" spans="5:22" x14ac:dyDescent="0.25">
      <c r="E104" s="344"/>
    </row>
    <row r="105" spans="5:22" x14ac:dyDescent="0.25">
      <c r="E105" s="344"/>
    </row>
    <row r="106" spans="5:22" x14ac:dyDescent="0.25">
      <c r="E106" s="344"/>
    </row>
    <row r="107" spans="5:22" x14ac:dyDescent="0.25">
      <c r="E107" s="344"/>
    </row>
    <row r="108" spans="5:22" x14ac:dyDescent="0.25">
      <c r="E108" s="344"/>
    </row>
    <row r="109" spans="5:22" x14ac:dyDescent="0.25">
      <c r="E109" s="344"/>
    </row>
    <row r="110" spans="5:22" x14ac:dyDescent="0.25">
      <c r="E110" s="344"/>
    </row>
    <row r="111" spans="5:22" x14ac:dyDescent="0.25">
      <c r="E111" s="344"/>
    </row>
    <row r="112" spans="5:22" x14ac:dyDescent="0.25">
      <c r="E112" s="344"/>
    </row>
    <row r="113" spans="5:5" x14ac:dyDescent="0.25">
      <c r="E113" s="344"/>
    </row>
    <row r="114" spans="5:5" x14ac:dyDescent="0.25">
      <c r="E114" s="344"/>
    </row>
    <row r="115" spans="5:5" x14ac:dyDescent="0.25">
      <c r="E115" s="344"/>
    </row>
    <row r="116" spans="5:5" x14ac:dyDescent="0.25">
      <c r="E116" s="344"/>
    </row>
    <row r="117" spans="5:5" x14ac:dyDescent="0.25">
      <c r="E117" s="344"/>
    </row>
    <row r="118" spans="5:5" x14ac:dyDescent="0.25">
      <c r="E118" s="344"/>
    </row>
    <row r="119" spans="5:5" x14ac:dyDescent="0.25">
      <c r="E119" s="344"/>
    </row>
    <row r="120" spans="5:5" x14ac:dyDescent="0.25">
      <c r="E120" s="344"/>
    </row>
    <row r="121" spans="5:5" x14ac:dyDescent="0.25">
      <c r="E121" s="344"/>
    </row>
    <row r="122" spans="5:5" x14ac:dyDescent="0.25">
      <c r="E122" s="344"/>
    </row>
    <row r="123" spans="5:5" x14ac:dyDescent="0.25">
      <c r="E123" s="344"/>
    </row>
    <row r="124" spans="5:5" x14ac:dyDescent="0.25">
      <c r="E124" s="344"/>
    </row>
    <row r="125" spans="5:5" x14ac:dyDescent="0.25">
      <c r="E125" s="344"/>
    </row>
    <row r="126" spans="5:5" x14ac:dyDescent="0.25">
      <c r="E126" s="344"/>
    </row>
    <row r="127" spans="5:5" x14ac:dyDescent="0.25">
      <c r="E127" s="344"/>
    </row>
    <row r="128" spans="5:5" x14ac:dyDescent="0.25">
      <c r="E128" s="344"/>
    </row>
    <row r="129" spans="5:5" x14ac:dyDescent="0.25">
      <c r="E129" s="344"/>
    </row>
    <row r="130" spans="5:5" x14ac:dyDescent="0.25">
      <c r="E130" s="344"/>
    </row>
    <row r="131" spans="5:5" x14ac:dyDescent="0.25">
      <c r="E131" s="344"/>
    </row>
    <row r="132" spans="5:5" x14ac:dyDescent="0.25">
      <c r="E132" s="344"/>
    </row>
    <row r="133" spans="5:5" x14ac:dyDescent="0.25">
      <c r="E133" s="344"/>
    </row>
    <row r="134" spans="5:5" x14ac:dyDescent="0.25">
      <c r="E134" s="344"/>
    </row>
    <row r="135" spans="5:5" x14ac:dyDescent="0.25">
      <c r="E135" s="344"/>
    </row>
    <row r="136" spans="5:5" x14ac:dyDescent="0.25">
      <c r="E136" s="344"/>
    </row>
    <row r="137" spans="5:5" x14ac:dyDescent="0.25">
      <c r="E137" s="344"/>
    </row>
    <row r="138" spans="5:5" x14ac:dyDescent="0.25">
      <c r="E138" s="344"/>
    </row>
    <row r="139" spans="5:5" x14ac:dyDescent="0.25">
      <c r="E139" s="344"/>
    </row>
    <row r="140" spans="5:5" x14ac:dyDescent="0.25">
      <c r="E140" s="344"/>
    </row>
    <row r="141" spans="5:5" x14ac:dyDescent="0.25">
      <c r="E141" s="344"/>
    </row>
    <row r="142" spans="5:5" x14ac:dyDescent="0.25">
      <c r="E142" s="344"/>
    </row>
  </sheetData>
  <mergeCells count="23">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20"/>
    <mergeCell ref="B11:B16"/>
    <mergeCell ref="B19:B20"/>
    <mergeCell ref="A3:A5"/>
    <mergeCell ref="B7:B10"/>
    <mergeCell ref="C8:C9"/>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topLeftCell="E8" zoomScale="86" zoomScaleNormal="86"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2.14062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22" width="14.140625" customWidth="1"/>
    <col min="23" max="23" width="17" customWidth="1"/>
  </cols>
  <sheetData>
    <row r="1" spans="1:24" ht="18.75" x14ac:dyDescent="0.25">
      <c r="B1" s="407"/>
      <c r="C1" s="407"/>
      <c r="D1" s="407"/>
      <c r="E1" s="407"/>
      <c r="F1" s="407"/>
      <c r="G1" s="407" t="s">
        <v>706</v>
      </c>
      <c r="I1" s="407"/>
      <c r="J1" s="407"/>
      <c r="K1" s="407"/>
      <c r="L1" s="407"/>
      <c r="M1" s="407"/>
      <c r="N1" s="407"/>
      <c r="O1" s="407"/>
      <c r="P1" s="407"/>
      <c r="Q1" s="407"/>
      <c r="R1" s="407"/>
      <c r="S1" s="407"/>
      <c r="T1" s="407"/>
      <c r="U1" s="407"/>
      <c r="V1" s="407"/>
      <c r="W1" s="407"/>
    </row>
    <row r="2" spans="1:24" x14ac:dyDescent="0.25">
      <c r="A2" s="419" t="s">
        <v>257</v>
      </c>
      <c r="B2" s="372"/>
      <c r="C2" s="372"/>
      <c r="D2" s="372"/>
      <c r="E2" s="372"/>
      <c r="F2" s="372"/>
      <c r="G2" s="372"/>
      <c r="H2" s="372"/>
      <c r="I2" s="372"/>
      <c r="J2" s="372"/>
      <c r="K2" s="372"/>
      <c r="L2" s="372"/>
      <c r="M2" s="372"/>
      <c r="N2" s="372"/>
      <c r="O2" s="372"/>
      <c r="P2" s="372"/>
      <c r="Q2" s="372"/>
      <c r="R2" s="372"/>
      <c r="S2" s="372"/>
      <c r="T2" s="372"/>
      <c r="U2" s="372"/>
      <c r="V2" s="372"/>
      <c r="W2" s="372"/>
    </row>
    <row r="3" spans="1:24"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24"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24" ht="25.5" x14ac:dyDescent="0.25">
      <c r="A5" s="951"/>
      <c r="B5" s="913"/>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13"/>
      <c r="V5" s="913"/>
      <c r="W5" s="952"/>
    </row>
    <row r="6" spans="1:24" ht="126" hidden="1" customHeight="1" x14ac:dyDescent="0.25">
      <c r="A6" s="932" t="s">
        <v>124</v>
      </c>
      <c r="B6" s="956" t="s">
        <v>707</v>
      </c>
      <c r="C6" s="954" t="s">
        <v>708</v>
      </c>
      <c r="D6" s="954" t="s">
        <v>709</v>
      </c>
      <c r="E6" s="954"/>
      <c r="F6" s="341" t="s">
        <v>710</v>
      </c>
      <c r="G6" s="342"/>
      <c r="H6" s="277"/>
      <c r="I6" s="342"/>
      <c r="J6" s="277"/>
      <c r="K6" s="342"/>
      <c r="L6" s="277"/>
      <c r="M6" s="342"/>
      <c r="N6" s="277"/>
      <c r="O6" s="341"/>
      <c r="P6" s="277"/>
      <c r="Q6" s="341"/>
      <c r="R6" s="341"/>
      <c r="S6" s="341"/>
      <c r="T6" s="341"/>
      <c r="U6" s="341"/>
      <c r="V6" s="341"/>
      <c r="W6" s="341"/>
    </row>
    <row r="7" spans="1:24" ht="15.75" hidden="1" customHeight="1" x14ac:dyDescent="0.25">
      <c r="A7" s="932"/>
      <c r="B7" s="957"/>
      <c r="C7" s="955"/>
      <c r="D7" s="955"/>
      <c r="E7" s="955"/>
      <c r="F7" s="341" t="s">
        <v>711</v>
      </c>
      <c r="G7" s="342"/>
      <c r="H7" s="277"/>
      <c r="I7" s="342"/>
      <c r="J7" s="277"/>
      <c r="K7" s="342"/>
      <c r="L7" s="277"/>
      <c r="M7" s="342"/>
      <c r="N7" s="277"/>
      <c r="O7" s="341"/>
      <c r="P7" s="277"/>
      <c r="Q7" s="341"/>
      <c r="R7" s="341"/>
      <c r="S7" s="341"/>
      <c r="T7" s="341"/>
      <c r="U7" s="341"/>
      <c r="V7" s="341"/>
      <c r="W7" s="341"/>
    </row>
    <row r="8" spans="1:24" ht="103.5" customHeight="1" x14ac:dyDescent="0.25">
      <c r="A8" s="932"/>
      <c r="B8" s="957"/>
      <c r="C8" s="564"/>
      <c r="D8" s="564"/>
      <c r="E8" s="767" t="s">
        <v>2824</v>
      </c>
      <c r="F8" s="757" t="s">
        <v>2823</v>
      </c>
      <c r="G8" s="766"/>
      <c r="H8" s="766"/>
      <c r="I8" s="766"/>
      <c r="J8" s="766"/>
      <c r="K8" s="758">
        <v>1</v>
      </c>
      <c r="L8" s="759">
        <f>+P8</f>
        <v>22700</v>
      </c>
      <c r="M8" s="766"/>
      <c r="N8" s="766"/>
      <c r="O8" s="758">
        <v>1</v>
      </c>
      <c r="P8" s="760">
        <f>+'1. TALLERES SEMINARIOS'!D247</f>
        <v>22700</v>
      </c>
      <c r="Q8" s="761">
        <v>96</v>
      </c>
      <c r="R8" s="762" t="s">
        <v>1904</v>
      </c>
      <c r="S8" s="763" t="s">
        <v>2943</v>
      </c>
      <c r="T8" s="763" t="s">
        <v>2804</v>
      </c>
      <c r="U8" s="763" t="s">
        <v>3163</v>
      </c>
      <c r="V8" s="763" t="s">
        <v>2821</v>
      </c>
      <c r="W8" s="764" t="s">
        <v>2822</v>
      </c>
      <c r="X8" s="594" t="s">
        <v>2825</v>
      </c>
    </row>
    <row r="9" spans="1:24" ht="126" customHeight="1" x14ac:dyDescent="0.25">
      <c r="A9" s="932"/>
      <c r="B9" s="957"/>
      <c r="C9" s="564"/>
      <c r="D9" s="564"/>
      <c r="E9" s="767" t="s">
        <v>2826</v>
      </c>
      <c r="F9" s="757" t="s">
        <v>2828</v>
      </c>
      <c r="G9" s="766"/>
      <c r="H9" s="766"/>
      <c r="I9" s="766"/>
      <c r="J9" s="766"/>
      <c r="K9" s="758">
        <v>1</v>
      </c>
      <c r="L9" s="765">
        <v>74500</v>
      </c>
      <c r="M9" s="766"/>
      <c r="N9" s="766"/>
      <c r="O9" s="758">
        <v>1</v>
      </c>
      <c r="P9" s="760">
        <f>+'1. TALLERES SEMINARIOS'!D268</f>
        <v>74500</v>
      </c>
      <c r="Q9" s="694">
        <v>96</v>
      </c>
      <c r="R9" s="766" t="s">
        <v>1904</v>
      </c>
      <c r="S9" s="694" t="s">
        <v>2943</v>
      </c>
      <c r="T9" s="694" t="s">
        <v>2830</v>
      </c>
      <c r="U9" s="694" t="s">
        <v>3163</v>
      </c>
      <c r="V9" s="694" t="s">
        <v>2821</v>
      </c>
      <c r="W9" s="764" t="s">
        <v>2822</v>
      </c>
      <c r="X9" s="594" t="s">
        <v>2825</v>
      </c>
    </row>
    <row r="10" spans="1:24" ht="156" x14ac:dyDescent="0.25">
      <c r="A10" s="932"/>
      <c r="B10" s="958"/>
      <c r="C10" s="564"/>
      <c r="D10" s="564"/>
      <c r="E10" s="767" t="s">
        <v>2827</v>
      </c>
      <c r="F10" s="757" t="s">
        <v>2829</v>
      </c>
      <c r="G10" s="766"/>
      <c r="H10" s="766"/>
      <c r="I10" s="766"/>
      <c r="J10" s="766"/>
      <c r="K10" s="766"/>
      <c r="L10" s="766"/>
      <c r="M10" s="758">
        <v>1</v>
      </c>
      <c r="N10" s="760">
        <f>+P10</f>
        <v>39910</v>
      </c>
      <c r="O10" s="758">
        <v>1</v>
      </c>
      <c r="P10" s="760">
        <f>+'1. TALLERES SEMINARIOS'!D287</f>
        <v>39910</v>
      </c>
      <c r="Q10" s="761">
        <v>96</v>
      </c>
      <c r="R10" s="762" t="s">
        <v>1904</v>
      </c>
      <c r="S10" s="694" t="s">
        <v>2943</v>
      </c>
      <c r="T10" s="694" t="s">
        <v>2944</v>
      </c>
      <c r="U10" s="694" t="s">
        <v>3163</v>
      </c>
      <c r="V10" s="694" t="s">
        <v>2821</v>
      </c>
      <c r="W10" s="764" t="s">
        <v>2822</v>
      </c>
      <c r="X10" s="594" t="s">
        <v>2825</v>
      </c>
    </row>
    <row r="11" spans="1:24" ht="94.5" hidden="1" x14ac:dyDescent="0.25">
      <c r="A11" s="932"/>
      <c r="B11" s="941" t="s">
        <v>712</v>
      </c>
      <c r="C11" s="362" t="s">
        <v>713</v>
      </c>
      <c r="D11" s="362" t="s">
        <v>714</v>
      </c>
      <c r="E11" s="373"/>
      <c r="F11" s="346" t="s">
        <v>715</v>
      </c>
      <c r="G11" s="346"/>
      <c r="H11" s="374"/>
      <c r="I11" s="346"/>
      <c r="J11" s="374"/>
      <c r="K11" s="346"/>
      <c r="L11" s="374"/>
      <c r="M11" s="346"/>
      <c r="N11" s="374"/>
      <c r="O11" s="346"/>
      <c r="P11" s="374"/>
      <c r="Q11" s="346"/>
      <c r="R11" s="346"/>
      <c r="S11" s="346"/>
      <c r="T11" s="346"/>
      <c r="U11" s="346"/>
      <c r="V11" s="346"/>
      <c r="W11" s="346"/>
    </row>
    <row r="12" spans="1:24" ht="47.25" hidden="1" x14ac:dyDescent="0.25">
      <c r="A12" s="932"/>
      <c r="B12" s="941"/>
      <c r="C12" s="362" t="s">
        <v>716</v>
      </c>
      <c r="D12" s="362"/>
      <c r="E12" s="373"/>
      <c r="F12" s="341"/>
      <c r="G12" s="341"/>
      <c r="H12" s="277"/>
      <c r="I12" s="341"/>
      <c r="J12" s="277"/>
      <c r="K12" s="341"/>
      <c r="L12" s="277"/>
      <c r="M12" s="341"/>
      <c r="N12" s="277"/>
      <c r="O12" s="341"/>
      <c r="P12" s="277"/>
      <c r="Q12" s="341"/>
      <c r="R12" s="341"/>
      <c r="S12" s="375"/>
      <c r="T12" s="376"/>
      <c r="U12" s="375"/>
      <c r="V12" s="341"/>
      <c r="W12" s="377"/>
    </row>
    <row r="13" spans="1:24" ht="94.5" hidden="1" x14ac:dyDescent="0.25">
      <c r="A13" s="932"/>
      <c r="B13" s="941"/>
      <c r="C13" s="362" t="s">
        <v>717</v>
      </c>
      <c r="D13" s="362" t="s">
        <v>718</v>
      </c>
      <c r="E13" s="373"/>
      <c r="F13" s="346" t="s">
        <v>719</v>
      </c>
      <c r="G13" s="346"/>
      <c r="H13" s="374"/>
      <c r="I13" s="346"/>
      <c r="J13" s="374"/>
      <c r="K13" s="346"/>
      <c r="L13" s="374"/>
      <c r="M13" s="346"/>
      <c r="N13" s="374"/>
      <c r="O13" s="346"/>
      <c r="P13" s="374"/>
      <c r="Q13" s="346"/>
      <c r="R13" s="346"/>
      <c r="S13" s="346"/>
      <c r="T13" s="346"/>
      <c r="U13" s="346"/>
      <c r="V13" s="346"/>
      <c r="W13" s="346"/>
    </row>
    <row r="14" spans="1:24" ht="110.25" hidden="1" x14ac:dyDescent="0.25">
      <c r="A14" s="932"/>
      <c r="B14" s="941"/>
      <c r="C14" s="362" t="s">
        <v>720</v>
      </c>
      <c r="D14" s="362" t="s">
        <v>721</v>
      </c>
      <c r="E14" s="362"/>
      <c r="F14" s="341" t="s">
        <v>722</v>
      </c>
      <c r="G14" s="342"/>
      <c r="H14" s="277"/>
      <c r="I14" s="342"/>
      <c r="J14" s="277"/>
      <c r="K14" s="342"/>
      <c r="L14" s="277"/>
      <c r="M14" s="341"/>
      <c r="N14" s="277"/>
      <c r="O14" s="341"/>
      <c r="P14" s="277"/>
      <c r="Q14" s="341"/>
      <c r="R14" s="341"/>
      <c r="S14" s="341"/>
      <c r="T14" s="341"/>
      <c r="U14" s="341"/>
      <c r="V14" s="341"/>
      <c r="W14" s="341"/>
    </row>
    <row r="15" spans="1:24" ht="15.75" x14ac:dyDescent="0.25">
      <c r="A15" s="424"/>
      <c r="B15" s="425"/>
      <c r="C15" s="424" t="s">
        <v>123</v>
      </c>
      <c r="D15" s="425"/>
      <c r="E15" s="425"/>
      <c r="F15" s="426"/>
      <c r="G15" s="364">
        <f t="shared" ref="G15:N15" si="0">SUM(G6:G14)</f>
        <v>0</v>
      </c>
      <c r="H15" s="378">
        <f t="shared" si="0"/>
        <v>0</v>
      </c>
      <c r="I15" s="364">
        <f t="shared" si="0"/>
        <v>0</v>
      </c>
      <c r="J15" s="378">
        <f t="shared" si="0"/>
        <v>0</v>
      </c>
      <c r="K15" s="364">
        <f t="shared" si="0"/>
        <v>2</v>
      </c>
      <c r="L15" s="378">
        <f t="shared" si="0"/>
        <v>97200</v>
      </c>
      <c r="M15" s="364">
        <f t="shared" si="0"/>
        <v>1</v>
      </c>
      <c r="N15" s="378">
        <f t="shared" si="0"/>
        <v>39910</v>
      </c>
      <c r="O15" s="364">
        <f>G15+I15+K15+M15</f>
        <v>3</v>
      </c>
      <c r="P15" s="379">
        <f>H15+J15+L15+N15</f>
        <v>137110</v>
      </c>
      <c r="Q15" s="367"/>
      <c r="R15" s="367"/>
      <c r="S15" s="367"/>
      <c r="T15" s="367"/>
      <c r="U15" s="367"/>
      <c r="V15" s="367"/>
      <c r="W15" s="367"/>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4">
    <mergeCell ref="A6:A14"/>
    <mergeCell ref="C6:C7"/>
    <mergeCell ref="D6:D7"/>
    <mergeCell ref="B11:B14"/>
    <mergeCell ref="B6:B10"/>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
  <sheetViews>
    <sheetView topLeftCell="A26" zoomScale="74" zoomScaleNormal="74"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8.85546875" style="286" customWidth="1"/>
    <col min="14" max="14" width="12.140625" style="286" bestFit="1" customWidth="1"/>
    <col min="15" max="15" width="15.28515625" customWidth="1"/>
    <col min="16" max="16" width="18.28515625" style="286" customWidth="1"/>
    <col min="19" max="22" width="14.140625" customWidth="1"/>
    <col min="23" max="23" width="17" customWidth="1"/>
  </cols>
  <sheetData>
    <row r="1" spans="1:29" ht="18.75" x14ac:dyDescent="0.25">
      <c r="G1" s="407" t="s">
        <v>723</v>
      </c>
      <c r="I1" s="407"/>
      <c r="J1" s="407"/>
      <c r="K1" s="407"/>
      <c r="L1" s="407"/>
      <c r="M1" s="407"/>
      <c r="N1" s="407"/>
      <c r="O1" s="407"/>
      <c r="P1" s="407"/>
      <c r="Q1" s="407"/>
      <c r="R1" s="407"/>
      <c r="S1" s="407"/>
      <c r="T1" s="407"/>
      <c r="U1" s="407"/>
      <c r="V1" s="407"/>
      <c r="W1" s="407"/>
      <c r="X1" s="407"/>
      <c r="Y1" s="407"/>
      <c r="Z1" s="407"/>
      <c r="AA1" s="407"/>
      <c r="AB1" s="407"/>
      <c r="AC1" s="407"/>
    </row>
    <row r="2" spans="1:29" x14ac:dyDescent="0.25">
      <c r="A2" s="419" t="s">
        <v>724</v>
      </c>
      <c r="B2" s="372"/>
      <c r="C2" s="372"/>
      <c r="D2" s="372"/>
      <c r="E2" s="372"/>
      <c r="F2" s="372"/>
      <c r="G2" s="372"/>
      <c r="H2" s="372"/>
      <c r="I2" s="372"/>
      <c r="J2" s="372"/>
      <c r="K2" s="372"/>
      <c r="L2" s="372"/>
      <c r="M2" s="372"/>
      <c r="N2" s="372"/>
      <c r="O2" s="372"/>
      <c r="P2" s="372"/>
      <c r="Q2" s="372"/>
      <c r="R2" s="372"/>
      <c r="S2" s="372"/>
      <c r="T2" s="372"/>
      <c r="U2" s="372"/>
      <c r="V2" s="372"/>
      <c r="W2" s="372"/>
    </row>
    <row r="3" spans="1:29"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29"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29" ht="25.5" x14ac:dyDescent="0.25">
      <c r="A5" s="951"/>
      <c r="B5" s="913"/>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13"/>
      <c r="V5" s="913"/>
      <c r="W5" s="952"/>
    </row>
    <row r="6" spans="1:29" ht="126" hidden="1" customHeight="1" x14ac:dyDescent="0.25">
      <c r="A6" s="959" t="s">
        <v>258</v>
      </c>
      <c r="B6" s="956" t="s">
        <v>725</v>
      </c>
      <c r="C6" s="341" t="s">
        <v>726</v>
      </c>
      <c r="D6" s="341" t="s">
        <v>727</v>
      </c>
      <c r="E6" s="341"/>
      <c r="F6" s="346" t="s">
        <v>728</v>
      </c>
      <c r="G6" s="380"/>
      <c r="H6" s="283"/>
      <c r="I6" s="380"/>
      <c r="J6" s="283"/>
      <c r="K6" s="380"/>
      <c r="L6" s="283"/>
      <c r="M6" s="380"/>
      <c r="N6" s="283"/>
      <c r="O6" s="380"/>
      <c r="P6" s="283"/>
      <c r="Q6" s="381"/>
      <c r="R6" s="381"/>
      <c r="S6" s="381"/>
      <c r="T6" s="381"/>
      <c r="U6" s="381"/>
      <c r="V6" s="381"/>
      <c r="W6" s="76"/>
    </row>
    <row r="7" spans="1:29" ht="94.5" hidden="1" customHeight="1" x14ac:dyDescent="0.25">
      <c r="A7" s="959"/>
      <c r="B7" s="957"/>
      <c r="C7" s="341" t="s">
        <v>729</v>
      </c>
      <c r="D7" s="341" t="s">
        <v>730</v>
      </c>
      <c r="E7" s="341"/>
      <c r="F7" s="346" t="s">
        <v>246</v>
      </c>
      <c r="G7" s="380"/>
      <c r="H7" s="283"/>
      <c r="I7" s="380"/>
      <c r="J7" s="283"/>
      <c r="K7" s="380"/>
      <c r="L7" s="283"/>
      <c r="M7" s="380"/>
      <c r="N7" s="283"/>
      <c r="O7" s="380"/>
      <c r="P7" s="283"/>
      <c r="Q7" s="381"/>
      <c r="R7" s="381"/>
      <c r="S7" s="381"/>
      <c r="T7" s="381"/>
      <c r="U7" s="381"/>
      <c r="V7" s="381"/>
      <c r="W7" s="77"/>
    </row>
    <row r="8" spans="1:29" ht="94.5" hidden="1" customHeight="1" x14ac:dyDescent="0.25">
      <c r="A8" s="959"/>
      <c r="B8" s="957"/>
      <c r="C8" s="346" t="s">
        <v>731</v>
      </c>
      <c r="D8" s="341" t="s">
        <v>732</v>
      </c>
      <c r="E8" s="341"/>
      <c r="F8" s="346" t="s">
        <v>248</v>
      </c>
      <c r="G8" s="358"/>
      <c r="H8" s="284"/>
      <c r="I8" s="358"/>
      <c r="J8" s="284"/>
      <c r="K8" s="358"/>
      <c r="L8" s="284"/>
      <c r="M8" s="358"/>
      <c r="N8" s="284"/>
      <c r="O8" s="358"/>
      <c r="P8" s="284"/>
      <c r="Q8" s="362"/>
      <c r="R8" s="362"/>
      <c r="S8" s="362"/>
      <c r="T8" s="362"/>
      <c r="U8" s="362"/>
      <c r="V8" s="362"/>
      <c r="W8" s="69"/>
    </row>
    <row r="9" spans="1:29" ht="132" customHeight="1" x14ac:dyDescent="0.25">
      <c r="A9" s="959"/>
      <c r="B9" s="957"/>
      <c r="C9" s="346"/>
      <c r="D9" s="341"/>
      <c r="E9" s="704" t="s">
        <v>1794</v>
      </c>
      <c r="F9" s="704" t="s">
        <v>1895</v>
      </c>
      <c r="G9" s="716"/>
      <c r="H9" s="718"/>
      <c r="I9" s="716"/>
      <c r="J9" s="718"/>
      <c r="K9" s="717">
        <v>1</v>
      </c>
      <c r="L9" s="718">
        <f>+P9</f>
        <v>99900</v>
      </c>
      <c r="M9" s="716"/>
      <c r="N9" s="718"/>
      <c r="O9" s="717">
        <v>1</v>
      </c>
      <c r="P9" s="718">
        <f>+'5. ACTIVIDADES ESPECIALES'!D164</f>
        <v>99900</v>
      </c>
      <c r="Q9" s="710">
        <v>96</v>
      </c>
      <c r="R9" s="710" t="s">
        <v>1900</v>
      </c>
      <c r="S9" s="710" t="s">
        <v>1888</v>
      </c>
      <c r="T9" s="710" t="s">
        <v>1896</v>
      </c>
      <c r="U9" s="710" t="s">
        <v>1894</v>
      </c>
      <c r="V9" s="710" t="s">
        <v>1891</v>
      </c>
      <c r="W9" s="710" t="s">
        <v>1897</v>
      </c>
      <c r="X9" s="505" t="s">
        <v>1883</v>
      </c>
      <c r="Y9" s="505"/>
    </row>
    <row r="10" spans="1:29" ht="91.5" customHeight="1" x14ac:dyDescent="0.25">
      <c r="A10" s="959"/>
      <c r="B10" s="957"/>
      <c r="C10" s="346"/>
      <c r="D10" s="341"/>
      <c r="E10" s="704" t="s">
        <v>1815</v>
      </c>
      <c r="F10" s="704" t="s">
        <v>1885</v>
      </c>
      <c r="G10" s="769"/>
      <c r="H10" s="770"/>
      <c r="I10" s="771">
        <v>0.5</v>
      </c>
      <c r="J10" s="770">
        <f>+P10/2</f>
        <v>13865</v>
      </c>
      <c r="K10" s="771">
        <v>0.5</v>
      </c>
      <c r="L10" s="772">
        <f>+P10/2</f>
        <v>13865</v>
      </c>
      <c r="M10" s="769"/>
      <c r="N10" s="772"/>
      <c r="O10" s="771">
        <v>1</v>
      </c>
      <c r="P10" s="770">
        <f>+'3. EQUIPO DE OFICINA'!D75+'5. ACTIVIDADES ESPECIALES'!D183</f>
        <v>27730</v>
      </c>
      <c r="Q10" s="773">
        <v>247</v>
      </c>
      <c r="R10" s="710" t="s">
        <v>1901</v>
      </c>
      <c r="S10" s="710" t="s">
        <v>1888</v>
      </c>
      <c r="T10" s="710" t="s">
        <v>1898</v>
      </c>
      <c r="U10" s="710" t="s">
        <v>1899</v>
      </c>
      <c r="V10" s="710" t="s">
        <v>1891</v>
      </c>
      <c r="W10" s="710" t="s">
        <v>1897</v>
      </c>
      <c r="X10" s="505" t="s">
        <v>1883</v>
      </c>
      <c r="Y10" s="505"/>
    </row>
    <row r="11" spans="1:29" ht="94.5" hidden="1" customHeight="1" x14ac:dyDescent="0.25">
      <c r="A11" s="959"/>
      <c r="B11" s="957"/>
      <c r="C11" s="346" t="s">
        <v>733</v>
      </c>
      <c r="D11" s="346" t="s">
        <v>732</v>
      </c>
      <c r="E11" s="704"/>
      <c r="F11" s="704" t="s">
        <v>248</v>
      </c>
      <c r="G11" s="714"/>
      <c r="H11" s="774"/>
      <c r="I11" s="714"/>
      <c r="J11" s="774"/>
      <c r="K11" s="714"/>
      <c r="L11" s="712"/>
      <c r="M11" s="711"/>
      <c r="N11" s="712"/>
      <c r="O11" s="714"/>
      <c r="P11" s="774"/>
      <c r="Q11" s="693"/>
      <c r="R11" s="693"/>
      <c r="S11" s="693"/>
      <c r="T11" s="693"/>
      <c r="U11" s="693"/>
      <c r="V11" s="693"/>
      <c r="W11" s="693"/>
    </row>
    <row r="12" spans="1:29" ht="86.25" customHeight="1" x14ac:dyDescent="0.25">
      <c r="A12" s="959"/>
      <c r="B12" s="957"/>
      <c r="C12" s="341"/>
      <c r="D12" s="346"/>
      <c r="E12" s="704" t="s">
        <v>1881</v>
      </c>
      <c r="F12" s="704" t="s">
        <v>1886</v>
      </c>
      <c r="G12" s="717"/>
      <c r="H12" s="774"/>
      <c r="I12" s="717"/>
      <c r="J12" s="774"/>
      <c r="K12" s="717"/>
      <c r="L12" s="718"/>
      <c r="M12" s="717">
        <v>1</v>
      </c>
      <c r="N12" s="718">
        <v>3000</v>
      </c>
      <c r="O12" s="717">
        <v>1</v>
      </c>
      <c r="P12" s="779">
        <f>+'5. ACTIVIDADES ESPECIALES'!D79</f>
        <v>3000</v>
      </c>
      <c r="Q12" s="710">
        <v>96</v>
      </c>
      <c r="R12" s="710" t="s">
        <v>1900</v>
      </c>
      <c r="S12" s="710" t="s">
        <v>2945</v>
      </c>
      <c r="T12" s="710" t="s">
        <v>2946</v>
      </c>
      <c r="U12" s="710" t="s">
        <v>1817</v>
      </c>
      <c r="V12" s="710" t="s">
        <v>1816</v>
      </c>
      <c r="W12" s="710" t="s">
        <v>1737</v>
      </c>
      <c r="X12" s="505" t="s">
        <v>1737</v>
      </c>
      <c r="Y12" s="505"/>
      <c r="Z12" s="505"/>
    </row>
    <row r="13" spans="1:29" ht="174.75" customHeight="1" x14ac:dyDescent="0.25">
      <c r="A13" s="959"/>
      <c r="B13" s="957"/>
      <c r="C13" s="341"/>
      <c r="D13" s="346"/>
      <c r="E13" s="704" t="s">
        <v>1882</v>
      </c>
      <c r="F13" s="704" t="s">
        <v>1887</v>
      </c>
      <c r="G13" s="717"/>
      <c r="H13" s="774"/>
      <c r="I13" s="717"/>
      <c r="J13" s="774"/>
      <c r="K13" s="717">
        <v>1</v>
      </c>
      <c r="L13" s="718">
        <f>+P13</f>
        <v>252500</v>
      </c>
      <c r="M13" s="716"/>
      <c r="N13" s="718"/>
      <c r="O13" s="717"/>
      <c r="P13" s="779">
        <f>+'4. EQUIPO TECNOLÓGICOS'!D98+'3. EQUIPO DE OFICINA'!D88</f>
        <v>252500</v>
      </c>
      <c r="Q13" s="710">
        <v>392</v>
      </c>
      <c r="R13" s="710" t="s">
        <v>1847</v>
      </c>
      <c r="S13" s="710" t="s">
        <v>1888</v>
      </c>
      <c r="T13" s="710" t="s">
        <v>1889</v>
      </c>
      <c r="U13" s="710" t="s">
        <v>1890</v>
      </c>
      <c r="V13" s="710" t="s">
        <v>1891</v>
      </c>
      <c r="W13" s="710" t="s">
        <v>1892</v>
      </c>
      <c r="X13" s="505" t="s">
        <v>1893</v>
      </c>
      <c r="Y13" s="505"/>
      <c r="Z13" s="505"/>
    </row>
    <row r="14" spans="1:29" ht="110.25" hidden="1" customHeight="1" x14ac:dyDescent="0.25">
      <c r="A14" s="959"/>
      <c r="B14" s="957"/>
      <c r="C14" s="341" t="s">
        <v>734</v>
      </c>
      <c r="D14" s="341" t="s">
        <v>735</v>
      </c>
      <c r="E14" s="696"/>
      <c r="F14" s="696" t="s">
        <v>191</v>
      </c>
      <c r="G14" s="711"/>
      <c r="H14" s="712"/>
      <c r="I14" s="711"/>
      <c r="J14" s="712"/>
      <c r="K14" s="711"/>
      <c r="L14" s="712"/>
      <c r="M14" s="711"/>
      <c r="N14" s="712"/>
      <c r="O14" s="711"/>
      <c r="P14" s="712"/>
      <c r="Q14" s="693"/>
      <c r="R14" s="693"/>
      <c r="S14" s="693"/>
      <c r="T14" s="693"/>
      <c r="U14" s="693"/>
      <c r="V14" s="693"/>
      <c r="W14" s="696"/>
    </row>
    <row r="15" spans="1:29" ht="63" hidden="1" customHeight="1" x14ac:dyDescent="0.25">
      <c r="A15" s="959"/>
      <c r="B15" s="957"/>
      <c r="C15" s="341" t="s">
        <v>736</v>
      </c>
      <c r="D15" s="341" t="s">
        <v>126</v>
      </c>
      <c r="E15" s="696"/>
      <c r="F15" s="696" t="s">
        <v>737</v>
      </c>
      <c r="G15" s="711"/>
      <c r="H15" s="712"/>
      <c r="I15" s="711"/>
      <c r="J15" s="712"/>
      <c r="K15" s="711"/>
      <c r="L15" s="712"/>
      <c r="M15" s="711"/>
      <c r="N15" s="712"/>
      <c r="O15" s="711"/>
      <c r="P15" s="712"/>
      <c r="Q15" s="693"/>
      <c r="R15" s="693"/>
      <c r="S15" s="693"/>
      <c r="T15" s="693"/>
      <c r="U15" s="693"/>
      <c r="V15" s="693"/>
      <c r="W15" s="777"/>
    </row>
    <row r="16" spans="1:29" ht="155.25" customHeight="1" x14ac:dyDescent="0.25">
      <c r="A16" s="959"/>
      <c r="B16" s="957"/>
      <c r="C16" s="341"/>
      <c r="D16" s="341"/>
      <c r="E16" s="704" t="s">
        <v>1884</v>
      </c>
      <c r="F16" s="704" t="s">
        <v>1950</v>
      </c>
      <c r="G16" s="717">
        <v>0.25</v>
      </c>
      <c r="H16" s="718"/>
      <c r="I16" s="717">
        <v>0.25</v>
      </c>
      <c r="J16" s="718"/>
      <c r="K16" s="717">
        <v>0.25</v>
      </c>
      <c r="L16" s="718"/>
      <c r="M16" s="717">
        <v>0.25</v>
      </c>
      <c r="N16" s="718"/>
      <c r="O16" s="717">
        <v>1</v>
      </c>
      <c r="P16" s="718"/>
      <c r="Q16" s="773">
        <v>247</v>
      </c>
      <c r="R16" s="710" t="s">
        <v>1901</v>
      </c>
      <c r="S16" s="710" t="s">
        <v>2947</v>
      </c>
      <c r="T16" s="710" t="s">
        <v>2948</v>
      </c>
      <c r="U16" s="710" t="s">
        <v>2949</v>
      </c>
      <c r="V16" s="874" t="s">
        <v>1951</v>
      </c>
      <c r="W16" s="775" t="s">
        <v>1952</v>
      </c>
      <c r="X16" s="503" t="s">
        <v>1952</v>
      </c>
    </row>
    <row r="17" spans="1:24" ht="235.5" customHeight="1" x14ac:dyDescent="0.25">
      <c r="A17" s="959"/>
      <c r="B17" s="957"/>
      <c r="C17" s="341"/>
      <c r="D17" s="341"/>
      <c r="E17" s="704" t="s">
        <v>1961</v>
      </c>
      <c r="F17" s="710" t="s">
        <v>2950</v>
      </c>
      <c r="G17" s="716"/>
      <c r="H17" s="718"/>
      <c r="I17" s="716"/>
      <c r="J17" s="718"/>
      <c r="K17" s="717">
        <v>1</v>
      </c>
      <c r="L17" s="718"/>
      <c r="M17" s="716"/>
      <c r="N17" s="718"/>
      <c r="O17" s="717">
        <v>1</v>
      </c>
      <c r="P17" s="718"/>
      <c r="Q17" s="710">
        <v>39</v>
      </c>
      <c r="R17" s="710" t="s">
        <v>3148</v>
      </c>
      <c r="S17" s="710" t="s">
        <v>2951</v>
      </c>
      <c r="T17" s="710" t="s">
        <v>2952</v>
      </c>
      <c r="U17" s="710" t="s">
        <v>2953</v>
      </c>
      <c r="V17" s="874" t="s">
        <v>2954</v>
      </c>
      <c r="W17" s="778" t="s">
        <v>1947</v>
      </c>
      <c r="X17" s="503" t="s">
        <v>1952</v>
      </c>
    </row>
    <row r="18" spans="1:24" ht="93" customHeight="1" x14ac:dyDescent="0.25">
      <c r="A18" s="959"/>
      <c r="B18" s="957"/>
      <c r="C18" s="341"/>
      <c r="D18" s="341"/>
      <c r="E18" s="704" t="s">
        <v>1962</v>
      </c>
      <c r="F18" s="705" t="s">
        <v>3164</v>
      </c>
      <c r="G18" s="717">
        <v>0.25</v>
      </c>
      <c r="H18" s="718"/>
      <c r="I18" s="717">
        <v>0.25</v>
      </c>
      <c r="J18" s="718"/>
      <c r="K18" s="717">
        <v>0.25</v>
      </c>
      <c r="L18" s="718"/>
      <c r="M18" s="717">
        <v>0.25</v>
      </c>
      <c r="N18" s="718"/>
      <c r="O18" s="717">
        <v>1</v>
      </c>
      <c r="P18" s="718"/>
      <c r="Q18" s="710">
        <v>77</v>
      </c>
      <c r="R18" s="710" t="s">
        <v>3166</v>
      </c>
      <c r="S18" s="710" t="s">
        <v>3165</v>
      </c>
      <c r="T18" s="710" t="s">
        <v>2955</v>
      </c>
      <c r="U18" s="710" t="s">
        <v>1955</v>
      </c>
      <c r="V18" s="874" t="s">
        <v>1951</v>
      </c>
      <c r="W18" s="775" t="s">
        <v>1952</v>
      </c>
      <c r="X18" s="503" t="s">
        <v>1952</v>
      </c>
    </row>
    <row r="19" spans="1:24" ht="183.75" customHeight="1" x14ac:dyDescent="0.25">
      <c r="A19" s="959"/>
      <c r="B19" s="957"/>
      <c r="C19" s="341"/>
      <c r="D19" s="341"/>
      <c r="E19" s="704" t="s">
        <v>1963</v>
      </c>
      <c r="F19" s="710" t="s">
        <v>2956</v>
      </c>
      <c r="G19" s="717">
        <v>0.25</v>
      </c>
      <c r="H19" s="718"/>
      <c r="I19" s="717">
        <v>0.25</v>
      </c>
      <c r="J19" s="718"/>
      <c r="K19" s="717">
        <v>0.25</v>
      </c>
      <c r="L19" s="718"/>
      <c r="M19" s="717">
        <v>0.25</v>
      </c>
      <c r="N19" s="718"/>
      <c r="O19" s="717">
        <v>1</v>
      </c>
      <c r="P19" s="718"/>
      <c r="Q19" s="710">
        <v>39</v>
      </c>
      <c r="R19" s="710" t="s">
        <v>3148</v>
      </c>
      <c r="S19" s="710" t="s">
        <v>3167</v>
      </c>
      <c r="T19" s="710" t="s">
        <v>2957</v>
      </c>
      <c r="U19" s="710" t="s">
        <v>3168</v>
      </c>
      <c r="V19" s="874" t="s">
        <v>1953</v>
      </c>
      <c r="W19" s="775" t="s">
        <v>1952</v>
      </c>
      <c r="X19" s="503" t="s">
        <v>1952</v>
      </c>
    </row>
    <row r="20" spans="1:24" ht="117.75" customHeight="1" x14ac:dyDescent="0.25">
      <c r="A20" s="959"/>
      <c r="B20" s="957"/>
      <c r="C20" s="341"/>
      <c r="D20" s="341"/>
      <c r="E20" s="704" t="s">
        <v>1964</v>
      </c>
      <c r="F20" s="704" t="s">
        <v>1966</v>
      </c>
      <c r="G20" s="717">
        <v>0.5</v>
      </c>
      <c r="H20" s="718"/>
      <c r="I20" s="716"/>
      <c r="J20" s="718"/>
      <c r="K20" s="717">
        <v>0.5</v>
      </c>
      <c r="L20" s="718"/>
      <c r="M20" s="716"/>
      <c r="N20" s="718"/>
      <c r="O20" s="717">
        <v>1</v>
      </c>
      <c r="P20" s="718"/>
      <c r="Q20" s="710">
        <v>417</v>
      </c>
      <c r="R20" s="710" t="s">
        <v>3169</v>
      </c>
      <c r="S20" s="710" t="s">
        <v>1954</v>
      </c>
      <c r="T20" s="710" t="s">
        <v>3170</v>
      </c>
      <c r="U20" s="710" t="s">
        <v>3171</v>
      </c>
      <c r="V20" s="874" t="s">
        <v>1956</v>
      </c>
      <c r="W20" s="775" t="s">
        <v>1952</v>
      </c>
      <c r="X20" s="503" t="s">
        <v>1952</v>
      </c>
    </row>
    <row r="21" spans="1:24" ht="78.75" hidden="1" customHeight="1" x14ac:dyDescent="0.25">
      <c r="A21" s="959"/>
      <c r="B21" s="957"/>
      <c r="C21" s="341" t="s">
        <v>738</v>
      </c>
      <c r="D21" s="341" t="s">
        <v>739</v>
      </c>
      <c r="E21" s="780"/>
      <c r="F21" s="780" t="s">
        <v>740</v>
      </c>
      <c r="G21" s="781"/>
      <c r="H21" s="782"/>
      <c r="I21" s="781"/>
      <c r="J21" s="782"/>
      <c r="K21" s="781"/>
      <c r="L21" s="782"/>
      <c r="M21" s="781"/>
      <c r="N21" s="782"/>
      <c r="O21" s="781"/>
      <c r="P21" s="782"/>
      <c r="Q21" s="784"/>
      <c r="R21" s="784"/>
      <c r="S21" s="784"/>
      <c r="T21" s="784"/>
      <c r="U21" s="784"/>
      <c r="V21" s="785"/>
      <c r="W21" s="786"/>
      <c r="X21" s="505"/>
    </row>
    <row r="22" spans="1:24" ht="216" customHeight="1" x14ac:dyDescent="0.25">
      <c r="A22" s="959"/>
      <c r="B22" s="957"/>
      <c r="C22" s="341"/>
      <c r="D22" s="341"/>
      <c r="E22" s="704" t="s">
        <v>1965</v>
      </c>
      <c r="F22" s="710" t="s">
        <v>3172</v>
      </c>
      <c r="G22" s="716"/>
      <c r="H22" s="718"/>
      <c r="I22" s="716"/>
      <c r="J22" s="875">
        <v>0.5</v>
      </c>
      <c r="K22" s="717"/>
      <c r="L22" s="718"/>
      <c r="M22" s="717">
        <v>0.5</v>
      </c>
      <c r="N22" s="718"/>
      <c r="O22" s="717"/>
      <c r="P22" s="718"/>
      <c r="Q22" s="710">
        <v>39</v>
      </c>
      <c r="R22" s="710" t="s">
        <v>3148</v>
      </c>
      <c r="S22" s="710" t="s">
        <v>2958</v>
      </c>
      <c r="T22" s="710" t="s">
        <v>2959</v>
      </c>
      <c r="U22" s="710" t="s">
        <v>3173</v>
      </c>
      <c r="V22" s="710" t="s">
        <v>1946</v>
      </c>
      <c r="W22" s="775" t="s">
        <v>1947</v>
      </c>
      <c r="X22" s="503" t="s">
        <v>1952</v>
      </c>
    </row>
    <row r="23" spans="1:24" ht="105" customHeight="1" x14ac:dyDescent="0.25">
      <c r="A23" s="959"/>
      <c r="B23" s="957"/>
      <c r="C23" s="341"/>
      <c r="D23" s="341"/>
      <c r="E23" s="704" t="s">
        <v>1967</v>
      </c>
      <c r="F23" s="704" t="s">
        <v>2960</v>
      </c>
      <c r="G23" s="716"/>
      <c r="H23" s="718"/>
      <c r="I23" s="717">
        <v>0.25</v>
      </c>
      <c r="J23" s="718"/>
      <c r="K23" s="717">
        <v>0.5</v>
      </c>
      <c r="L23" s="718"/>
      <c r="M23" s="717">
        <v>0.25</v>
      </c>
      <c r="N23" s="718"/>
      <c r="O23" s="717">
        <v>1</v>
      </c>
      <c r="P23" s="718"/>
      <c r="Q23" s="710">
        <v>482</v>
      </c>
      <c r="R23" s="710" t="s">
        <v>3144</v>
      </c>
      <c r="S23" s="710" t="s">
        <v>2961</v>
      </c>
      <c r="T23" s="710" t="s">
        <v>2962</v>
      </c>
      <c r="U23" s="710" t="s">
        <v>2963</v>
      </c>
      <c r="V23" s="710" t="s">
        <v>2964</v>
      </c>
      <c r="W23" s="775" t="s">
        <v>1948</v>
      </c>
      <c r="X23" s="503" t="s">
        <v>1952</v>
      </c>
    </row>
    <row r="24" spans="1:24" ht="129" customHeight="1" x14ac:dyDescent="0.25">
      <c r="A24" s="959"/>
      <c r="B24" s="957"/>
      <c r="C24" s="341"/>
      <c r="D24" s="341"/>
      <c r="E24" s="704" t="s">
        <v>1968</v>
      </c>
      <c r="F24" s="710" t="s">
        <v>2965</v>
      </c>
      <c r="G24" s="717">
        <v>0.25</v>
      </c>
      <c r="H24" s="718"/>
      <c r="I24" s="717">
        <v>0.5</v>
      </c>
      <c r="J24" s="718"/>
      <c r="K24" s="717">
        <v>0.25</v>
      </c>
      <c r="L24" s="718"/>
      <c r="M24" s="716"/>
      <c r="N24" s="718"/>
      <c r="O24" s="717">
        <v>1</v>
      </c>
      <c r="P24" s="718"/>
      <c r="Q24" s="710">
        <v>3</v>
      </c>
      <c r="R24" s="710" t="s">
        <v>1789</v>
      </c>
      <c r="S24" s="710" t="s">
        <v>2966</v>
      </c>
      <c r="T24" s="710" t="s">
        <v>2967</v>
      </c>
      <c r="U24" s="710" t="s">
        <v>3174</v>
      </c>
      <c r="V24" s="710" t="s">
        <v>1949</v>
      </c>
      <c r="W24" s="775" t="s">
        <v>1947</v>
      </c>
      <c r="X24" s="503" t="s">
        <v>1952</v>
      </c>
    </row>
    <row r="25" spans="1:24" ht="110.25" hidden="1" customHeight="1" x14ac:dyDescent="0.25">
      <c r="A25" s="959"/>
      <c r="B25" s="957"/>
      <c r="C25" s="341" t="s">
        <v>741</v>
      </c>
      <c r="D25" s="341" t="s">
        <v>742</v>
      </c>
      <c r="E25" s="780"/>
      <c r="F25" s="780" t="s">
        <v>743</v>
      </c>
      <c r="G25" s="781"/>
      <c r="H25" s="782"/>
      <c r="I25" s="781"/>
      <c r="J25" s="782"/>
      <c r="K25" s="783"/>
      <c r="L25" s="782"/>
      <c r="M25" s="781"/>
      <c r="N25" s="782"/>
      <c r="O25" s="787"/>
      <c r="P25" s="788"/>
      <c r="Q25" s="780"/>
      <c r="R25" s="780"/>
      <c r="S25" s="784"/>
      <c r="T25" s="784"/>
      <c r="U25" s="784"/>
      <c r="V25" s="784"/>
      <c r="W25" s="786"/>
    </row>
    <row r="26" spans="1:24" ht="90.75" customHeight="1" x14ac:dyDescent="0.25">
      <c r="A26" s="959"/>
      <c r="B26" s="957"/>
      <c r="C26" s="341"/>
      <c r="D26" s="341"/>
      <c r="E26" s="704" t="s">
        <v>1969</v>
      </c>
      <c r="F26" s="704" t="s">
        <v>2968</v>
      </c>
      <c r="G26" s="716"/>
      <c r="H26" s="718"/>
      <c r="I26" s="717">
        <v>0.33</v>
      </c>
      <c r="J26" s="718"/>
      <c r="K26" s="717">
        <v>0.33</v>
      </c>
      <c r="L26" s="718"/>
      <c r="M26" s="717">
        <v>0.34</v>
      </c>
      <c r="N26" s="718"/>
      <c r="O26" s="776">
        <v>1</v>
      </c>
      <c r="P26" s="709"/>
      <c r="Q26" s="683">
        <v>156</v>
      </c>
      <c r="R26" s="753" t="s">
        <v>1793</v>
      </c>
      <c r="S26" s="710" t="s">
        <v>2945</v>
      </c>
      <c r="T26" s="710" t="s">
        <v>2969</v>
      </c>
      <c r="U26" s="710" t="s">
        <v>2970</v>
      </c>
      <c r="V26" s="710" t="s">
        <v>1795</v>
      </c>
      <c r="W26" s="775" t="s">
        <v>1784</v>
      </c>
      <c r="X26" s="504" t="s">
        <v>1792</v>
      </c>
    </row>
    <row r="27" spans="1:24" ht="63" hidden="1" customHeight="1" x14ac:dyDescent="0.25">
      <c r="A27" s="959"/>
      <c r="B27" s="957"/>
      <c r="C27" s="341" t="s">
        <v>744</v>
      </c>
      <c r="D27" s="341" t="s">
        <v>745</v>
      </c>
      <c r="E27" s="780"/>
      <c r="F27" s="780" t="s">
        <v>746</v>
      </c>
      <c r="G27" s="781"/>
      <c r="H27" s="782"/>
      <c r="I27" s="781"/>
      <c r="J27" s="782"/>
      <c r="K27" s="781"/>
      <c r="L27" s="782"/>
      <c r="M27" s="783"/>
      <c r="N27" s="782"/>
      <c r="O27" s="787"/>
      <c r="P27" s="788"/>
      <c r="Q27" s="780"/>
      <c r="R27" s="780"/>
      <c r="S27" s="784"/>
      <c r="T27" s="784"/>
      <c r="U27" s="784"/>
      <c r="V27" s="784"/>
      <c r="W27" s="786"/>
    </row>
    <row r="28" spans="1:24" ht="160.5" customHeight="1" x14ac:dyDescent="0.25">
      <c r="A28" s="461"/>
      <c r="B28" s="958"/>
      <c r="C28" s="341"/>
      <c r="D28" s="502"/>
      <c r="E28" s="704" t="s">
        <v>1970</v>
      </c>
      <c r="F28" s="704" t="s">
        <v>3175</v>
      </c>
      <c r="G28" s="717">
        <v>0.5</v>
      </c>
      <c r="H28" s="718"/>
      <c r="I28" s="716"/>
      <c r="J28" s="718"/>
      <c r="K28" s="717">
        <v>0.5</v>
      </c>
      <c r="L28" s="718"/>
      <c r="M28" s="717"/>
      <c r="N28" s="718"/>
      <c r="O28" s="717">
        <v>1</v>
      </c>
      <c r="P28" s="709"/>
      <c r="Q28" s="704">
        <v>153</v>
      </c>
      <c r="R28" s="704" t="s">
        <v>3176</v>
      </c>
      <c r="S28" s="710" t="s">
        <v>2971</v>
      </c>
      <c r="T28" s="710" t="s">
        <v>3177</v>
      </c>
      <c r="U28" s="710" t="s">
        <v>1957</v>
      </c>
      <c r="V28" s="710" t="s">
        <v>1958</v>
      </c>
      <c r="W28" s="775" t="s">
        <v>1952</v>
      </c>
      <c r="X28" s="504" t="s">
        <v>1952</v>
      </c>
    </row>
    <row r="29" spans="1:24" ht="15.75" x14ac:dyDescent="0.25">
      <c r="A29" s="424"/>
      <c r="B29" s="425"/>
      <c r="C29" s="425"/>
      <c r="D29" s="424" t="s">
        <v>127</v>
      </c>
      <c r="E29" s="425"/>
      <c r="F29" s="426"/>
      <c r="G29" s="382">
        <f t="shared" ref="G29:N29" si="0">SUM(G6:G27)</f>
        <v>1.5</v>
      </c>
      <c r="H29" s="383">
        <f t="shared" si="0"/>
        <v>0</v>
      </c>
      <c r="I29" s="382">
        <f t="shared" si="0"/>
        <v>2.33</v>
      </c>
      <c r="J29" s="383">
        <f t="shared" si="0"/>
        <v>13865.5</v>
      </c>
      <c r="K29" s="382">
        <f t="shared" si="0"/>
        <v>5.83</v>
      </c>
      <c r="L29" s="383">
        <f t="shared" si="0"/>
        <v>366265</v>
      </c>
      <c r="M29" s="382">
        <f t="shared" si="0"/>
        <v>2.84</v>
      </c>
      <c r="N29" s="383">
        <f t="shared" si="0"/>
        <v>3000</v>
      </c>
      <c r="O29" s="382">
        <f>G29+I29+K29+M29</f>
        <v>12.5</v>
      </c>
      <c r="P29" s="384">
        <f>H29+J29+L29+N29</f>
        <v>383130.5</v>
      </c>
      <c r="Q29" s="367"/>
      <c r="R29" s="367"/>
      <c r="S29" s="367"/>
      <c r="T29" s="367"/>
      <c r="U29" s="367"/>
      <c r="V29" s="367"/>
      <c r="W29" s="367"/>
    </row>
    <row r="31" spans="1:24" x14ac:dyDescent="0.25">
      <c r="H31"/>
      <c r="J31"/>
      <c r="L31"/>
      <c r="N31"/>
      <c r="P31"/>
    </row>
    <row r="32" spans="1:24"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27"/>
    <mergeCell ref="E3:E5"/>
    <mergeCell ref="A3:A5"/>
    <mergeCell ref="B3:B5"/>
    <mergeCell ref="C3:C5"/>
    <mergeCell ref="D3:D5"/>
    <mergeCell ref="B6:B2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9"/>
  <sheetViews>
    <sheetView topLeftCell="E28" zoomScale="82" zoomScaleNormal="82" workbookViewId="0">
      <selection activeCell="F36" sqref="F36"/>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6" bestFit="1" customWidth="1"/>
    <col min="9" max="9" width="15.28515625" customWidth="1"/>
    <col min="10" max="10" width="18.28515625" style="286" customWidth="1"/>
    <col min="11" max="11" width="14.42578125" customWidth="1"/>
    <col min="12" max="12" width="20.7109375" style="286" customWidth="1"/>
    <col min="13" max="13" width="15.28515625" customWidth="1"/>
    <col min="14" max="14" width="18.5703125" style="286" customWidth="1"/>
    <col min="15" max="15" width="15.28515625" customWidth="1"/>
    <col min="16" max="16" width="19.85546875" style="286" customWidth="1"/>
    <col min="19" max="19" width="15.85546875" customWidth="1"/>
    <col min="20" max="20" width="26.7109375" customWidth="1"/>
    <col min="21" max="22" width="14.28515625" customWidth="1"/>
    <col min="23" max="23" width="15.7109375" customWidth="1"/>
    <col min="24" max="24" width="16.140625" customWidth="1"/>
  </cols>
  <sheetData>
    <row r="1" spans="1:36" s="385" customFormat="1" ht="18.75" x14ac:dyDescent="0.3">
      <c r="G1" s="397" t="s">
        <v>146</v>
      </c>
      <c r="L1" s="397"/>
      <c r="M1" s="397"/>
      <c r="N1" s="397"/>
      <c r="O1" s="397"/>
      <c r="P1" s="397"/>
      <c r="Q1" s="397"/>
      <c r="R1" s="397"/>
      <c r="S1" s="397"/>
      <c r="T1" s="397"/>
      <c r="U1" s="397"/>
      <c r="V1" s="397"/>
      <c r="W1" s="397"/>
      <c r="X1" s="397"/>
      <c r="Y1" s="397"/>
      <c r="Z1" s="397"/>
      <c r="AA1" s="397"/>
      <c r="AB1" s="397"/>
      <c r="AC1" s="397"/>
      <c r="AD1" s="397"/>
      <c r="AE1" s="397"/>
      <c r="AF1" s="397"/>
    </row>
    <row r="2" spans="1:36" s="385" customFormat="1" x14ac:dyDescent="0.2">
      <c r="A2" s="395" t="s">
        <v>747</v>
      </c>
      <c r="B2" s="335"/>
      <c r="C2" s="395"/>
      <c r="D2" s="335"/>
      <c r="E2" s="335"/>
      <c r="F2" s="335"/>
      <c r="G2" s="335"/>
      <c r="H2" s="335"/>
      <c r="I2" s="335"/>
      <c r="J2" s="335"/>
      <c r="K2" s="335"/>
      <c r="L2" s="335"/>
      <c r="M2" s="335"/>
      <c r="N2" s="335"/>
      <c r="O2" s="335"/>
      <c r="P2" s="335"/>
      <c r="Q2" s="335"/>
      <c r="R2" s="335"/>
      <c r="S2" s="335"/>
      <c r="T2" s="335"/>
      <c r="U2" s="335"/>
      <c r="V2" s="335"/>
      <c r="W2" s="335"/>
    </row>
    <row r="3" spans="1:36" s="66" customFormat="1" ht="23.25" customHeight="1" x14ac:dyDescent="0.25">
      <c r="A3" s="951" t="s">
        <v>102</v>
      </c>
      <c r="B3" s="95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51" t="s">
        <v>118</v>
      </c>
      <c r="V3" s="951" t="s">
        <v>117</v>
      </c>
      <c r="W3" s="953" t="s">
        <v>93</v>
      </c>
      <c r="X3" s="960" t="s">
        <v>1740</v>
      </c>
    </row>
    <row r="4" spans="1:36" s="66" customFormat="1" ht="15" customHeight="1" x14ac:dyDescent="0.25">
      <c r="A4" s="951"/>
      <c r="B4" s="951"/>
      <c r="C4" s="953"/>
      <c r="D4" s="953"/>
      <c r="E4" s="915"/>
      <c r="F4" s="953"/>
      <c r="G4" s="951" t="s">
        <v>111</v>
      </c>
      <c r="H4" s="951"/>
      <c r="I4" s="951" t="s">
        <v>112</v>
      </c>
      <c r="J4" s="951"/>
      <c r="K4" s="951" t="s">
        <v>113</v>
      </c>
      <c r="L4" s="951"/>
      <c r="M4" s="951" t="s">
        <v>114</v>
      </c>
      <c r="N4" s="951"/>
      <c r="O4" s="953"/>
      <c r="P4" s="953"/>
      <c r="Q4" s="951"/>
      <c r="R4" s="951"/>
      <c r="S4" s="951"/>
      <c r="T4" s="951"/>
      <c r="U4" s="951"/>
      <c r="V4" s="951"/>
      <c r="W4" s="953"/>
      <c r="X4" s="960"/>
    </row>
    <row r="5" spans="1:36" s="67" customFormat="1" ht="24" customHeight="1" x14ac:dyDescent="0.25">
      <c r="A5" s="951"/>
      <c r="B5" s="951"/>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51"/>
      <c r="V5" s="951"/>
      <c r="W5" s="953"/>
      <c r="X5" s="960"/>
    </row>
    <row r="6" spans="1:36" s="353" customFormat="1" ht="24" customHeight="1" x14ac:dyDescent="0.25">
      <c r="A6" s="431"/>
      <c r="B6" s="432"/>
      <c r="C6" s="432"/>
      <c r="D6" s="432"/>
      <c r="E6" s="432"/>
      <c r="F6" s="432"/>
      <c r="G6" s="432"/>
      <c r="H6" s="431" t="s">
        <v>146</v>
      </c>
      <c r="I6" s="432"/>
      <c r="J6" s="432"/>
      <c r="K6" s="432"/>
      <c r="L6" s="432"/>
      <c r="M6" s="432"/>
      <c r="N6" s="432"/>
      <c r="O6" s="432"/>
      <c r="P6" s="432"/>
      <c r="Q6" s="432"/>
      <c r="R6" s="432"/>
      <c r="S6" s="432"/>
      <c r="T6" s="432"/>
      <c r="U6" s="432"/>
      <c r="V6" s="432"/>
      <c r="W6" s="433"/>
    </row>
    <row r="7" spans="1:36" s="353" customFormat="1" ht="24" customHeight="1" x14ac:dyDescent="0.25">
      <c r="A7" s="386"/>
      <c r="B7" s="386"/>
      <c r="C7" s="386"/>
      <c r="D7" s="386"/>
      <c r="E7" s="386"/>
      <c r="F7" s="386"/>
      <c r="G7" s="386"/>
      <c r="H7" s="289"/>
      <c r="I7" s="386"/>
      <c r="J7" s="289"/>
      <c r="K7" s="386"/>
      <c r="L7" s="289"/>
      <c r="M7" s="386"/>
      <c r="N7" s="289"/>
      <c r="O7" s="386"/>
      <c r="P7" s="289"/>
      <c r="Q7" s="386"/>
      <c r="R7" s="386"/>
      <c r="S7" s="386"/>
      <c r="T7" s="386"/>
      <c r="U7" s="386"/>
      <c r="V7" s="386"/>
      <c r="W7" s="386"/>
    </row>
    <row r="8" spans="1:36" ht="181.5" hidden="1" customHeight="1" x14ac:dyDescent="0.25">
      <c r="A8" s="959" t="s">
        <v>748</v>
      </c>
      <c r="B8" s="934" t="s">
        <v>749</v>
      </c>
      <c r="C8" s="961" t="s">
        <v>750</v>
      </c>
      <c r="D8" s="961" t="s">
        <v>751</v>
      </c>
      <c r="E8" s="388"/>
      <c r="F8" s="388" t="s">
        <v>752</v>
      </c>
      <c r="G8" s="389"/>
      <c r="H8" s="306"/>
      <c r="I8" s="85"/>
      <c r="J8" s="306"/>
      <c r="K8" s="85"/>
      <c r="L8" s="306"/>
      <c r="M8" s="85"/>
      <c r="N8" s="306"/>
      <c r="O8" s="390"/>
      <c r="P8" s="293"/>
      <c r="Q8" s="101"/>
      <c r="R8" s="101"/>
      <c r="S8" s="85"/>
      <c r="T8" s="101"/>
      <c r="U8" s="101"/>
      <c r="V8" s="101"/>
      <c r="W8" s="101"/>
    </row>
    <row r="9" spans="1:36" ht="74.25" customHeight="1" x14ac:dyDescent="0.25">
      <c r="A9" s="959"/>
      <c r="B9" s="935"/>
      <c r="C9" s="962"/>
      <c r="D9" s="962"/>
      <c r="E9" s="103" t="s">
        <v>2806</v>
      </c>
      <c r="F9" s="804" t="s">
        <v>3178</v>
      </c>
      <c r="G9" s="789">
        <v>0.33</v>
      </c>
      <c r="H9" s="790"/>
      <c r="I9" s="791">
        <v>0.33</v>
      </c>
      <c r="J9" s="790"/>
      <c r="K9" s="792">
        <v>0.34</v>
      </c>
      <c r="L9" s="793"/>
      <c r="M9" s="768"/>
      <c r="N9" s="790"/>
      <c r="O9" s="685">
        <v>1</v>
      </c>
      <c r="P9" s="682"/>
      <c r="Q9" s="103">
        <v>96</v>
      </c>
      <c r="R9" s="103" t="s">
        <v>1904</v>
      </c>
      <c r="S9" s="768" t="s">
        <v>3179</v>
      </c>
      <c r="T9" s="805" t="s">
        <v>3049</v>
      </c>
      <c r="U9" s="103" t="s">
        <v>3050</v>
      </c>
      <c r="V9" s="103" t="s">
        <v>1800</v>
      </c>
      <c r="W9" s="103" t="s">
        <v>1801</v>
      </c>
      <c r="X9" s="517" t="s">
        <v>1802</v>
      </c>
      <c r="Y9" s="487"/>
      <c r="Z9" s="487"/>
      <c r="AA9" s="487"/>
      <c r="AB9" s="487"/>
      <c r="AC9" s="487"/>
      <c r="AD9" s="487"/>
      <c r="AE9" s="487"/>
      <c r="AF9" s="487"/>
      <c r="AG9" s="487"/>
      <c r="AH9" s="487"/>
      <c r="AI9" s="487"/>
      <c r="AJ9" s="487"/>
    </row>
    <row r="10" spans="1:36" ht="65.25" customHeight="1" x14ac:dyDescent="0.25">
      <c r="A10" s="959"/>
      <c r="B10" s="936"/>
      <c r="C10" s="963"/>
      <c r="D10" s="963"/>
      <c r="E10" s="101" t="s">
        <v>1796</v>
      </c>
      <c r="F10" s="884" t="s">
        <v>3180</v>
      </c>
      <c r="G10" s="389">
        <v>0.33</v>
      </c>
      <c r="H10" s="306">
        <f>+P10/3</f>
        <v>1583.3333333333333</v>
      </c>
      <c r="I10" s="391">
        <v>0.33</v>
      </c>
      <c r="J10" s="306">
        <v>1583.33</v>
      </c>
      <c r="K10" s="794">
        <v>0.34</v>
      </c>
      <c r="L10" s="85">
        <v>1583.34</v>
      </c>
      <c r="M10" s="795"/>
      <c r="N10" s="306"/>
      <c r="O10" s="684">
        <v>1</v>
      </c>
      <c r="P10" s="691">
        <f>+'1. TALLERES SEMINARIOS'!D24</f>
        <v>4750</v>
      </c>
      <c r="Q10" s="103">
        <v>96</v>
      </c>
      <c r="R10" s="103" t="s">
        <v>1904</v>
      </c>
      <c r="S10" s="85" t="s">
        <v>3181</v>
      </c>
      <c r="T10" s="806" t="s">
        <v>1803</v>
      </c>
      <c r="U10" s="101" t="s">
        <v>1804</v>
      </c>
      <c r="V10" s="101" t="s">
        <v>1805</v>
      </c>
      <c r="W10" s="101" t="s">
        <v>1801</v>
      </c>
      <c r="X10" s="527" t="s">
        <v>1802</v>
      </c>
      <c r="Y10" s="487"/>
      <c r="Z10" s="487"/>
      <c r="AA10" s="487"/>
      <c r="AB10" s="487"/>
      <c r="AC10" s="487"/>
      <c r="AD10" s="487"/>
      <c r="AE10" s="487"/>
      <c r="AF10" s="487"/>
      <c r="AG10" s="487"/>
      <c r="AH10" s="487"/>
      <c r="AI10" s="487"/>
      <c r="AJ10" s="487"/>
    </row>
    <row r="11" spans="1:36" ht="180.75" hidden="1" customHeight="1" x14ac:dyDescent="0.25">
      <c r="A11" s="959"/>
      <c r="B11" s="934" t="s">
        <v>753</v>
      </c>
      <c r="C11" s="388" t="s">
        <v>754</v>
      </c>
      <c r="D11" s="388" t="s">
        <v>144</v>
      </c>
      <c r="E11" s="388"/>
      <c r="F11" s="831" t="s">
        <v>192</v>
      </c>
      <c r="G11" s="391"/>
      <c r="H11" s="306"/>
      <c r="I11" s="85"/>
      <c r="J11" s="306"/>
      <c r="K11" s="85"/>
      <c r="L11" s="306"/>
      <c r="M11" s="85"/>
      <c r="N11" s="306"/>
      <c r="O11" s="392"/>
      <c r="P11" s="293"/>
      <c r="Q11" s="85"/>
      <c r="R11" s="85"/>
      <c r="S11" s="85"/>
      <c r="T11" s="806"/>
      <c r="U11" s="85"/>
      <c r="V11" s="85"/>
      <c r="W11" s="101"/>
    </row>
    <row r="12" spans="1:36" ht="120" customHeight="1" x14ac:dyDescent="0.25">
      <c r="A12" s="959"/>
      <c r="B12" s="935"/>
      <c r="C12" s="388"/>
      <c r="D12" s="388"/>
      <c r="E12" s="103" t="s">
        <v>1741</v>
      </c>
      <c r="F12" s="804" t="s">
        <v>1738</v>
      </c>
      <c r="G12" s="796"/>
      <c r="H12" s="796"/>
      <c r="I12" s="797">
        <v>0.5</v>
      </c>
      <c r="J12" s="798">
        <f>+P12/2</f>
        <v>42300</v>
      </c>
      <c r="K12" s="797">
        <v>0.5</v>
      </c>
      <c r="L12" s="798">
        <f>+P12/2</f>
        <v>42300</v>
      </c>
      <c r="M12" s="796"/>
      <c r="N12" s="796"/>
      <c r="O12" s="758">
        <v>1</v>
      </c>
      <c r="P12" s="799">
        <f>+'3. EQUIPO DE OFICINA'!D10</f>
        <v>84600</v>
      </c>
      <c r="Q12" s="796">
        <v>392</v>
      </c>
      <c r="R12" s="796" t="s">
        <v>1735</v>
      </c>
      <c r="S12" s="796" t="s">
        <v>3051</v>
      </c>
      <c r="T12" s="807" t="s">
        <v>3052</v>
      </c>
      <c r="U12" s="796" t="s">
        <v>3053</v>
      </c>
      <c r="V12" s="796" t="s">
        <v>1739</v>
      </c>
      <c r="W12" s="800" t="s">
        <v>3054</v>
      </c>
      <c r="X12" s="450" t="s">
        <v>1737</v>
      </c>
    </row>
    <row r="13" spans="1:36" ht="98.25" customHeight="1" x14ac:dyDescent="0.25">
      <c r="A13" s="959"/>
      <c r="B13" s="935"/>
      <c r="C13" s="388"/>
      <c r="D13" s="388"/>
      <c r="E13" s="103" t="s">
        <v>1747</v>
      </c>
      <c r="F13" s="804" t="s">
        <v>3055</v>
      </c>
      <c r="G13" s="801">
        <v>0.5</v>
      </c>
      <c r="H13" s="802">
        <v>21750</v>
      </c>
      <c r="I13" s="801">
        <v>0.5</v>
      </c>
      <c r="J13" s="802">
        <f>+P13/2</f>
        <v>21750</v>
      </c>
      <c r="K13" s="775"/>
      <c r="L13" s="775"/>
      <c r="M13" s="775"/>
      <c r="N13" s="775"/>
      <c r="O13" s="717">
        <v>1</v>
      </c>
      <c r="P13" s="803">
        <f>+'5. ACTIVIDADES ESPECIALES'!D14</f>
        <v>43500</v>
      </c>
      <c r="Q13" s="775">
        <v>392</v>
      </c>
      <c r="R13" s="775" t="s">
        <v>1735</v>
      </c>
      <c r="S13" s="775" t="s">
        <v>3051</v>
      </c>
      <c r="T13" s="804" t="s">
        <v>3182</v>
      </c>
      <c r="U13" s="775" t="s">
        <v>1736</v>
      </c>
      <c r="V13" s="775" t="s">
        <v>185</v>
      </c>
      <c r="W13" s="778" t="s">
        <v>3054</v>
      </c>
      <c r="X13" s="450" t="s">
        <v>1737</v>
      </c>
    </row>
    <row r="14" spans="1:36" ht="88.5" customHeight="1" x14ac:dyDescent="0.25">
      <c r="A14" s="959"/>
      <c r="B14" s="935"/>
      <c r="C14" s="388"/>
      <c r="D14" s="388"/>
      <c r="E14" s="103" t="s">
        <v>1757</v>
      </c>
      <c r="F14" s="804" t="s">
        <v>1762</v>
      </c>
      <c r="G14" s="775"/>
      <c r="H14" s="775"/>
      <c r="I14" s="801">
        <v>0.3</v>
      </c>
      <c r="J14" s="802">
        <f>+P14*0.3</f>
        <v>140220</v>
      </c>
      <c r="K14" s="801">
        <v>0.7</v>
      </c>
      <c r="L14" s="802">
        <f>+P14*0.7</f>
        <v>327180</v>
      </c>
      <c r="M14" s="775"/>
      <c r="N14" s="775"/>
      <c r="O14" s="717">
        <v>1</v>
      </c>
      <c r="P14" s="803">
        <f>+'5. ACTIVIDADES ESPECIALES'!D35+'4. EQUIPO TECNOLÓGICOS'!D24+'3. EQUIPO DE OFICINA'!D28</f>
        <v>467400</v>
      </c>
      <c r="Q14" s="775">
        <v>392</v>
      </c>
      <c r="R14" s="775" t="s">
        <v>1735</v>
      </c>
      <c r="S14" s="775" t="s">
        <v>3183</v>
      </c>
      <c r="T14" s="775" t="s">
        <v>3056</v>
      </c>
      <c r="U14" s="775" t="s">
        <v>1736</v>
      </c>
      <c r="V14" s="775" t="s">
        <v>3184</v>
      </c>
      <c r="W14" s="778" t="s">
        <v>3054</v>
      </c>
      <c r="X14" s="451" t="s">
        <v>1756</v>
      </c>
    </row>
    <row r="15" spans="1:36" ht="165" customHeight="1" x14ac:dyDescent="0.25">
      <c r="A15" s="959"/>
      <c r="B15" s="935"/>
      <c r="C15" s="388"/>
      <c r="D15" s="388"/>
      <c r="E15" s="778" t="s">
        <v>1769</v>
      </c>
      <c r="F15" s="804" t="s">
        <v>3057</v>
      </c>
      <c r="G15" s="775"/>
      <c r="H15" s="775"/>
      <c r="I15" s="801"/>
      <c r="J15" s="802"/>
      <c r="K15" s="801">
        <v>1</v>
      </c>
      <c r="L15" s="802">
        <f>+P15</f>
        <v>545200</v>
      </c>
      <c r="M15" s="775"/>
      <c r="N15" s="775"/>
      <c r="O15" s="776">
        <v>1</v>
      </c>
      <c r="P15" s="709">
        <f>+'3. EQUIPO DE OFICINA'!D61+'4. EQUIPO TECNOLÓGICOS'!D80+'5. ACTIVIDADES ESPECIALES'!D146</f>
        <v>545200</v>
      </c>
      <c r="Q15" s="775">
        <v>392</v>
      </c>
      <c r="R15" s="775" t="s">
        <v>1735</v>
      </c>
      <c r="S15" s="704" t="s">
        <v>3058</v>
      </c>
      <c r="T15" s="710" t="s">
        <v>3059</v>
      </c>
      <c r="U15" s="704" t="s">
        <v>3060</v>
      </c>
      <c r="V15" s="704" t="s">
        <v>3185</v>
      </c>
      <c r="W15" s="778" t="s">
        <v>3061</v>
      </c>
      <c r="X15" s="515" t="s">
        <v>1770</v>
      </c>
    </row>
    <row r="16" spans="1:36" ht="67.5" customHeight="1" x14ac:dyDescent="0.25">
      <c r="A16" s="959"/>
      <c r="B16" s="935"/>
      <c r="C16" s="388"/>
      <c r="D16" s="388"/>
      <c r="E16" s="778" t="s">
        <v>1797</v>
      </c>
      <c r="F16" s="710" t="s">
        <v>3062</v>
      </c>
      <c r="G16" s="775"/>
      <c r="H16" s="775"/>
      <c r="I16" s="801"/>
      <c r="J16" s="802"/>
      <c r="K16" s="801">
        <v>1</v>
      </c>
      <c r="L16" s="802">
        <f>+P16</f>
        <v>62000</v>
      </c>
      <c r="M16" s="775"/>
      <c r="N16" s="775"/>
      <c r="O16" s="717">
        <v>1</v>
      </c>
      <c r="P16" s="803">
        <f>+'4. EQUIPO TECNOLÓGICOS'!D39</f>
        <v>62000</v>
      </c>
      <c r="Q16" s="775">
        <v>392</v>
      </c>
      <c r="R16" s="775" t="s">
        <v>1735</v>
      </c>
      <c r="S16" s="775" t="s">
        <v>3186</v>
      </c>
      <c r="T16" s="775" t="s">
        <v>3187</v>
      </c>
      <c r="U16" s="775" t="s">
        <v>1736</v>
      </c>
      <c r="V16" s="775" t="s">
        <v>1800</v>
      </c>
      <c r="W16" s="778" t="s">
        <v>3063</v>
      </c>
      <c r="X16" s="451"/>
    </row>
    <row r="17" spans="1:24" ht="126" customHeight="1" x14ac:dyDescent="0.25">
      <c r="A17" s="959"/>
      <c r="B17" s="935"/>
      <c r="C17" s="388"/>
      <c r="D17" s="388"/>
      <c r="E17" s="778" t="s">
        <v>1848</v>
      </c>
      <c r="F17" s="775" t="s">
        <v>3193</v>
      </c>
      <c r="G17" s="775"/>
      <c r="H17" s="775"/>
      <c r="I17" s="801"/>
      <c r="J17" s="802"/>
      <c r="K17" s="801">
        <v>0.5</v>
      </c>
      <c r="L17" s="802">
        <f>+P17/2</f>
        <v>337884</v>
      </c>
      <c r="M17" s="801">
        <v>0.5</v>
      </c>
      <c r="N17" s="802">
        <f>+P17/2</f>
        <v>337884</v>
      </c>
      <c r="O17" s="717"/>
      <c r="P17" s="803">
        <f>+'5. ACTIVIDADES ESPECIALES'!D90+'3. EQUIPO DE OFICINA'!D43+'4. EQUIPO TECNOLÓGICOS'!D53</f>
        <v>675768</v>
      </c>
      <c r="Q17" s="704">
        <v>392</v>
      </c>
      <c r="R17" s="704" t="s">
        <v>1847</v>
      </c>
      <c r="S17" s="775" t="s">
        <v>3188</v>
      </c>
      <c r="T17" s="775" t="s">
        <v>3189</v>
      </c>
      <c r="U17" s="775" t="s">
        <v>3190</v>
      </c>
      <c r="V17" s="775" t="s">
        <v>3191</v>
      </c>
      <c r="W17" s="778" t="s">
        <v>3192</v>
      </c>
      <c r="X17" s="451" t="s">
        <v>3064</v>
      </c>
    </row>
    <row r="18" spans="1:24" ht="64.5" customHeight="1" x14ac:dyDescent="0.25">
      <c r="A18" s="959"/>
      <c r="B18" s="935"/>
      <c r="C18" s="388"/>
      <c r="D18" s="388"/>
      <c r="E18" s="808" t="s">
        <v>2604</v>
      </c>
      <c r="F18" s="710" t="s">
        <v>3065</v>
      </c>
      <c r="G18" s="775"/>
      <c r="H18" s="775"/>
      <c r="I18" s="801"/>
      <c r="J18" s="802"/>
      <c r="K18" s="801">
        <v>1</v>
      </c>
      <c r="L18" s="802">
        <f>+P18</f>
        <v>50000</v>
      </c>
      <c r="M18" s="775"/>
      <c r="N18" s="775"/>
      <c r="O18" s="717"/>
      <c r="P18" s="803">
        <f>+'5. ACTIVIDADES ESPECIALES'!D205</f>
        <v>50000</v>
      </c>
      <c r="Q18" s="704">
        <v>392</v>
      </c>
      <c r="R18" s="704" t="s">
        <v>1847</v>
      </c>
      <c r="S18" s="775" t="s">
        <v>3194</v>
      </c>
      <c r="T18" s="804" t="s">
        <v>3195</v>
      </c>
      <c r="U18" s="775" t="s">
        <v>3196</v>
      </c>
      <c r="V18" s="775" t="s">
        <v>2801</v>
      </c>
      <c r="W18" s="778" t="s">
        <v>3066</v>
      </c>
      <c r="X18" s="451" t="s">
        <v>1821</v>
      </c>
    </row>
    <row r="19" spans="1:24" ht="153" customHeight="1" x14ac:dyDescent="0.25">
      <c r="A19" s="959"/>
      <c r="B19" s="935"/>
      <c r="C19" s="388"/>
      <c r="D19" s="388"/>
      <c r="E19" s="778" t="s">
        <v>2612</v>
      </c>
      <c r="F19" s="775" t="s">
        <v>2772</v>
      </c>
      <c r="G19" s="775"/>
      <c r="H19" s="775"/>
      <c r="I19" s="775"/>
      <c r="J19" s="775"/>
      <c r="K19" s="775"/>
      <c r="L19" s="775"/>
      <c r="M19" s="801">
        <v>1</v>
      </c>
      <c r="N19" s="809">
        <f>+P19</f>
        <v>14448841.976332068</v>
      </c>
      <c r="O19" s="719">
        <v>1</v>
      </c>
      <c r="P19" s="779">
        <f>+'5. ACTIVIDADES ESPECIALES'!D231+'7. Infraestructura'!D10</f>
        <v>14448841.976332068</v>
      </c>
      <c r="Q19" s="704">
        <v>392</v>
      </c>
      <c r="R19" s="704" t="s">
        <v>1847</v>
      </c>
      <c r="S19" s="775" t="s">
        <v>3067</v>
      </c>
      <c r="T19" s="775" t="s">
        <v>3068</v>
      </c>
      <c r="U19" s="775" t="s">
        <v>3069</v>
      </c>
      <c r="V19" s="775" t="s">
        <v>2611</v>
      </c>
      <c r="W19" s="775" t="s">
        <v>3054</v>
      </c>
      <c r="X19" s="577" t="s">
        <v>1959</v>
      </c>
    </row>
    <row r="20" spans="1:24" ht="99" customHeight="1" x14ac:dyDescent="0.25">
      <c r="A20" s="959"/>
      <c r="B20" s="935"/>
      <c r="C20" s="388"/>
      <c r="D20" s="388"/>
      <c r="E20" s="778" t="s">
        <v>2783</v>
      </c>
      <c r="F20" s="710" t="s">
        <v>3197</v>
      </c>
      <c r="G20" s="775"/>
      <c r="H20" s="775"/>
      <c r="I20" s="801"/>
      <c r="J20" s="802"/>
      <c r="K20" s="801"/>
      <c r="L20" s="802"/>
      <c r="M20" s="801">
        <v>1</v>
      </c>
      <c r="N20" s="802">
        <f>+P20</f>
        <v>154300</v>
      </c>
      <c r="O20" s="717">
        <v>1</v>
      </c>
      <c r="P20" s="803">
        <f>+'5. ACTIVIDADES ESPECIALES'!D215+'3. EQUIPO DE OFICINA'!D101</f>
        <v>154300</v>
      </c>
      <c r="Q20" s="775">
        <v>392</v>
      </c>
      <c r="R20" s="775" t="s">
        <v>1735</v>
      </c>
      <c r="S20" s="775" t="s">
        <v>3194</v>
      </c>
      <c r="T20" s="804" t="s">
        <v>3198</v>
      </c>
      <c r="U20" s="775" t="s">
        <v>1736</v>
      </c>
      <c r="V20" s="775" t="s">
        <v>3070</v>
      </c>
      <c r="W20" s="778" t="s">
        <v>3071</v>
      </c>
      <c r="X20" s="451" t="s">
        <v>2788</v>
      </c>
    </row>
    <row r="21" spans="1:24" ht="159" customHeight="1" x14ac:dyDescent="0.25">
      <c r="A21" s="959"/>
      <c r="B21" s="935"/>
      <c r="C21" s="388"/>
      <c r="D21" s="388"/>
      <c r="E21" s="101" t="s">
        <v>2786</v>
      </c>
      <c r="F21" s="103" t="s">
        <v>3199</v>
      </c>
      <c r="G21" s="791"/>
      <c r="H21" s="790"/>
      <c r="I21" s="791">
        <v>1</v>
      </c>
      <c r="J21" s="790">
        <f>+P21</f>
        <v>7460</v>
      </c>
      <c r="K21" s="768"/>
      <c r="L21" s="790"/>
      <c r="M21" s="768"/>
      <c r="N21" s="790"/>
      <c r="O21" s="681"/>
      <c r="P21" s="682">
        <f>+'5. ACTIVIDADES ESPECIALES'!D415</f>
        <v>7460</v>
      </c>
      <c r="Q21" s="661">
        <v>392</v>
      </c>
      <c r="R21" s="661" t="s">
        <v>1735</v>
      </c>
      <c r="S21" s="832" t="s">
        <v>2569</v>
      </c>
      <c r="T21" s="832" t="s">
        <v>3072</v>
      </c>
      <c r="U21" s="664" t="s">
        <v>2784</v>
      </c>
      <c r="V21" s="664" t="s">
        <v>2571</v>
      </c>
      <c r="W21" s="665" t="s">
        <v>2785</v>
      </c>
      <c r="X21" s="451" t="s">
        <v>2578</v>
      </c>
    </row>
    <row r="22" spans="1:24" ht="115.5" customHeight="1" x14ac:dyDescent="0.25">
      <c r="A22" s="959"/>
      <c r="B22" s="935"/>
      <c r="C22" s="388"/>
      <c r="D22" s="388"/>
      <c r="E22" s="778" t="s">
        <v>2787</v>
      </c>
      <c r="F22" s="705" t="s">
        <v>2850</v>
      </c>
      <c r="G22" s="814">
        <v>0.25</v>
      </c>
      <c r="H22" s="813">
        <v>77000</v>
      </c>
      <c r="I22" s="719">
        <v>0.25</v>
      </c>
      <c r="J22" s="813">
        <f>+P22/4</f>
        <v>77000</v>
      </c>
      <c r="K22" s="717">
        <v>0.25</v>
      </c>
      <c r="L22" s="803">
        <v>77000</v>
      </c>
      <c r="M22" s="717">
        <v>0.25</v>
      </c>
      <c r="N22" s="803">
        <v>77000</v>
      </c>
      <c r="O22" s="719">
        <v>1</v>
      </c>
      <c r="P22" s="813">
        <f>+'5. ACTIVIDADES ESPECIALES'!D454</f>
        <v>308000</v>
      </c>
      <c r="Q22" s="710">
        <v>461</v>
      </c>
      <c r="R22" s="710" t="s">
        <v>2851</v>
      </c>
      <c r="S22" s="710" t="s">
        <v>2852</v>
      </c>
      <c r="T22" s="710" t="s">
        <v>2853</v>
      </c>
      <c r="U22" s="710" t="s">
        <v>2854</v>
      </c>
      <c r="V22" s="710" t="s">
        <v>3200</v>
      </c>
      <c r="W22" s="710" t="s">
        <v>2855</v>
      </c>
      <c r="X22" s="451" t="s">
        <v>2825</v>
      </c>
    </row>
    <row r="23" spans="1:24" ht="105" customHeight="1" x14ac:dyDescent="0.25">
      <c r="A23" s="959"/>
      <c r="B23" s="935"/>
      <c r="C23" s="388"/>
      <c r="D23" s="388"/>
      <c r="E23" s="778" t="s">
        <v>2977</v>
      </c>
      <c r="F23" s="775" t="s">
        <v>3073</v>
      </c>
      <c r="G23" s="816"/>
      <c r="H23" s="816"/>
      <c r="I23" s="816"/>
      <c r="J23" s="816"/>
      <c r="K23" s="814">
        <v>1</v>
      </c>
      <c r="L23" s="817">
        <f>+P23</f>
        <v>1609245</v>
      </c>
      <c r="M23" s="816"/>
      <c r="N23" s="816"/>
      <c r="O23" s="814">
        <v>1</v>
      </c>
      <c r="P23" s="779">
        <f>+'7. Infraestructura'!D23</f>
        <v>1609245</v>
      </c>
      <c r="Q23" s="816">
        <v>367</v>
      </c>
      <c r="R23" s="816" t="s">
        <v>3036</v>
      </c>
      <c r="S23" s="775" t="s">
        <v>3051</v>
      </c>
      <c r="T23" s="775" t="s">
        <v>2979</v>
      </c>
      <c r="U23" s="775" t="s">
        <v>3010</v>
      </c>
      <c r="V23" s="775" t="s">
        <v>2869</v>
      </c>
      <c r="W23" s="778" t="s">
        <v>3054</v>
      </c>
      <c r="X23" s="515" t="s">
        <v>3074</v>
      </c>
    </row>
    <row r="24" spans="1:24" ht="104.25" customHeight="1" x14ac:dyDescent="0.25">
      <c r="A24" s="959"/>
      <c r="B24" s="935"/>
      <c r="C24" s="388"/>
      <c r="D24" s="388"/>
      <c r="E24" s="778" t="s">
        <v>3008</v>
      </c>
      <c r="F24" s="876" t="s">
        <v>3233</v>
      </c>
      <c r="G24" s="816"/>
      <c r="H24" s="816"/>
      <c r="I24" s="816"/>
      <c r="J24" s="816"/>
      <c r="K24" s="814">
        <v>1</v>
      </c>
      <c r="L24" s="817">
        <f>+P24</f>
        <v>1986638.7879999999</v>
      </c>
      <c r="M24" s="816"/>
      <c r="N24" s="816"/>
      <c r="O24" s="814">
        <v>1</v>
      </c>
      <c r="P24" s="779">
        <f>+'7. Infraestructura'!D62</f>
        <v>1986638.7879999999</v>
      </c>
      <c r="Q24" s="816">
        <v>367</v>
      </c>
      <c r="R24" s="816" t="s">
        <v>3036</v>
      </c>
      <c r="S24" s="775" t="s">
        <v>3051</v>
      </c>
      <c r="T24" s="775" t="s">
        <v>3201</v>
      </c>
      <c r="U24" s="775" t="s">
        <v>3010</v>
      </c>
      <c r="V24" s="775" t="s">
        <v>2869</v>
      </c>
      <c r="W24" s="778" t="s">
        <v>3054</v>
      </c>
      <c r="X24" s="515" t="s">
        <v>3074</v>
      </c>
    </row>
    <row r="25" spans="1:24" ht="129.75" customHeight="1" x14ac:dyDescent="0.25">
      <c r="A25" s="959"/>
      <c r="B25" s="935"/>
      <c r="C25" s="388"/>
      <c r="D25" s="388"/>
      <c r="E25" s="778" t="s">
        <v>3009</v>
      </c>
      <c r="F25" s="705" t="s">
        <v>3075</v>
      </c>
      <c r="G25" s="815"/>
      <c r="H25" s="811"/>
      <c r="I25" s="812"/>
      <c r="J25" s="811"/>
      <c r="K25" s="758">
        <v>1</v>
      </c>
      <c r="L25" s="810">
        <f>+P25</f>
        <v>4500000</v>
      </c>
      <c r="M25" s="758"/>
      <c r="N25" s="810"/>
      <c r="O25" s="812">
        <v>1</v>
      </c>
      <c r="P25" s="813">
        <f>+'7. Infraestructura'!D96</f>
        <v>4500000</v>
      </c>
      <c r="Q25" s="816">
        <v>367</v>
      </c>
      <c r="R25" s="816" t="s">
        <v>3036</v>
      </c>
      <c r="S25" s="775" t="s">
        <v>3051</v>
      </c>
      <c r="T25" s="710" t="s">
        <v>3076</v>
      </c>
      <c r="U25" s="710" t="s">
        <v>3010</v>
      </c>
      <c r="V25" s="710" t="s">
        <v>1846</v>
      </c>
      <c r="W25" s="778" t="s">
        <v>3054</v>
      </c>
      <c r="X25" s="515" t="s">
        <v>3074</v>
      </c>
    </row>
    <row r="26" spans="1:24" ht="123.75" customHeight="1" x14ac:dyDescent="0.25">
      <c r="A26" s="959"/>
      <c r="B26" s="935"/>
      <c r="C26" s="388"/>
      <c r="D26" s="388"/>
      <c r="E26" s="778" t="s">
        <v>3034</v>
      </c>
      <c r="F26" s="705" t="s">
        <v>3077</v>
      </c>
      <c r="G26" s="815"/>
      <c r="H26" s="811"/>
      <c r="I26" s="812"/>
      <c r="J26" s="811"/>
      <c r="K26" s="758"/>
      <c r="L26" s="810"/>
      <c r="M26" s="758">
        <v>1</v>
      </c>
      <c r="N26" s="810">
        <f>+P26</f>
        <v>550000</v>
      </c>
      <c r="O26" s="812">
        <v>1</v>
      </c>
      <c r="P26" s="813">
        <f>+'7. Infraestructura'!D109</f>
        <v>550000</v>
      </c>
      <c r="Q26" s="816">
        <v>367</v>
      </c>
      <c r="R26" s="816" t="s">
        <v>3036</v>
      </c>
      <c r="S26" s="775" t="s">
        <v>3051</v>
      </c>
      <c r="T26" s="775" t="s">
        <v>3037</v>
      </c>
      <c r="U26" s="704" t="s">
        <v>3010</v>
      </c>
      <c r="V26" s="704" t="s">
        <v>1846</v>
      </c>
      <c r="W26" s="778" t="s">
        <v>3054</v>
      </c>
      <c r="X26" s="515" t="s">
        <v>3074</v>
      </c>
    </row>
    <row r="27" spans="1:24" ht="130.5" customHeight="1" x14ac:dyDescent="0.25">
      <c r="A27" s="959"/>
      <c r="B27" s="935"/>
      <c r="C27" s="388"/>
      <c r="D27" s="388"/>
      <c r="E27" s="778" t="s">
        <v>3035</v>
      </c>
      <c r="F27" s="705" t="s">
        <v>3078</v>
      </c>
      <c r="G27" s="815">
        <v>0.25</v>
      </c>
      <c r="H27" s="811">
        <v>100000</v>
      </c>
      <c r="I27" s="815">
        <v>0.25</v>
      </c>
      <c r="J27" s="811">
        <v>100000</v>
      </c>
      <c r="K27" s="815">
        <v>0.25</v>
      </c>
      <c r="L27" s="811">
        <v>100000</v>
      </c>
      <c r="M27" s="815">
        <v>0.25</v>
      </c>
      <c r="N27" s="811">
        <v>100000</v>
      </c>
      <c r="O27" s="812">
        <v>1</v>
      </c>
      <c r="P27" s="811">
        <f>+'5. ACTIVIDADES ESPECIALES'!D472</f>
        <v>400000</v>
      </c>
      <c r="Q27" s="694">
        <v>39</v>
      </c>
      <c r="R27" s="694" t="s">
        <v>3148</v>
      </c>
      <c r="S27" s="796" t="s">
        <v>3051</v>
      </c>
      <c r="T27" s="818" t="s">
        <v>3041</v>
      </c>
      <c r="U27" s="694" t="s">
        <v>3079</v>
      </c>
      <c r="V27" s="694" t="s">
        <v>3040</v>
      </c>
      <c r="W27" s="800" t="s">
        <v>3054</v>
      </c>
      <c r="X27" s="515" t="s">
        <v>3074</v>
      </c>
    </row>
    <row r="28" spans="1:24" ht="130.5" customHeight="1" x14ac:dyDescent="0.25">
      <c r="A28" s="959"/>
      <c r="B28" s="935"/>
      <c r="C28" s="388"/>
      <c r="D28" s="388"/>
      <c r="E28" s="778" t="s">
        <v>3114</v>
      </c>
      <c r="F28" s="822" t="s">
        <v>3202</v>
      </c>
      <c r="G28" s="820">
        <v>0.25</v>
      </c>
      <c r="H28" s="707">
        <f>+P28/4</f>
        <v>101250</v>
      </c>
      <c r="I28" s="820">
        <v>0.25</v>
      </c>
      <c r="J28" s="707">
        <f>+P28/4</f>
        <v>101250</v>
      </c>
      <c r="K28" s="820">
        <v>0.25</v>
      </c>
      <c r="L28" s="707">
        <f>+P28/4</f>
        <v>101250</v>
      </c>
      <c r="M28" s="820">
        <v>0.25</v>
      </c>
      <c r="N28" s="707">
        <f>+P28/4</f>
        <v>101250</v>
      </c>
      <c r="O28" s="706">
        <v>1</v>
      </c>
      <c r="P28" s="707">
        <f>+'2. CONTRATACION DE PERSONAL'!D195</f>
        <v>405000</v>
      </c>
      <c r="Q28" s="824">
        <v>264</v>
      </c>
      <c r="R28" s="821" t="s">
        <v>3118</v>
      </c>
      <c r="S28" s="819" t="s">
        <v>3117</v>
      </c>
      <c r="T28" s="819" t="s">
        <v>3115</v>
      </c>
      <c r="U28" s="819" t="s">
        <v>3119</v>
      </c>
      <c r="V28" s="819" t="s">
        <v>3116</v>
      </c>
      <c r="W28" s="819" t="s">
        <v>2978</v>
      </c>
      <c r="X28" s="515"/>
    </row>
    <row r="29" spans="1:24" ht="106.5" customHeight="1" x14ac:dyDescent="0.25">
      <c r="A29" s="959"/>
      <c r="B29" s="936"/>
      <c r="C29" s="388"/>
      <c r="D29" s="388"/>
      <c r="E29" s="778" t="s">
        <v>3123</v>
      </c>
      <c r="F29" s="822" t="s">
        <v>3203</v>
      </c>
      <c r="G29" s="814"/>
      <c r="H29" s="813"/>
      <c r="I29" s="814"/>
      <c r="J29" s="813"/>
      <c r="K29" s="814"/>
      <c r="L29" s="813"/>
      <c r="M29" s="814">
        <v>1</v>
      </c>
      <c r="N29" s="813">
        <f>+P29</f>
        <v>840000</v>
      </c>
      <c r="O29" s="719">
        <v>1</v>
      </c>
      <c r="P29" s="813">
        <f>+'5. ACTIVIDADES ESPECIALES'!D503</f>
        <v>840000</v>
      </c>
      <c r="Q29" s="823">
        <v>517</v>
      </c>
      <c r="R29" s="823" t="s">
        <v>3204</v>
      </c>
      <c r="S29" s="775" t="s">
        <v>3051</v>
      </c>
      <c r="T29" s="777" t="s">
        <v>3124</v>
      </c>
      <c r="U29" s="777" t="s">
        <v>3125</v>
      </c>
      <c r="V29" s="777" t="s">
        <v>3116</v>
      </c>
      <c r="W29" s="819" t="s">
        <v>2978</v>
      </c>
      <c r="X29" s="515"/>
    </row>
    <row r="30" spans="1:24" ht="144.75" hidden="1" customHeight="1" x14ac:dyDescent="0.25">
      <c r="A30" s="959"/>
      <c r="B30" s="956" t="s">
        <v>755</v>
      </c>
      <c r="C30" s="388" t="s">
        <v>756</v>
      </c>
      <c r="D30" s="388" t="s">
        <v>757</v>
      </c>
      <c r="E30" s="388"/>
      <c r="F30" s="825" t="s">
        <v>758</v>
      </c>
      <c r="G30" s="85"/>
      <c r="H30" s="306"/>
      <c r="I30" s="85"/>
      <c r="J30" s="306"/>
      <c r="K30" s="85"/>
      <c r="L30" s="306"/>
      <c r="M30" s="85"/>
      <c r="N30" s="306"/>
      <c r="O30" s="392"/>
      <c r="P30" s="293"/>
      <c r="Q30" s="85"/>
      <c r="R30" s="85"/>
      <c r="S30" s="85"/>
      <c r="T30" s="85"/>
      <c r="U30" s="85"/>
      <c r="V30" s="85"/>
      <c r="W30" s="101"/>
    </row>
    <row r="31" spans="1:24" ht="107.25" customHeight="1" x14ac:dyDescent="0.25">
      <c r="A31" s="959"/>
      <c r="B31" s="957"/>
      <c r="C31" s="388"/>
      <c r="D31" s="388"/>
      <c r="E31" s="778" t="s">
        <v>1744</v>
      </c>
      <c r="F31" s="804" t="s">
        <v>1781</v>
      </c>
      <c r="G31" s="816"/>
      <c r="H31" s="816"/>
      <c r="I31" s="801">
        <v>0.5</v>
      </c>
      <c r="J31" s="802">
        <v>30500</v>
      </c>
      <c r="K31" s="801">
        <v>0.5</v>
      </c>
      <c r="L31" s="802">
        <v>30500</v>
      </c>
      <c r="M31" s="775"/>
      <c r="N31" s="775"/>
      <c r="O31" s="717">
        <v>1</v>
      </c>
      <c r="P31" s="803">
        <f>+'4. EQUIPO TECNOLÓGICOS'!D10</f>
        <v>61000</v>
      </c>
      <c r="Q31" s="775">
        <v>392</v>
      </c>
      <c r="R31" s="775" t="s">
        <v>1847</v>
      </c>
      <c r="S31" s="775" t="s">
        <v>3051</v>
      </c>
      <c r="T31" s="804" t="s">
        <v>3205</v>
      </c>
      <c r="U31" s="775" t="s">
        <v>1736</v>
      </c>
      <c r="V31" s="775" t="s">
        <v>1745</v>
      </c>
      <c r="W31" s="778" t="s">
        <v>3054</v>
      </c>
      <c r="X31" s="516" t="s">
        <v>1746</v>
      </c>
    </row>
    <row r="32" spans="1:24" ht="102.75" customHeight="1" x14ac:dyDescent="0.25">
      <c r="A32" s="959"/>
      <c r="B32" s="957"/>
      <c r="C32" s="388"/>
      <c r="D32" s="388"/>
      <c r="E32" s="778" t="s">
        <v>1870</v>
      </c>
      <c r="F32" s="775" t="s">
        <v>3210</v>
      </c>
      <c r="G32" s="775"/>
      <c r="H32" s="826"/>
      <c r="I32" s="775"/>
      <c r="J32" s="826"/>
      <c r="K32" s="801">
        <v>1</v>
      </c>
      <c r="L32" s="826">
        <f>+P32</f>
        <v>40000</v>
      </c>
      <c r="M32" s="775"/>
      <c r="N32" s="826"/>
      <c r="O32" s="717">
        <v>1</v>
      </c>
      <c r="P32" s="718">
        <f>+'4. EQUIPO TECNOLÓGICOS'!D68</f>
        <v>40000</v>
      </c>
      <c r="Q32" s="775">
        <v>392</v>
      </c>
      <c r="R32" s="775" t="s">
        <v>1847</v>
      </c>
      <c r="S32" s="775" t="s">
        <v>3209</v>
      </c>
      <c r="T32" s="775" t="s">
        <v>3208</v>
      </c>
      <c r="U32" s="775" t="s">
        <v>3207</v>
      </c>
      <c r="V32" s="775" t="s">
        <v>3191</v>
      </c>
      <c r="W32" s="778" t="s">
        <v>3206</v>
      </c>
      <c r="X32" s="517" t="s">
        <v>3064</v>
      </c>
    </row>
    <row r="33" spans="1:25" ht="144.75" customHeight="1" x14ac:dyDescent="0.25">
      <c r="A33" s="959"/>
      <c r="B33" s="957"/>
      <c r="C33" s="388"/>
      <c r="D33" s="388"/>
      <c r="E33" s="808" t="s">
        <v>2815</v>
      </c>
      <c r="F33" s="804" t="s">
        <v>2816</v>
      </c>
      <c r="G33" s="816"/>
      <c r="H33" s="816"/>
      <c r="I33" s="801"/>
      <c r="J33" s="802"/>
      <c r="K33" s="801">
        <v>1</v>
      </c>
      <c r="L33" s="802">
        <f>+P33</f>
        <v>29500</v>
      </c>
      <c r="M33" s="775"/>
      <c r="N33" s="775"/>
      <c r="O33" s="717">
        <v>1</v>
      </c>
      <c r="P33" s="803">
        <f>+'4. EQUIPO TECNOLÓGICOS'!D113</f>
        <v>29500</v>
      </c>
      <c r="Q33" s="775">
        <v>392</v>
      </c>
      <c r="R33" s="775" t="s">
        <v>1847</v>
      </c>
      <c r="S33" s="775" t="s">
        <v>3051</v>
      </c>
      <c r="T33" s="778" t="s">
        <v>3211</v>
      </c>
      <c r="U33" s="775" t="s">
        <v>1736</v>
      </c>
      <c r="V33" s="775" t="s">
        <v>3080</v>
      </c>
      <c r="W33" s="778" t="s">
        <v>3054</v>
      </c>
      <c r="X33" s="516" t="s">
        <v>2817</v>
      </c>
    </row>
    <row r="34" spans="1:25" ht="107.25" customHeight="1" x14ac:dyDescent="0.25">
      <c r="A34" s="959"/>
      <c r="B34" s="958"/>
      <c r="C34" s="388"/>
      <c r="D34" s="388"/>
      <c r="E34" s="808" t="s">
        <v>2867</v>
      </c>
      <c r="F34" s="804" t="s">
        <v>2868</v>
      </c>
      <c r="G34" s="816"/>
      <c r="H34" s="816"/>
      <c r="I34" s="801"/>
      <c r="J34" s="802"/>
      <c r="K34" s="801">
        <v>1</v>
      </c>
      <c r="L34" s="802">
        <f>+P34</f>
        <v>26000</v>
      </c>
      <c r="M34" s="775"/>
      <c r="N34" s="775"/>
      <c r="O34" s="717">
        <v>1</v>
      </c>
      <c r="P34" s="803">
        <f>+'4. EQUIPO TECNOLÓGICOS'!D126</f>
        <v>26000</v>
      </c>
      <c r="Q34" s="775">
        <v>392</v>
      </c>
      <c r="R34" s="775" t="s">
        <v>1735</v>
      </c>
      <c r="S34" s="775" t="s">
        <v>3051</v>
      </c>
      <c r="T34" s="778" t="s">
        <v>3212</v>
      </c>
      <c r="U34" s="775" t="s">
        <v>1736</v>
      </c>
      <c r="V34" s="775" t="s">
        <v>2869</v>
      </c>
      <c r="W34" s="778" t="s">
        <v>3054</v>
      </c>
      <c r="X34" s="516" t="s">
        <v>2870</v>
      </c>
    </row>
    <row r="35" spans="1:25" ht="213" hidden="1" customHeight="1" x14ac:dyDescent="0.25">
      <c r="A35" s="959"/>
      <c r="B35" s="956" t="s">
        <v>759</v>
      </c>
      <c r="C35" s="388" t="s">
        <v>760</v>
      </c>
      <c r="D35" s="388" t="s">
        <v>761</v>
      </c>
      <c r="E35" s="388"/>
      <c r="F35" s="388" t="s">
        <v>762</v>
      </c>
      <c r="G35" s="391"/>
      <c r="H35" s="306"/>
      <c r="I35" s="85"/>
      <c r="J35" s="306"/>
      <c r="K35" s="85"/>
      <c r="L35" s="306"/>
      <c r="M35" s="85"/>
      <c r="N35" s="306"/>
      <c r="O35" s="392"/>
      <c r="P35" s="293"/>
      <c r="Q35" s="85"/>
      <c r="R35" s="85"/>
      <c r="S35" s="85"/>
      <c r="T35" s="85"/>
      <c r="U35" s="85"/>
      <c r="V35" s="85"/>
      <c r="W35" s="101"/>
    </row>
    <row r="36" spans="1:25" ht="133.5" customHeight="1" x14ac:dyDescent="0.25">
      <c r="A36" s="959"/>
      <c r="B36" s="957"/>
      <c r="C36" s="388"/>
      <c r="D36" s="388"/>
      <c r="E36" s="808" t="s">
        <v>1771</v>
      </c>
      <c r="F36" s="804" t="s">
        <v>3213</v>
      </c>
      <c r="G36" s="827"/>
      <c r="H36" s="828"/>
      <c r="I36" s="827">
        <v>0.5</v>
      </c>
      <c r="J36" s="828">
        <f>+P36/2</f>
        <v>210284.12500000003</v>
      </c>
      <c r="K36" s="829"/>
      <c r="L36" s="828"/>
      <c r="M36" s="827">
        <v>0.5</v>
      </c>
      <c r="N36" s="828">
        <f>+P36/2</f>
        <v>210284.12500000003</v>
      </c>
      <c r="O36" s="830">
        <v>1</v>
      </c>
      <c r="P36" s="701">
        <f>+'2. CONTRATACION DE PERSONAL'!D10</f>
        <v>420568.25000000006</v>
      </c>
      <c r="Q36" s="704">
        <v>155</v>
      </c>
      <c r="R36" s="704" t="s">
        <v>1772</v>
      </c>
      <c r="S36" s="704" t="s">
        <v>1776</v>
      </c>
      <c r="T36" s="710" t="s">
        <v>3081</v>
      </c>
      <c r="U36" s="710" t="s">
        <v>1773</v>
      </c>
      <c r="V36" s="705" t="s">
        <v>1774</v>
      </c>
      <c r="W36" s="704" t="s">
        <v>1775</v>
      </c>
      <c r="X36" s="518" t="s">
        <v>1737</v>
      </c>
    </row>
    <row r="37" spans="1:25" ht="121.5" customHeight="1" x14ac:dyDescent="0.25">
      <c r="A37" s="959"/>
      <c r="B37" s="957"/>
      <c r="C37" s="388"/>
      <c r="D37" s="388"/>
      <c r="E37" s="778" t="s">
        <v>1843</v>
      </c>
      <c r="F37" s="804" t="s">
        <v>3082</v>
      </c>
      <c r="G37" s="801">
        <v>0.25</v>
      </c>
      <c r="H37" s="826">
        <f>+P37/4</f>
        <v>214515.67500000002</v>
      </c>
      <c r="I37" s="801">
        <v>0.25</v>
      </c>
      <c r="J37" s="826">
        <f>+P37/4</f>
        <v>214515.67500000002</v>
      </c>
      <c r="K37" s="801">
        <v>0.25</v>
      </c>
      <c r="L37" s="826">
        <f>+P37/4</f>
        <v>214515.67500000002</v>
      </c>
      <c r="M37" s="801">
        <v>0.25</v>
      </c>
      <c r="N37" s="826">
        <f>+P37/4</f>
        <v>214515.67500000002</v>
      </c>
      <c r="O37" s="717">
        <v>1</v>
      </c>
      <c r="P37" s="718">
        <f>+'2. CONTRATACION DE PERSONAL'!D49</f>
        <v>858062.70000000007</v>
      </c>
      <c r="Q37" s="710">
        <v>256</v>
      </c>
      <c r="R37" s="710" t="s">
        <v>1844</v>
      </c>
      <c r="S37" s="704" t="s">
        <v>3083</v>
      </c>
      <c r="T37" s="704" t="s">
        <v>3084</v>
      </c>
      <c r="U37" s="704" t="s">
        <v>1845</v>
      </c>
      <c r="V37" s="704" t="s">
        <v>2801</v>
      </c>
      <c r="W37" s="804" t="s">
        <v>3206</v>
      </c>
      <c r="X37" s="511" t="s">
        <v>1821</v>
      </c>
    </row>
    <row r="38" spans="1:25" ht="95.25" customHeight="1" x14ac:dyDescent="0.25">
      <c r="A38" s="959"/>
      <c r="B38" s="957"/>
      <c r="C38" s="388"/>
      <c r="D38" s="388"/>
      <c r="E38" s="778" t="s">
        <v>1977</v>
      </c>
      <c r="F38" s="804" t="s">
        <v>3085</v>
      </c>
      <c r="G38" s="801">
        <v>0.25</v>
      </c>
      <c r="H38" s="826">
        <f>+P38/4</f>
        <v>585981.85875000013</v>
      </c>
      <c r="I38" s="801">
        <v>0.25</v>
      </c>
      <c r="J38" s="826">
        <f>+P38/4</f>
        <v>585981.85875000013</v>
      </c>
      <c r="K38" s="801">
        <v>0.25</v>
      </c>
      <c r="L38" s="826">
        <f>+P38/4</f>
        <v>585981.85875000013</v>
      </c>
      <c r="M38" s="801">
        <v>0.25</v>
      </c>
      <c r="N38" s="826">
        <f>+P38/4</f>
        <v>585981.85875000013</v>
      </c>
      <c r="O38" s="717">
        <v>1</v>
      </c>
      <c r="P38" s="718">
        <f>+'2. CONTRATACION DE PERSONAL'!D75</f>
        <v>2343927.4350000005</v>
      </c>
      <c r="Q38" s="710">
        <v>256</v>
      </c>
      <c r="R38" s="710" t="s">
        <v>1978</v>
      </c>
      <c r="S38" s="775" t="s">
        <v>3214</v>
      </c>
      <c r="T38" s="775" t="s">
        <v>3215</v>
      </c>
      <c r="U38" s="775" t="s">
        <v>3216</v>
      </c>
      <c r="V38" s="775" t="s">
        <v>3191</v>
      </c>
      <c r="W38" s="804" t="s">
        <v>3206</v>
      </c>
      <c r="X38" s="533" t="s">
        <v>2930</v>
      </c>
    </row>
    <row r="39" spans="1:25" ht="91.5" customHeight="1" x14ac:dyDescent="0.25">
      <c r="A39" s="959"/>
      <c r="B39" s="957"/>
      <c r="C39" s="388"/>
      <c r="D39" s="388"/>
      <c r="E39" s="808" t="s">
        <v>2565</v>
      </c>
      <c r="F39" s="804" t="s">
        <v>3086</v>
      </c>
      <c r="G39" s="776"/>
      <c r="H39" s="776"/>
      <c r="I39" s="776">
        <v>0.5</v>
      </c>
      <c r="J39" s="833">
        <f>+P39/2</f>
        <v>255197.64</v>
      </c>
      <c r="K39" s="834"/>
      <c r="L39" s="704"/>
      <c r="M39" s="706">
        <v>0.5</v>
      </c>
      <c r="N39" s="709">
        <f>+P39/2</f>
        <v>255197.64</v>
      </c>
      <c r="O39" s="776">
        <f>G39+I39+K39+M39</f>
        <v>1</v>
      </c>
      <c r="P39" s="718">
        <f>+'2. CONTRATACION DE PERSONAL'!D104</f>
        <v>510395.28</v>
      </c>
      <c r="Q39" s="710">
        <v>155</v>
      </c>
      <c r="R39" s="705" t="s">
        <v>1772</v>
      </c>
      <c r="S39" s="705" t="s">
        <v>3087</v>
      </c>
      <c r="T39" s="704" t="s">
        <v>3088</v>
      </c>
      <c r="U39" s="705" t="s">
        <v>3089</v>
      </c>
      <c r="V39" s="705" t="s">
        <v>3090</v>
      </c>
      <c r="W39" s="705" t="s">
        <v>2566</v>
      </c>
      <c r="X39" s="554" t="s">
        <v>1770</v>
      </c>
      <c r="Y39" s="555"/>
    </row>
    <row r="40" spans="1:25" ht="93" customHeight="1" x14ac:dyDescent="0.25">
      <c r="A40" s="959"/>
      <c r="B40" s="957"/>
      <c r="C40" s="388"/>
      <c r="D40" s="388"/>
      <c r="E40" s="808" t="s">
        <v>2607</v>
      </c>
      <c r="F40" s="804" t="s">
        <v>3091</v>
      </c>
      <c r="G40" s="835"/>
      <c r="H40" s="804"/>
      <c r="I40" s="835">
        <v>0.5</v>
      </c>
      <c r="J40" s="836">
        <f>+P40/2</f>
        <v>533969.61749999993</v>
      </c>
      <c r="K40" s="835"/>
      <c r="L40" s="804"/>
      <c r="M40" s="835">
        <v>0.5</v>
      </c>
      <c r="N40" s="836">
        <f>+P40/2</f>
        <v>533969.61749999993</v>
      </c>
      <c r="O40" s="837">
        <v>1</v>
      </c>
      <c r="P40" s="838">
        <f>+'2. CONTRATACION DE PERSONAL'!D122</f>
        <v>1067939.2349999999</v>
      </c>
      <c r="Q40" s="705">
        <v>473</v>
      </c>
      <c r="R40" s="705" t="s">
        <v>1978</v>
      </c>
      <c r="S40" s="705" t="s">
        <v>3217</v>
      </c>
      <c r="T40" s="804" t="s">
        <v>3218</v>
      </c>
      <c r="U40" s="804" t="s">
        <v>3092</v>
      </c>
      <c r="V40" s="804" t="s">
        <v>2610</v>
      </c>
      <c r="W40" s="705" t="s">
        <v>3093</v>
      </c>
      <c r="X40" s="578" t="s">
        <v>1959</v>
      </c>
    </row>
    <row r="41" spans="1:25" ht="63.75" customHeight="1" x14ac:dyDescent="0.25">
      <c r="A41" s="959"/>
      <c r="B41" s="957"/>
      <c r="C41" s="388"/>
      <c r="D41" s="388"/>
      <c r="E41" s="808" t="s">
        <v>2608</v>
      </c>
      <c r="F41" s="804" t="s">
        <v>3219</v>
      </c>
      <c r="G41" s="717"/>
      <c r="H41" s="716"/>
      <c r="I41" s="717">
        <v>0.5</v>
      </c>
      <c r="J41" s="718">
        <f>+P41/2</f>
        <v>212664.69999999998</v>
      </c>
      <c r="K41" s="717"/>
      <c r="L41" s="716"/>
      <c r="M41" s="717">
        <v>0.5</v>
      </c>
      <c r="N41" s="718">
        <f>+P41/2</f>
        <v>212664.69999999998</v>
      </c>
      <c r="O41" s="717">
        <v>1</v>
      </c>
      <c r="P41" s="718">
        <f>+'2. CONTRATACION DE PERSONAL'!D136</f>
        <v>425329.39999999997</v>
      </c>
      <c r="Q41" s="704">
        <v>155</v>
      </c>
      <c r="R41" s="705" t="s">
        <v>1772</v>
      </c>
      <c r="S41" s="710" t="s">
        <v>1888</v>
      </c>
      <c r="T41" s="710" t="s">
        <v>2609</v>
      </c>
      <c r="U41" s="710" t="s">
        <v>3220</v>
      </c>
      <c r="V41" s="710" t="s">
        <v>3221</v>
      </c>
      <c r="W41" s="705" t="s">
        <v>3093</v>
      </c>
      <c r="X41" s="579" t="s">
        <v>1959</v>
      </c>
    </row>
    <row r="42" spans="1:25" ht="115.5" customHeight="1" x14ac:dyDescent="0.25">
      <c r="A42" s="959"/>
      <c r="B42" s="957"/>
      <c r="C42" s="388"/>
      <c r="D42" s="388"/>
      <c r="E42" s="808" t="s">
        <v>2818</v>
      </c>
      <c r="F42" s="804" t="s">
        <v>3222</v>
      </c>
      <c r="G42" s="827"/>
      <c r="H42" s="828"/>
      <c r="I42" s="827">
        <v>0.5</v>
      </c>
      <c r="J42" s="828">
        <f>+N42</f>
        <v>127598.82</v>
      </c>
      <c r="K42" s="829"/>
      <c r="L42" s="828"/>
      <c r="M42" s="827">
        <v>0.5</v>
      </c>
      <c r="N42" s="839">
        <f>+P42/2</f>
        <v>127598.82</v>
      </c>
      <c r="O42" s="830">
        <v>1</v>
      </c>
      <c r="P42" s="828">
        <f>+'2. CONTRATACION DE PERSONAL'!D156</f>
        <v>255197.64</v>
      </c>
      <c r="Q42" s="704">
        <v>155</v>
      </c>
      <c r="R42" s="705" t="s">
        <v>1772</v>
      </c>
      <c r="S42" s="704" t="s">
        <v>1776</v>
      </c>
      <c r="T42" s="710" t="s">
        <v>3094</v>
      </c>
      <c r="U42" s="710" t="s">
        <v>1773</v>
      </c>
      <c r="V42" s="705" t="s">
        <v>3095</v>
      </c>
      <c r="W42" s="705" t="s">
        <v>2819</v>
      </c>
      <c r="X42" s="518" t="s">
        <v>2817</v>
      </c>
    </row>
    <row r="43" spans="1:25" ht="112.5" customHeight="1" x14ac:dyDescent="0.25">
      <c r="A43" s="959"/>
      <c r="B43" s="957"/>
      <c r="C43" s="388"/>
      <c r="D43" s="388"/>
      <c r="E43" s="808" t="s">
        <v>2863</v>
      </c>
      <c r="F43" s="804" t="s">
        <v>3096</v>
      </c>
      <c r="G43" s="827"/>
      <c r="H43" s="828"/>
      <c r="I43" s="827">
        <v>0.5</v>
      </c>
      <c r="J43" s="828">
        <f>+N43</f>
        <v>127598.82</v>
      </c>
      <c r="K43" s="829"/>
      <c r="L43" s="828"/>
      <c r="M43" s="827">
        <v>0.5</v>
      </c>
      <c r="N43" s="839">
        <f>+P43/2</f>
        <v>127598.82</v>
      </c>
      <c r="O43" s="830">
        <v>1</v>
      </c>
      <c r="P43" s="828">
        <f>+'2. CONTRATACION DE PERSONAL'!D169</f>
        <v>255197.64</v>
      </c>
      <c r="Q43" s="704">
        <v>155</v>
      </c>
      <c r="R43" s="704" t="s">
        <v>1772</v>
      </c>
      <c r="S43" s="704" t="s">
        <v>1776</v>
      </c>
      <c r="T43" s="710" t="s">
        <v>3097</v>
      </c>
      <c r="U43" s="710" t="s">
        <v>1773</v>
      </c>
      <c r="V43" s="705" t="s">
        <v>2864</v>
      </c>
      <c r="W43" s="705" t="s">
        <v>2865</v>
      </c>
      <c r="X43" s="518" t="s">
        <v>2583</v>
      </c>
    </row>
    <row r="44" spans="1:25" ht="84" customHeight="1" x14ac:dyDescent="0.25">
      <c r="A44" s="959"/>
      <c r="B44" s="957"/>
      <c r="C44" s="388"/>
      <c r="D44" s="77"/>
      <c r="E44" s="778" t="s">
        <v>2972</v>
      </c>
      <c r="F44" s="804" t="s">
        <v>3223</v>
      </c>
      <c r="G44" s="801">
        <v>0.25</v>
      </c>
      <c r="H44" s="826">
        <f>+P44/4</f>
        <v>50734.89</v>
      </c>
      <c r="I44" s="801">
        <v>0.25</v>
      </c>
      <c r="J44" s="826">
        <f>+P44/4</f>
        <v>50734.89</v>
      </c>
      <c r="K44" s="801">
        <v>0.25</v>
      </c>
      <c r="L44" s="826">
        <f>+P44/4</f>
        <v>50734.89</v>
      </c>
      <c r="M44" s="801">
        <v>0.25</v>
      </c>
      <c r="N44" s="877">
        <f>+P44/4</f>
        <v>50734.89</v>
      </c>
      <c r="O44" s="717">
        <v>1</v>
      </c>
      <c r="P44" s="826">
        <f>+'2. CONTRATACION DE PERSONAL'!D182</f>
        <v>202939.56</v>
      </c>
      <c r="Q44" s="704">
        <v>155</v>
      </c>
      <c r="R44" s="704" t="s">
        <v>1772</v>
      </c>
      <c r="S44" s="704" t="s">
        <v>2973</v>
      </c>
      <c r="T44" s="704" t="s">
        <v>3098</v>
      </c>
      <c r="U44" s="710" t="s">
        <v>1773</v>
      </c>
      <c r="V44" s="705" t="s">
        <v>2864</v>
      </c>
      <c r="W44" s="704" t="s">
        <v>3234</v>
      </c>
      <c r="X44" s="518" t="s">
        <v>1784</v>
      </c>
    </row>
    <row r="45" spans="1:25" ht="165.75" hidden="1" customHeight="1" x14ac:dyDescent="0.25">
      <c r="A45" s="959"/>
      <c r="B45" s="957"/>
      <c r="C45" s="388" t="s">
        <v>145</v>
      </c>
      <c r="D45" s="388" t="s">
        <v>763</v>
      </c>
      <c r="E45" s="388"/>
      <c r="F45" s="388" t="s">
        <v>764</v>
      </c>
      <c r="G45" s="85" t="s">
        <v>1732</v>
      </c>
      <c r="H45" s="306"/>
      <c r="I45" s="85"/>
      <c r="J45" s="306"/>
      <c r="K45" s="85"/>
      <c r="L45" s="306"/>
      <c r="M45" s="85"/>
      <c r="N45" s="306"/>
      <c r="O45" s="392"/>
      <c r="P45" s="293"/>
      <c r="Q45" s="85"/>
      <c r="R45" s="85"/>
      <c r="S45" s="85"/>
      <c r="T45" s="85"/>
      <c r="U45" s="85"/>
      <c r="V45" s="85"/>
      <c r="W45" s="101"/>
    </row>
    <row r="46" spans="1:25" ht="144.75" hidden="1" customHeight="1" x14ac:dyDescent="0.25">
      <c r="A46" s="959"/>
      <c r="B46" s="957"/>
      <c r="C46" s="388" t="s">
        <v>765</v>
      </c>
      <c r="D46" s="388" t="s">
        <v>125</v>
      </c>
      <c r="E46" s="388"/>
      <c r="F46" s="77"/>
      <c r="G46" s="85"/>
      <c r="H46" s="306"/>
      <c r="I46" s="391"/>
      <c r="J46" s="306"/>
      <c r="K46" s="85"/>
      <c r="L46" s="306"/>
      <c r="M46" s="85"/>
      <c r="N46" s="306"/>
      <c r="O46" s="392"/>
      <c r="P46" s="293"/>
      <c r="Q46" s="85"/>
      <c r="R46" s="85"/>
      <c r="S46" s="85"/>
      <c r="T46" s="85"/>
      <c r="U46" s="85"/>
      <c r="V46" s="85"/>
      <c r="W46" s="101"/>
    </row>
    <row r="47" spans="1:25" ht="66.75" customHeight="1" x14ac:dyDescent="0.25">
      <c r="A47" s="959"/>
      <c r="B47" s="957"/>
      <c r="C47" s="388"/>
      <c r="D47" s="510"/>
      <c r="E47" s="778" t="s">
        <v>1826</v>
      </c>
      <c r="F47" s="804" t="s">
        <v>3099</v>
      </c>
      <c r="G47" s="840">
        <v>1</v>
      </c>
      <c r="H47" s="841">
        <f>+P47</f>
        <v>1250</v>
      </c>
      <c r="I47" s="840"/>
      <c r="J47" s="841"/>
      <c r="K47" s="778"/>
      <c r="L47" s="841"/>
      <c r="M47" s="778"/>
      <c r="N47" s="841"/>
      <c r="O47" s="706">
        <v>1</v>
      </c>
      <c r="P47" s="709">
        <f>+'1. TALLERES SEMINARIOS'!D37</f>
        <v>1250</v>
      </c>
      <c r="Q47" s="778">
        <v>96</v>
      </c>
      <c r="R47" s="778" t="s">
        <v>1734</v>
      </c>
      <c r="S47" s="804" t="s">
        <v>3224</v>
      </c>
      <c r="T47" s="804" t="s">
        <v>1822</v>
      </c>
      <c r="U47" s="804" t="s">
        <v>1823</v>
      </c>
      <c r="V47" s="804" t="s">
        <v>1824</v>
      </c>
      <c r="W47" s="804" t="s">
        <v>1825</v>
      </c>
      <c r="X47" s="519" t="s">
        <v>1821</v>
      </c>
    </row>
    <row r="48" spans="1:25" ht="69.75" customHeight="1" x14ac:dyDescent="0.25">
      <c r="A48" s="959"/>
      <c r="B48" s="957"/>
      <c r="C48" s="388"/>
      <c r="D48" s="510"/>
      <c r="E48" s="778" t="s">
        <v>1828</v>
      </c>
      <c r="F48" s="804" t="s">
        <v>3100</v>
      </c>
      <c r="G48" s="778"/>
      <c r="H48" s="841"/>
      <c r="I48" s="840"/>
      <c r="J48" s="841"/>
      <c r="K48" s="840">
        <v>1</v>
      </c>
      <c r="L48" s="841">
        <f>+P48</f>
        <v>1250</v>
      </c>
      <c r="M48" s="778"/>
      <c r="N48" s="841"/>
      <c r="O48" s="706">
        <v>1</v>
      </c>
      <c r="P48" s="709">
        <f>+'1. TALLERES SEMINARIOS'!D49</f>
        <v>1250</v>
      </c>
      <c r="Q48" s="778">
        <v>96</v>
      </c>
      <c r="R48" s="778" t="s">
        <v>1734</v>
      </c>
      <c r="S48" s="804" t="s">
        <v>3224</v>
      </c>
      <c r="T48" s="804" t="s">
        <v>1827</v>
      </c>
      <c r="U48" s="804" t="s">
        <v>1823</v>
      </c>
      <c r="V48" s="804" t="s">
        <v>1824</v>
      </c>
      <c r="W48" s="804" t="s">
        <v>1825</v>
      </c>
      <c r="X48" s="519" t="s">
        <v>1821</v>
      </c>
    </row>
    <row r="49" spans="1:24" ht="94.5" customHeight="1" x14ac:dyDescent="0.25">
      <c r="A49" s="959"/>
      <c r="B49" s="957"/>
      <c r="C49" s="388"/>
      <c r="D49" s="510"/>
      <c r="E49" s="778" t="s">
        <v>1829</v>
      </c>
      <c r="F49" s="804" t="s">
        <v>1733</v>
      </c>
      <c r="G49" s="778"/>
      <c r="H49" s="841"/>
      <c r="I49" s="840">
        <v>1</v>
      </c>
      <c r="J49" s="841">
        <v>600</v>
      </c>
      <c r="K49" s="778"/>
      <c r="L49" s="841"/>
      <c r="M49" s="778"/>
      <c r="N49" s="841"/>
      <c r="O49" s="706">
        <v>1</v>
      </c>
      <c r="P49" s="709">
        <f>+'1. TALLERES SEMINARIOS'!D61</f>
        <v>600</v>
      </c>
      <c r="Q49" s="778">
        <v>96</v>
      </c>
      <c r="R49" s="778" t="s">
        <v>1734</v>
      </c>
      <c r="S49" s="804" t="s">
        <v>3224</v>
      </c>
      <c r="T49" s="804" t="s">
        <v>1830</v>
      </c>
      <c r="U49" s="804" t="s">
        <v>1823</v>
      </c>
      <c r="V49" s="804" t="s">
        <v>1831</v>
      </c>
      <c r="W49" s="804" t="s">
        <v>1825</v>
      </c>
      <c r="X49" s="519" t="s">
        <v>1821</v>
      </c>
    </row>
    <row r="50" spans="1:24" ht="82.5" customHeight="1" x14ac:dyDescent="0.25">
      <c r="A50" s="959"/>
      <c r="B50" s="957"/>
      <c r="C50" s="388"/>
      <c r="D50" s="510"/>
      <c r="E50" s="778" t="s">
        <v>1832</v>
      </c>
      <c r="F50" s="804" t="s">
        <v>1833</v>
      </c>
      <c r="G50" s="778"/>
      <c r="H50" s="841"/>
      <c r="I50" s="840"/>
      <c r="J50" s="841"/>
      <c r="K50" s="840">
        <v>1</v>
      </c>
      <c r="L50" s="841">
        <v>3200</v>
      </c>
      <c r="M50" s="778"/>
      <c r="N50" s="841"/>
      <c r="O50" s="706">
        <v>1</v>
      </c>
      <c r="P50" s="709">
        <f>+'1. TALLERES SEMINARIOS'!D74</f>
        <v>3200</v>
      </c>
      <c r="Q50" s="778">
        <v>96</v>
      </c>
      <c r="R50" s="778" t="s">
        <v>1734</v>
      </c>
      <c r="S50" s="804" t="s">
        <v>3224</v>
      </c>
      <c r="T50" s="804" t="s">
        <v>1835</v>
      </c>
      <c r="U50" s="804" t="s">
        <v>1823</v>
      </c>
      <c r="V50" s="804" t="s">
        <v>1834</v>
      </c>
      <c r="W50" s="775" t="s">
        <v>1825</v>
      </c>
      <c r="X50" s="519" t="s">
        <v>1821</v>
      </c>
    </row>
    <row r="51" spans="1:24" ht="81.75" customHeight="1" x14ac:dyDescent="0.25">
      <c r="A51" s="959"/>
      <c r="B51" s="957"/>
      <c r="C51" s="388"/>
      <c r="D51" s="510"/>
      <c r="E51" s="778" t="s">
        <v>1836</v>
      </c>
      <c r="F51" s="804" t="s">
        <v>1837</v>
      </c>
      <c r="G51" s="778"/>
      <c r="H51" s="841"/>
      <c r="I51" s="840"/>
      <c r="J51" s="841"/>
      <c r="K51" s="840"/>
      <c r="L51" s="841"/>
      <c r="M51" s="840">
        <v>1</v>
      </c>
      <c r="N51" s="841">
        <f>+P51</f>
        <v>9600</v>
      </c>
      <c r="O51" s="706">
        <v>1</v>
      </c>
      <c r="P51" s="709">
        <f>+'1. TALLERES SEMINARIOS'!D87</f>
        <v>9600</v>
      </c>
      <c r="Q51" s="778">
        <v>96</v>
      </c>
      <c r="R51" s="778" t="s">
        <v>1734</v>
      </c>
      <c r="S51" s="804" t="s">
        <v>3224</v>
      </c>
      <c r="T51" s="804" t="s">
        <v>1838</v>
      </c>
      <c r="U51" s="804" t="s">
        <v>1823</v>
      </c>
      <c r="V51" s="804" t="s">
        <v>1834</v>
      </c>
      <c r="W51" s="775" t="s">
        <v>1825</v>
      </c>
      <c r="X51" s="519" t="s">
        <v>1821</v>
      </c>
    </row>
    <row r="52" spans="1:24" ht="99" customHeight="1" x14ac:dyDescent="0.25">
      <c r="A52" s="959"/>
      <c r="B52" s="957"/>
      <c r="C52" s="388"/>
      <c r="D52" s="510"/>
      <c r="E52" s="778" t="s">
        <v>1839</v>
      </c>
      <c r="F52" s="804" t="s">
        <v>1840</v>
      </c>
      <c r="G52" s="778"/>
      <c r="H52" s="841"/>
      <c r="I52" s="840">
        <v>1</v>
      </c>
      <c r="J52" s="841">
        <f>+P52</f>
        <v>8120</v>
      </c>
      <c r="K52" s="840"/>
      <c r="L52" s="841"/>
      <c r="M52" s="778"/>
      <c r="N52" s="841"/>
      <c r="O52" s="706">
        <v>1</v>
      </c>
      <c r="P52" s="709">
        <f>+'1. TALLERES SEMINARIOS'!D99</f>
        <v>8120</v>
      </c>
      <c r="Q52" s="778">
        <v>96</v>
      </c>
      <c r="R52" s="778" t="s">
        <v>1734</v>
      </c>
      <c r="S52" s="804" t="s">
        <v>3224</v>
      </c>
      <c r="T52" s="804" t="s">
        <v>1841</v>
      </c>
      <c r="U52" s="778" t="s">
        <v>1823</v>
      </c>
      <c r="V52" s="804" t="s">
        <v>1831</v>
      </c>
      <c r="W52" s="804" t="s">
        <v>1842</v>
      </c>
      <c r="X52" s="519" t="s">
        <v>1821</v>
      </c>
    </row>
    <row r="53" spans="1:24" ht="144.75" hidden="1" customHeight="1" x14ac:dyDescent="0.25">
      <c r="A53" s="959"/>
      <c r="B53" s="957"/>
      <c r="C53" s="388"/>
      <c r="D53" s="486"/>
      <c r="E53" s="486"/>
      <c r="F53" s="488"/>
      <c r="G53" s="486"/>
      <c r="H53" s="520"/>
      <c r="I53" s="521"/>
      <c r="J53" s="520"/>
      <c r="K53" s="486"/>
      <c r="L53" s="520"/>
      <c r="M53" s="486"/>
      <c r="N53" s="520"/>
      <c r="O53" s="522"/>
      <c r="P53" s="514"/>
      <c r="Q53" s="486"/>
      <c r="R53" s="486"/>
      <c r="S53" s="486"/>
      <c r="T53" s="486"/>
      <c r="U53" s="486"/>
      <c r="V53" s="486"/>
      <c r="W53" s="486"/>
      <c r="X53" s="523"/>
    </row>
    <row r="54" spans="1:24" ht="128.25" hidden="1" customHeight="1" x14ac:dyDescent="0.25">
      <c r="A54" s="959"/>
      <c r="B54" s="958"/>
      <c r="C54" s="388" t="s">
        <v>766</v>
      </c>
      <c r="D54" s="388"/>
      <c r="E54" s="388"/>
      <c r="F54" s="388"/>
      <c r="G54" s="388"/>
      <c r="H54" s="524"/>
      <c r="I54" s="388"/>
      <c r="J54" s="524"/>
      <c r="K54" s="388"/>
      <c r="L54" s="524"/>
      <c r="M54" s="388"/>
      <c r="N54" s="524"/>
      <c r="O54" s="399"/>
      <c r="P54" s="525"/>
      <c r="Q54" s="388"/>
      <c r="R54" s="388"/>
      <c r="S54" s="388"/>
      <c r="T54" s="388"/>
      <c r="U54" s="388"/>
      <c r="V54" s="388"/>
      <c r="W54" s="526"/>
      <c r="X54" s="96"/>
    </row>
    <row r="55" spans="1:24" s="353" customFormat="1" ht="15" customHeight="1" x14ac:dyDescent="0.25">
      <c r="A55" s="434"/>
      <c r="B55" s="435"/>
      <c r="C55" s="434" t="s">
        <v>147</v>
      </c>
      <c r="D55" s="435"/>
      <c r="E55" s="435"/>
      <c r="F55" s="436"/>
      <c r="G55" s="367">
        <f t="shared" ref="G55:N55" si="0">SUM(G8:G54)</f>
        <v>3.66</v>
      </c>
      <c r="H55" s="285">
        <f t="shared" si="0"/>
        <v>1154065.7570833333</v>
      </c>
      <c r="I55" s="367">
        <f t="shared" si="0"/>
        <v>9.9600000000000009</v>
      </c>
      <c r="J55" s="285">
        <f t="shared" si="0"/>
        <v>2849329.4762499998</v>
      </c>
      <c r="K55" s="367">
        <f t="shared" si="0"/>
        <v>15.379999999999999</v>
      </c>
      <c r="L55" s="285">
        <f t="shared" si="0"/>
        <v>10721963.551750001</v>
      </c>
      <c r="M55" s="367">
        <f t="shared" si="0"/>
        <v>10</v>
      </c>
      <c r="N55" s="285">
        <f t="shared" si="0"/>
        <v>18937422.122582071</v>
      </c>
      <c r="O55" s="367">
        <f>G55+I55+K55+M55</f>
        <v>39</v>
      </c>
      <c r="P55" s="287">
        <f>H55+J55+L55+N55</f>
        <v>33662780.907665402</v>
      </c>
      <c r="Q55" s="367"/>
      <c r="R55" s="367"/>
      <c r="S55" s="367"/>
      <c r="T55" s="367"/>
      <c r="U55" s="367"/>
      <c r="V55" s="367"/>
      <c r="W55" s="394"/>
    </row>
    <row r="56" spans="1:24" s="353" customFormat="1" ht="24" customHeight="1" x14ac:dyDescent="0.25">
      <c r="H56" s="292"/>
      <c r="J56" s="292"/>
      <c r="L56" s="292"/>
      <c r="N56" s="292"/>
      <c r="P56" s="292"/>
    </row>
    <row r="57" spans="1:24" ht="234.75" customHeight="1" x14ac:dyDescent="0.25"/>
    <row r="58" spans="1:24" ht="225" customHeight="1" x14ac:dyDescent="0.25"/>
    <row r="59" spans="1:24" ht="85.5" customHeight="1" x14ac:dyDescent="0.25"/>
    <row r="60" spans="1:24" ht="78" customHeight="1" x14ac:dyDescent="0.25"/>
    <row r="61" spans="1:24" ht="146.25" customHeight="1" x14ac:dyDescent="0.25"/>
    <row r="62" spans="1:24" ht="103.5" customHeight="1" x14ac:dyDescent="0.25"/>
    <row r="63" spans="1:24" ht="93.75" customHeight="1" x14ac:dyDescent="0.25"/>
    <row r="64" spans="1:24" ht="154.5" customHeight="1" x14ac:dyDescent="0.25"/>
    <row r="65" spans="4:16" ht="153.75" customHeight="1" x14ac:dyDescent="0.25"/>
    <row r="66" spans="4:16" ht="138" customHeight="1" x14ac:dyDescent="0.25"/>
    <row r="67" spans="4:16" ht="139.5" customHeight="1" x14ac:dyDescent="0.25"/>
    <row r="68" spans="4:16" ht="99" customHeight="1" x14ac:dyDescent="0.25"/>
    <row r="69" spans="4:16" s="353" customFormat="1" ht="15" customHeight="1" x14ac:dyDescent="0.25">
      <c r="H69" s="292"/>
      <c r="J69" s="292"/>
      <c r="L69" s="292"/>
      <c r="N69" s="292"/>
      <c r="P69" s="292"/>
    </row>
    <row r="70" spans="4:16" s="353" customFormat="1" ht="12" x14ac:dyDescent="0.25">
      <c r="H70" s="292"/>
      <c r="J70" s="292"/>
      <c r="L70" s="292"/>
      <c r="N70" s="292"/>
      <c r="P70" s="292"/>
    </row>
    <row r="73" spans="4:16" x14ac:dyDescent="0.25">
      <c r="H73"/>
      <c r="J73"/>
      <c r="L73"/>
      <c r="N73"/>
      <c r="P73"/>
    </row>
    <row r="74" spans="4:16" x14ac:dyDescent="0.25">
      <c r="H74"/>
      <c r="J74"/>
      <c r="L74"/>
      <c r="N74"/>
      <c r="P74"/>
    </row>
    <row r="75" spans="4:16" x14ac:dyDescent="0.25">
      <c r="H75"/>
      <c r="J75"/>
      <c r="L75"/>
      <c r="N75"/>
      <c r="P75"/>
    </row>
    <row r="76" spans="4:16" x14ac:dyDescent="0.25">
      <c r="H76"/>
      <c r="J76"/>
      <c r="L76"/>
      <c r="N76"/>
      <c r="P76"/>
    </row>
    <row r="77" spans="4:16" x14ac:dyDescent="0.25">
      <c r="H77"/>
      <c r="J77"/>
      <c r="L77"/>
      <c r="N77"/>
      <c r="P77"/>
    </row>
    <row r="78" spans="4:16" x14ac:dyDescent="0.25">
      <c r="H78"/>
      <c r="J78"/>
      <c r="L78"/>
      <c r="N78"/>
      <c r="P78"/>
    </row>
    <row r="79" spans="4:16" x14ac:dyDescent="0.25">
      <c r="H79"/>
      <c r="J79"/>
      <c r="L79"/>
      <c r="N79"/>
      <c r="P79"/>
    </row>
    <row r="80" spans="4:16" ht="15.75" x14ac:dyDescent="0.25">
      <c r="D80" s="79"/>
      <c r="E80" s="430"/>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9" spans="8:16" x14ac:dyDescent="0.25">
      <c r="H179"/>
      <c r="J179"/>
      <c r="L179"/>
      <c r="N179"/>
      <c r="P179"/>
    </row>
  </sheetData>
  <mergeCells count="26">
    <mergeCell ref="C3:C5"/>
    <mergeCell ref="B8:B10"/>
    <mergeCell ref="C8:C10"/>
    <mergeCell ref="D8:D10"/>
    <mergeCell ref="B11:B29"/>
    <mergeCell ref="D3:D5"/>
    <mergeCell ref="B35:B54"/>
    <mergeCell ref="B30:B34"/>
    <mergeCell ref="A8:A54"/>
    <mergeCell ref="A3:A5"/>
    <mergeCell ref="B3:B5"/>
    <mergeCell ref="X3:X5"/>
    <mergeCell ref="E3:E5"/>
    <mergeCell ref="I4:J4"/>
    <mergeCell ref="K4:L4"/>
    <mergeCell ref="M4:N4"/>
    <mergeCell ref="V3:V5"/>
    <mergeCell ref="W3:W5"/>
    <mergeCell ref="F3:F5"/>
    <mergeCell ref="G3:N3"/>
    <mergeCell ref="G4:H4"/>
    <mergeCell ref="U3:U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topLeftCell="F6" zoomScale="82" zoomScaleNormal="82" workbookViewId="0">
      <selection activeCell="O11" sqref="O11"/>
    </sheetView>
  </sheetViews>
  <sheetFormatPr baseColWidth="10" defaultRowHeight="15" x14ac:dyDescent="0.25"/>
  <cols>
    <col min="1" max="2" width="21.7109375" customWidth="1"/>
    <col min="3" max="5" width="27.42578125" customWidth="1"/>
    <col min="6" max="6" width="31.5703125" customWidth="1"/>
    <col min="7" max="7" width="15.28515625" customWidth="1"/>
    <col min="8" max="8" width="14.85546875" style="286" bestFit="1" customWidth="1"/>
    <col min="9" max="9" width="15.28515625" customWidth="1"/>
    <col min="10" max="10" width="18.85546875" style="286" customWidth="1"/>
    <col min="12" max="12" width="14.85546875" style="286" bestFit="1" customWidth="1"/>
    <col min="14" max="14" width="14.85546875" style="286" bestFit="1" customWidth="1"/>
    <col min="15" max="15" width="15.28515625" customWidth="1"/>
    <col min="16" max="16" width="18.28515625" style="286" customWidth="1"/>
    <col min="19" max="22" width="14.140625" customWidth="1"/>
    <col min="23" max="23" width="17" customWidth="1"/>
  </cols>
  <sheetData>
    <row r="1" spans="1:24" ht="18" customHeight="1" x14ac:dyDescent="0.25">
      <c r="B1" s="315"/>
      <c r="C1" s="315"/>
      <c r="D1" s="315"/>
      <c r="E1" s="325"/>
      <c r="F1" s="315"/>
      <c r="G1" s="423" t="s">
        <v>256</v>
      </c>
      <c r="J1" s="315"/>
      <c r="K1" s="315"/>
      <c r="L1" s="315"/>
      <c r="M1" s="315"/>
      <c r="N1" s="315"/>
      <c r="O1" s="315"/>
      <c r="P1" s="315"/>
      <c r="Q1" s="315"/>
      <c r="R1" s="315"/>
      <c r="S1" s="315"/>
      <c r="T1" s="315"/>
      <c r="U1" s="315"/>
      <c r="V1" s="315"/>
      <c r="W1" s="315"/>
    </row>
    <row r="2" spans="1:24" ht="14.45" customHeight="1" x14ac:dyDescent="0.25">
      <c r="A2" s="396" t="s">
        <v>259</v>
      </c>
      <c r="B2" s="319"/>
      <c r="C2" s="319"/>
      <c r="D2" s="319"/>
      <c r="E2" s="326"/>
      <c r="F2" s="319"/>
      <c r="G2" s="319"/>
      <c r="H2" s="319"/>
      <c r="I2" s="319"/>
      <c r="J2" s="319"/>
      <c r="K2" s="319"/>
      <c r="L2" s="319"/>
      <c r="M2" s="319"/>
      <c r="N2" s="319"/>
      <c r="O2" s="319"/>
      <c r="P2" s="319"/>
      <c r="Q2" s="319"/>
      <c r="R2" s="319"/>
      <c r="S2" s="319"/>
      <c r="T2" s="319"/>
      <c r="U2" s="319"/>
      <c r="V2" s="319"/>
      <c r="W2" s="319"/>
    </row>
    <row r="3" spans="1:24" ht="14.45" customHeight="1" x14ac:dyDescent="0.25">
      <c r="A3" s="911" t="s">
        <v>102</v>
      </c>
      <c r="B3" s="911" t="s">
        <v>121</v>
      </c>
      <c r="C3" s="923" t="s">
        <v>90</v>
      </c>
      <c r="D3" s="923" t="s">
        <v>91</v>
      </c>
      <c r="E3" s="914" t="s">
        <v>535</v>
      </c>
      <c r="F3" s="923" t="s">
        <v>92</v>
      </c>
      <c r="G3" s="318" t="s">
        <v>106</v>
      </c>
      <c r="H3" s="318"/>
      <c r="I3" s="318"/>
      <c r="J3" s="318"/>
      <c r="K3" s="318"/>
      <c r="L3" s="318"/>
      <c r="M3" s="318"/>
      <c r="N3" s="318"/>
      <c r="O3" s="320" t="s">
        <v>107</v>
      </c>
      <c r="P3" s="320"/>
      <c r="Q3" s="318" t="s">
        <v>108</v>
      </c>
      <c r="R3" s="318"/>
      <c r="S3" s="318" t="s">
        <v>109</v>
      </c>
      <c r="T3" s="318" t="s">
        <v>110</v>
      </c>
      <c r="U3" s="311" t="s">
        <v>118</v>
      </c>
      <c r="V3" s="311" t="s">
        <v>117</v>
      </c>
      <c r="W3" s="321" t="s">
        <v>93</v>
      </c>
    </row>
    <row r="4" spans="1:24" ht="14.45" customHeight="1" x14ac:dyDescent="0.25">
      <c r="A4" s="912"/>
      <c r="B4" s="912"/>
      <c r="C4" s="924"/>
      <c r="D4" s="924"/>
      <c r="E4" s="915"/>
      <c r="F4" s="924"/>
      <c r="G4" s="318" t="s">
        <v>111</v>
      </c>
      <c r="H4" s="318"/>
      <c r="I4" s="318" t="s">
        <v>112</v>
      </c>
      <c r="J4" s="318"/>
      <c r="K4" s="318" t="s">
        <v>113</v>
      </c>
      <c r="L4" s="318"/>
      <c r="M4" s="318" t="s">
        <v>114</v>
      </c>
      <c r="N4" s="318"/>
      <c r="O4" s="320"/>
      <c r="P4" s="320"/>
      <c r="Q4" s="318"/>
      <c r="R4" s="318"/>
      <c r="S4" s="318"/>
      <c r="T4" s="318"/>
      <c r="U4" s="312"/>
      <c r="V4" s="312"/>
      <c r="W4" s="321"/>
    </row>
    <row r="5" spans="1:24" ht="25.5" x14ac:dyDescent="0.25">
      <c r="A5" s="913"/>
      <c r="B5" s="913"/>
      <c r="C5" s="925"/>
      <c r="D5" s="925"/>
      <c r="E5" s="916"/>
      <c r="F5" s="925"/>
      <c r="G5" s="321" t="s">
        <v>115</v>
      </c>
      <c r="H5" s="282" t="s">
        <v>12</v>
      </c>
      <c r="I5" s="321" t="s">
        <v>115</v>
      </c>
      <c r="J5" s="282" t="s">
        <v>12</v>
      </c>
      <c r="K5" s="321" t="s">
        <v>115</v>
      </c>
      <c r="L5" s="282" t="s">
        <v>12</v>
      </c>
      <c r="M5" s="321" t="s">
        <v>115</v>
      </c>
      <c r="N5" s="282" t="s">
        <v>12</v>
      </c>
      <c r="O5" s="321" t="s">
        <v>115</v>
      </c>
      <c r="P5" s="282" t="s">
        <v>12</v>
      </c>
      <c r="Q5" s="321" t="s">
        <v>116</v>
      </c>
      <c r="R5" s="321" t="s">
        <v>87</v>
      </c>
      <c r="S5" s="318"/>
      <c r="T5" s="318"/>
      <c r="U5" s="313"/>
      <c r="V5" s="313"/>
      <c r="W5" s="321"/>
    </row>
    <row r="6" spans="1:24" ht="15.6" customHeight="1" x14ac:dyDescent="0.25">
      <c r="A6" s="437" t="s">
        <v>160</v>
      </c>
      <c r="B6" s="323"/>
      <c r="C6" s="323"/>
      <c r="D6" s="323"/>
      <c r="E6" s="323"/>
      <c r="F6" s="323"/>
      <c r="G6" s="323"/>
      <c r="H6" s="438" t="s">
        <v>160</v>
      </c>
      <c r="I6" s="323"/>
      <c r="J6" s="323"/>
      <c r="K6" s="323"/>
      <c r="L6" s="323"/>
      <c r="M6" s="323"/>
      <c r="N6" s="323"/>
      <c r="O6" s="323"/>
      <c r="P6" s="323"/>
      <c r="Q6" s="323"/>
      <c r="R6" s="323"/>
      <c r="S6" s="323"/>
      <c r="T6" s="323"/>
      <c r="U6" s="323"/>
      <c r="V6" s="323"/>
      <c r="W6" s="323"/>
    </row>
    <row r="7" spans="1:24" ht="218.45" hidden="1" customHeight="1" x14ac:dyDescent="0.25">
      <c r="A7" s="317" t="s">
        <v>148</v>
      </c>
      <c r="B7" s="964" t="s">
        <v>149</v>
      </c>
      <c r="C7" s="91" t="s">
        <v>150</v>
      </c>
      <c r="D7" s="91" t="s">
        <v>151</v>
      </c>
      <c r="E7" s="91"/>
      <c r="F7" s="91" t="s">
        <v>201</v>
      </c>
      <c r="G7" s="90"/>
      <c r="H7" s="291"/>
      <c r="I7" s="90"/>
      <c r="J7" s="291"/>
      <c r="K7" s="90"/>
      <c r="L7" s="291"/>
      <c r="M7" s="90"/>
      <c r="N7" s="291"/>
      <c r="O7" s="94">
        <f t="shared" ref="O7:O20" si="0">G7+I7+K7+M7</f>
        <v>0</v>
      </c>
      <c r="P7" s="293">
        <f t="shared" ref="P7:P20" si="1">H7+J7+L7+N7</f>
        <v>0</v>
      </c>
      <c r="Q7" s="90"/>
      <c r="R7" s="90"/>
      <c r="S7" s="79"/>
      <c r="T7" s="79"/>
      <c r="U7" s="79"/>
      <c r="V7" s="79"/>
      <c r="W7" s="91"/>
    </row>
    <row r="8" spans="1:24" ht="189" hidden="1" x14ac:dyDescent="0.25">
      <c r="A8" s="317"/>
      <c r="B8" s="965"/>
      <c r="C8" s="91"/>
      <c r="D8" s="91" t="s">
        <v>152</v>
      </c>
      <c r="E8" s="91"/>
      <c r="F8" s="91" t="s">
        <v>202</v>
      </c>
      <c r="G8" s="90"/>
      <c r="H8" s="291"/>
      <c r="I8" s="90"/>
      <c r="J8" s="291"/>
      <c r="K8" s="90"/>
      <c r="L8" s="291"/>
      <c r="M8" s="90"/>
      <c r="N8" s="291"/>
      <c r="O8" s="94">
        <f t="shared" si="0"/>
        <v>0</v>
      </c>
      <c r="P8" s="293">
        <f t="shared" si="1"/>
        <v>0</v>
      </c>
      <c r="Q8" s="90"/>
      <c r="R8" s="90"/>
      <c r="S8" s="79"/>
      <c r="T8" s="79"/>
      <c r="U8" s="79"/>
      <c r="V8" s="79"/>
      <c r="W8" s="91"/>
    </row>
    <row r="9" spans="1:24" ht="63" hidden="1" x14ac:dyDescent="0.25">
      <c r="A9" s="317"/>
      <c r="B9" s="965"/>
      <c r="C9" s="91"/>
      <c r="D9" s="91"/>
      <c r="E9" s="91"/>
      <c r="F9" s="91" t="s">
        <v>237</v>
      </c>
      <c r="G9" s="90"/>
      <c r="H9" s="291"/>
      <c r="I9" s="90"/>
      <c r="J9" s="291"/>
      <c r="K9" s="90"/>
      <c r="L9" s="291"/>
      <c r="M9" s="90"/>
      <c r="N9" s="291"/>
      <c r="O9" s="94"/>
      <c r="P9" s="293"/>
      <c r="Q9" s="79"/>
      <c r="R9" s="79"/>
      <c r="S9" s="79"/>
      <c r="T9" s="79"/>
      <c r="U9" s="79"/>
      <c r="V9" s="79"/>
      <c r="W9" s="91"/>
    </row>
    <row r="10" spans="1:24" ht="167.25" customHeight="1" x14ac:dyDescent="0.25">
      <c r="A10" s="317"/>
      <c r="B10" s="966"/>
      <c r="C10" s="91"/>
      <c r="D10" s="91"/>
      <c r="E10" s="696" t="s">
        <v>2808</v>
      </c>
      <c r="F10" s="676" t="s">
        <v>3101</v>
      </c>
      <c r="G10" s="711"/>
      <c r="H10" s="677"/>
      <c r="I10" s="678">
        <v>0.5</v>
      </c>
      <c r="J10" s="677">
        <f>+P10/2</f>
        <v>21500</v>
      </c>
      <c r="K10" s="677"/>
      <c r="L10" s="677"/>
      <c r="M10" s="678">
        <v>0.5</v>
      </c>
      <c r="N10" s="677">
        <v>21500</v>
      </c>
      <c r="O10" s="678">
        <v>1</v>
      </c>
      <c r="P10" s="746">
        <f>+'5. ACTIVIDADES ESPECIALES'!D132</f>
        <v>43000</v>
      </c>
      <c r="Q10" s="777">
        <v>127</v>
      </c>
      <c r="R10" s="777" t="s">
        <v>238</v>
      </c>
      <c r="S10" s="744" t="s">
        <v>3102</v>
      </c>
      <c r="T10" s="744" t="s">
        <v>2935</v>
      </c>
      <c r="U10" s="693" t="s">
        <v>1938</v>
      </c>
      <c r="V10" s="693" t="s">
        <v>185</v>
      </c>
      <c r="W10" s="696" t="s">
        <v>1908</v>
      </c>
      <c r="X10" s="506" t="s">
        <v>1959</v>
      </c>
    </row>
    <row r="11" spans="1:24" ht="276" customHeight="1" x14ac:dyDescent="0.25">
      <c r="A11" s="317"/>
      <c r="B11" s="843" t="s">
        <v>153</v>
      </c>
      <c r="C11" s="91" t="s">
        <v>154</v>
      </c>
      <c r="D11" s="91" t="s">
        <v>155</v>
      </c>
      <c r="E11" s="819" t="s">
        <v>2809</v>
      </c>
      <c r="F11" s="775" t="s">
        <v>171</v>
      </c>
      <c r="G11" s="844">
        <v>0.25</v>
      </c>
      <c r="H11" s="839"/>
      <c r="I11" s="844">
        <v>0.25</v>
      </c>
      <c r="J11" s="839"/>
      <c r="K11" s="844">
        <v>0.25</v>
      </c>
      <c r="L11" s="839"/>
      <c r="M11" s="844">
        <v>0.25</v>
      </c>
      <c r="N11" s="839"/>
      <c r="O11" s="885">
        <f t="shared" si="0"/>
        <v>1</v>
      </c>
      <c r="P11" s="726">
        <f t="shared" si="1"/>
        <v>0</v>
      </c>
      <c r="Q11" s="823">
        <v>131</v>
      </c>
      <c r="R11" s="823" t="s">
        <v>44</v>
      </c>
      <c r="S11" s="777" t="s">
        <v>172</v>
      </c>
      <c r="T11" s="777" t="s">
        <v>3103</v>
      </c>
      <c r="U11" s="777" t="s">
        <v>173</v>
      </c>
      <c r="V11" s="777" t="s">
        <v>3104</v>
      </c>
      <c r="W11" s="829" t="s">
        <v>3105</v>
      </c>
      <c r="X11" s="581" t="s">
        <v>2807</v>
      </c>
    </row>
    <row r="12" spans="1:24" ht="126" hidden="1" x14ac:dyDescent="0.25">
      <c r="A12" s="317"/>
      <c r="B12" s="317"/>
      <c r="C12" s="91"/>
      <c r="D12" s="91"/>
      <c r="E12" s="91"/>
      <c r="F12" s="91" t="s">
        <v>204</v>
      </c>
      <c r="G12" s="90"/>
      <c r="H12" s="291"/>
      <c r="I12" s="90"/>
      <c r="J12" s="291"/>
      <c r="K12" s="90"/>
      <c r="L12" s="291"/>
      <c r="M12" s="90"/>
      <c r="N12" s="291"/>
      <c r="O12" s="94">
        <f t="shared" si="0"/>
        <v>0</v>
      </c>
      <c r="P12" s="293">
        <f t="shared" si="1"/>
        <v>0</v>
      </c>
      <c r="Q12" s="90">
        <v>481</v>
      </c>
      <c r="R12" s="79" t="s">
        <v>205</v>
      </c>
      <c r="S12" s="79" t="s">
        <v>206</v>
      </c>
      <c r="T12" s="79" t="s">
        <v>207</v>
      </c>
      <c r="U12" s="79" t="s">
        <v>208</v>
      </c>
      <c r="V12" s="79" t="s">
        <v>209</v>
      </c>
      <c r="W12" s="91" t="s">
        <v>203</v>
      </c>
    </row>
    <row r="13" spans="1:24" ht="110.25" hidden="1" x14ac:dyDescent="0.25">
      <c r="A13" s="317"/>
      <c r="B13" s="317"/>
      <c r="C13" s="91"/>
      <c r="D13" s="91"/>
      <c r="E13" s="91"/>
      <c r="F13" s="103" t="s">
        <v>219</v>
      </c>
      <c r="G13" s="90"/>
      <c r="H13" s="291"/>
      <c r="I13" s="90"/>
      <c r="J13" s="291"/>
      <c r="K13" s="90"/>
      <c r="L13" s="291"/>
      <c r="M13" s="90"/>
      <c r="N13" s="291"/>
      <c r="O13" s="94">
        <f t="shared" si="0"/>
        <v>0</v>
      </c>
      <c r="P13" s="293">
        <f t="shared" si="1"/>
        <v>0</v>
      </c>
      <c r="Q13" s="90"/>
      <c r="R13" s="90"/>
      <c r="S13" s="89" t="s">
        <v>220</v>
      </c>
      <c r="T13" s="89" t="s">
        <v>221</v>
      </c>
      <c r="U13" s="89" t="s">
        <v>222</v>
      </c>
      <c r="V13" s="89" t="s">
        <v>223</v>
      </c>
      <c r="W13" s="89" t="s">
        <v>224</v>
      </c>
    </row>
    <row r="14" spans="1:24" ht="126" hidden="1" x14ac:dyDescent="0.25">
      <c r="A14" s="317"/>
      <c r="B14" s="317" t="s">
        <v>156</v>
      </c>
      <c r="C14" s="91" t="s">
        <v>157</v>
      </c>
      <c r="D14" s="91" t="s">
        <v>158</v>
      </c>
      <c r="E14" s="91"/>
      <c r="F14" s="91" t="s">
        <v>210</v>
      </c>
      <c r="G14" s="90"/>
      <c r="H14" s="291"/>
      <c r="I14" s="90"/>
      <c r="J14" s="291"/>
      <c r="K14" s="90"/>
      <c r="L14" s="291"/>
      <c r="M14" s="90"/>
      <c r="N14" s="291"/>
      <c r="O14" s="94">
        <f t="shared" si="0"/>
        <v>0</v>
      </c>
      <c r="P14" s="293">
        <f t="shared" si="1"/>
        <v>0</v>
      </c>
      <c r="Q14" s="90">
        <v>38</v>
      </c>
      <c r="R14" s="90" t="s">
        <v>211</v>
      </c>
      <c r="S14" s="79" t="s">
        <v>212</v>
      </c>
      <c r="T14" s="79" t="s">
        <v>213</v>
      </c>
      <c r="U14" s="79" t="s">
        <v>214</v>
      </c>
      <c r="V14" s="79" t="s">
        <v>215</v>
      </c>
      <c r="W14" s="91" t="s">
        <v>203</v>
      </c>
    </row>
    <row r="15" spans="1:24" ht="110.25" hidden="1" x14ac:dyDescent="0.25">
      <c r="A15" s="317"/>
      <c r="B15" s="317"/>
      <c r="C15" s="91"/>
      <c r="D15" s="91"/>
      <c r="E15" s="91"/>
      <c r="F15" s="91" t="s">
        <v>217</v>
      </c>
      <c r="G15" s="86"/>
      <c r="H15" s="291"/>
      <c r="I15" s="86"/>
      <c r="J15" s="291"/>
      <c r="K15" s="86"/>
      <c r="L15" s="291"/>
      <c r="M15" s="86"/>
      <c r="N15" s="291"/>
      <c r="O15" s="94"/>
      <c r="P15" s="293">
        <f t="shared" si="1"/>
        <v>0</v>
      </c>
      <c r="Q15" s="90"/>
      <c r="R15" s="90"/>
      <c r="S15" s="90"/>
      <c r="T15" s="90"/>
      <c r="U15" s="90"/>
      <c r="V15" s="90"/>
      <c r="W15" s="91" t="s">
        <v>216</v>
      </c>
    </row>
    <row r="16" spans="1:24" ht="110.25" hidden="1" x14ac:dyDescent="0.25">
      <c r="A16" s="317"/>
      <c r="B16" s="317"/>
      <c r="C16" s="91"/>
      <c r="D16" s="91"/>
      <c r="E16" s="91"/>
      <c r="F16" s="91" t="s">
        <v>239</v>
      </c>
      <c r="G16" s="90"/>
      <c r="H16" s="291"/>
      <c r="I16" s="90"/>
      <c r="J16" s="291"/>
      <c r="K16" s="90"/>
      <c r="L16" s="291"/>
      <c r="M16" s="90"/>
      <c r="N16" s="291"/>
      <c r="O16" s="100">
        <f t="shared" si="0"/>
        <v>0</v>
      </c>
      <c r="P16" s="295">
        <f t="shared" si="1"/>
        <v>0</v>
      </c>
      <c r="Q16" s="90">
        <v>265</v>
      </c>
      <c r="R16" s="90" t="s">
        <v>183</v>
      </c>
      <c r="S16" s="79" t="s">
        <v>240</v>
      </c>
      <c r="T16" s="79" t="s">
        <v>241</v>
      </c>
      <c r="U16" s="79" t="s">
        <v>242</v>
      </c>
      <c r="V16" s="79" t="s">
        <v>186</v>
      </c>
      <c r="W16" s="91" t="s">
        <v>235</v>
      </c>
    </row>
    <row r="17" spans="1:23" ht="110.25" hidden="1" x14ac:dyDescent="0.25">
      <c r="A17" s="317"/>
      <c r="B17" s="317"/>
      <c r="C17" s="91"/>
      <c r="D17" s="91"/>
      <c r="E17" s="91"/>
      <c r="F17" s="91" t="s">
        <v>239</v>
      </c>
      <c r="G17" s="90"/>
      <c r="H17" s="291"/>
      <c r="I17" s="90"/>
      <c r="J17" s="291"/>
      <c r="K17" s="90"/>
      <c r="L17" s="291"/>
      <c r="M17" s="90"/>
      <c r="N17" s="291"/>
      <c r="O17" s="100">
        <f t="shared" si="0"/>
        <v>0</v>
      </c>
      <c r="P17" s="295">
        <f t="shared" si="1"/>
        <v>0</v>
      </c>
      <c r="Q17" s="90">
        <v>265</v>
      </c>
      <c r="R17" s="90" t="s">
        <v>183</v>
      </c>
      <c r="S17" s="79" t="s">
        <v>240</v>
      </c>
      <c r="T17" s="79" t="s">
        <v>241</v>
      </c>
      <c r="U17" s="79" t="s">
        <v>242</v>
      </c>
      <c r="V17" s="79" t="s">
        <v>186</v>
      </c>
      <c r="W17" s="99" t="s">
        <v>244</v>
      </c>
    </row>
    <row r="18" spans="1:23" ht="78.75" hidden="1" x14ac:dyDescent="0.25">
      <c r="A18" s="317"/>
      <c r="B18" s="317" t="s">
        <v>159</v>
      </c>
      <c r="C18" s="91"/>
      <c r="D18" s="91"/>
      <c r="E18" s="91"/>
      <c r="F18" s="91"/>
      <c r="G18" s="90"/>
      <c r="H18" s="291"/>
      <c r="I18" s="90"/>
      <c r="J18" s="291"/>
      <c r="K18" s="90"/>
      <c r="L18" s="291"/>
      <c r="M18" s="90"/>
      <c r="N18" s="291"/>
      <c r="O18" s="94">
        <f t="shared" si="0"/>
        <v>0</v>
      </c>
      <c r="P18" s="293">
        <f t="shared" si="1"/>
        <v>0</v>
      </c>
      <c r="Q18" s="90"/>
      <c r="R18" s="90"/>
      <c r="S18" s="90"/>
      <c r="T18" s="90"/>
      <c r="U18" s="90"/>
      <c r="V18" s="90"/>
      <c r="W18" s="91"/>
    </row>
    <row r="19" spans="1:23" ht="15.6" customHeight="1" x14ac:dyDescent="0.25">
      <c r="A19" s="439" t="s">
        <v>161</v>
      </c>
      <c r="B19" s="316"/>
      <c r="C19" s="316"/>
      <c r="D19" s="316"/>
      <c r="E19" s="316"/>
      <c r="F19" s="316"/>
      <c r="G19" s="102">
        <f t="shared" ref="G19:N19" si="2">SUM(G7:G18)</f>
        <v>0.25</v>
      </c>
      <c r="H19" s="288">
        <f t="shared" si="2"/>
        <v>0</v>
      </c>
      <c r="I19" s="102">
        <f t="shared" si="2"/>
        <v>0.75</v>
      </c>
      <c r="J19" s="288">
        <f t="shared" si="2"/>
        <v>21500</v>
      </c>
      <c r="K19" s="102">
        <f t="shared" si="2"/>
        <v>0.25</v>
      </c>
      <c r="L19" s="288">
        <f t="shared" si="2"/>
        <v>0</v>
      </c>
      <c r="M19" s="102">
        <f t="shared" si="2"/>
        <v>0.75</v>
      </c>
      <c r="N19" s="288">
        <f t="shared" si="2"/>
        <v>21500</v>
      </c>
      <c r="O19" s="102">
        <f t="shared" si="0"/>
        <v>2</v>
      </c>
      <c r="P19" s="288">
        <f t="shared" si="1"/>
        <v>43000</v>
      </c>
      <c r="Q19" s="68"/>
      <c r="R19" s="68"/>
      <c r="S19" s="68"/>
      <c r="T19" s="68"/>
      <c r="U19" s="68"/>
      <c r="V19" s="68"/>
      <c r="W19" s="68"/>
    </row>
    <row r="20" spans="1:23" ht="15.6" customHeight="1" x14ac:dyDescent="0.25">
      <c r="A20" s="440" t="s">
        <v>162</v>
      </c>
      <c r="B20" s="322"/>
      <c r="C20" s="322"/>
      <c r="D20" s="322"/>
      <c r="E20" s="322"/>
      <c r="F20" s="322"/>
      <c r="G20" s="104">
        <f>G19+'6 Gestion Administrativa'!G154</f>
        <v>0.25</v>
      </c>
      <c r="H20" s="296">
        <f>H19+'6 Gestion Administrativa'!H154</f>
        <v>0</v>
      </c>
      <c r="I20" s="104">
        <f>I19+'6 Gestion Administrativa'!I154</f>
        <v>0.75</v>
      </c>
      <c r="J20" s="296">
        <f>J19+'6 Gestion Administrativa'!J154</f>
        <v>21500</v>
      </c>
      <c r="K20" s="104">
        <f>K19+'6 Gestion Administrativa'!K154</f>
        <v>0.25</v>
      </c>
      <c r="L20" s="296">
        <f>L19+'6 Gestion Administrativa'!L154</f>
        <v>0</v>
      </c>
      <c r="M20" s="104">
        <f>M19+'6 Gestion Administrativa'!M154</f>
        <v>0.75</v>
      </c>
      <c r="N20" s="296">
        <f>N19+'6 Gestion Administrativa'!N154</f>
        <v>21500</v>
      </c>
      <c r="O20" s="105">
        <f t="shared" si="0"/>
        <v>2</v>
      </c>
      <c r="P20" s="297">
        <f t="shared" si="1"/>
        <v>43000</v>
      </c>
      <c r="Q20" s="82"/>
      <c r="R20" s="82"/>
      <c r="S20" s="82"/>
      <c r="T20" s="82"/>
      <c r="U20" s="82"/>
      <c r="V20" s="82"/>
      <c r="W20" s="82"/>
    </row>
  </sheetData>
  <mergeCells count="7">
    <mergeCell ref="A3:A5"/>
    <mergeCell ref="E3:E5"/>
    <mergeCell ref="B7:B10"/>
    <mergeCell ref="F3:F5"/>
    <mergeCell ref="D3:D5"/>
    <mergeCell ref="C3:C5"/>
    <mergeCell ref="B3:B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2"/>
  <sheetViews>
    <sheetView topLeftCell="D1" zoomScale="70" zoomScaleNormal="70" workbookViewId="0">
      <selection activeCell="F7" sqref="F7"/>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19" width="16.85546875" customWidth="1"/>
    <col min="20" max="22" width="14.140625" customWidth="1"/>
    <col min="23" max="23" width="17" customWidth="1"/>
  </cols>
  <sheetData>
    <row r="1" spans="1:47" ht="18.75" x14ac:dyDescent="0.25">
      <c r="B1" s="407"/>
      <c r="C1" s="407"/>
      <c r="D1" s="407"/>
      <c r="E1" s="407"/>
      <c r="F1" s="407"/>
      <c r="G1" s="407" t="s">
        <v>767</v>
      </c>
      <c r="J1" s="407"/>
      <c r="K1" s="407"/>
      <c r="L1" s="407"/>
      <c r="M1" s="407"/>
      <c r="N1" s="407"/>
      <c r="O1" s="407"/>
      <c r="P1" s="407"/>
      <c r="Q1" s="407"/>
      <c r="R1" s="407"/>
      <c r="S1" s="407"/>
      <c r="T1" s="407"/>
      <c r="U1" s="407"/>
      <c r="V1" s="407"/>
      <c r="W1" s="407"/>
    </row>
    <row r="2" spans="1:47" x14ac:dyDescent="0.25">
      <c r="A2" s="372" t="s">
        <v>768</v>
      </c>
      <c r="B2" s="372"/>
      <c r="C2" s="372"/>
      <c r="D2" s="372"/>
      <c r="E2" s="372"/>
      <c r="F2" s="372"/>
      <c r="G2" s="372"/>
      <c r="H2" s="372"/>
      <c r="I2" s="372"/>
      <c r="J2" s="372"/>
      <c r="K2" s="372"/>
      <c r="L2" s="372"/>
      <c r="M2" s="372"/>
      <c r="N2" s="372"/>
      <c r="O2" s="372"/>
      <c r="P2" s="372"/>
      <c r="Q2" s="372"/>
      <c r="R2" s="372"/>
      <c r="S2" s="372"/>
      <c r="T2" s="372"/>
      <c r="U2" s="372"/>
      <c r="V2" s="372"/>
      <c r="W2" s="372"/>
    </row>
    <row r="3" spans="1:47"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47"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47" ht="25.5" x14ac:dyDescent="0.25">
      <c r="A5" s="951"/>
      <c r="B5" s="913"/>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13"/>
      <c r="V5" s="913"/>
      <c r="W5" s="952"/>
    </row>
    <row r="6" spans="1:47" ht="110.25" hidden="1" customHeight="1" x14ac:dyDescent="0.25">
      <c r="A6" s="967" t="s">
        <v>260</v>
      </c>
      <c r="B6" s="968" t="s">
        <v>769</v>
      </c>
      <c r="C6" s="968" t="s">
        <v>770</v>
      </c>
      <c r="D6" s="968" t="s">
        <v>771</v>
      </c>
      <c r="E6" s="398"/>
      <c r="F6" s="399" t="s">
        <v>772</v>
      </c>
      <c r="G6" s="392"/>
      <c r="H6" s="293"/>
      <c r="I6" s="392"/>
      <c r="J6" s="293"/>
      <c r="K6" s="392"/>
      <c r="L6" s="293"/>
      <c r="M6" s="392"/>
      <c r="N6" s="293"/>
      <c r="O6" s="392"/>
      <c r="P6" s="293"/>
      <c r="Q6" s="400"/>
      <c r="R6" s="400"/>
      <c r="S6" s="400"/>
      <c r="T6" s="400"/>
      <c r="U6" s="400"/>
      <c r="V6" s="572"/>
      <c r="W6" s="390"/>
    </row>
    <row r="7" spans="1:47" s="854" customFormat="1" ht="112.5" customHeight="1" x14ac:dyDescent="0.25">
      <c r="A7" s="967"/>
      <c r="B7" s="970"/>
      <c r="C7" s="969"/>
      <c r="D7" s="969"/>
      <c r="E7" s="878" t="s">
        <v>2762</v>
      </c>
      <c r="F7" s="879" t="s">
        <v>2758</v>
      </c>
      <c r="G7" s="880"/>
      <c r="H7" s="880"/>
      <c r="I7" s="880"/>
      <c r="J7" s="880"/>
      <c r="K7" s="880"/>
      <c r="L7" s="880"/>
      <c r="M7" s="881">
        <v>1</v>
      </c>
      <c r="N7" s="880"/>
      <c r="O7" s="881">
        <v>1</v>
      </c>
      <c r="P7" s="880"/>
      <c r="Q7" s="882">
        <v>302</v>
      </c>
      <c r="R7" s="882" t="s">
        <v>3226</v>
      </c>
      <c r="S7" s="882" t="s">
        <v>3235</v>
      </c>
      <c r="T7" s="882" t="s">
        <v>2765</v>
      </c>
      <c r="U7" s="882" t="s">
        <v>2766</v>
      </c>
      <c r="V7" s="882" t="s">
        <v>3106</v>
      </c>
      <c r="W7" s="878" t="s">
        <v>3107</v>
      </c>
      <c r="X7" s="883"/>
      <c r="Y7" s="883"/>
      <c r="Z7" s="883"/>
      <c r="AA7" s="883"/>
      <c r="AB7" s="883"/>
      <c r="AC7" s="883"/>
      <c r="AD7" s="883"/>
      <c r="AE7" s="883"/>
      <c r="AF7" s="883"/>
      <c r="AG7" s="883"/>
      <c r="AH7" s="883"/>
      <c r="AI7" s="883"/>
      <c r="AJ7" s="883"/>
      <c r="AK7" s="883"/>
      <c r="AL7" s="883"/>
      <c r="AM7" s="883"/>
      <c r="AN7" s="883"/>
      <c r="AO7" s="883"/>
      <c r="AP7" s="883"/>
      <c r="AQ7" s="883"/>
      <c r="AR7" s="883"/>
      <c r="AS7" s="883"/>
      <c r="AT7" s="883"/>
      <c r="AU7" s="883"/>
    </row>
    <row r="8" spans="1:47" ht="63" hidden="1" customHeight="1" x14ac:dyDescent="0.25">
      <c r="A8" s="967"/>
      <c r="B8" s="970"/>
      <c r="C8" s="968" t="s">
        <v>773</v>
      </c>
      <c r="D8" s="968" t="s">
        <v>774</v>
      </c>
      <c r="E8" s="852"/>
      <c r="F8" s="399" t="s">
        <v>198</v>
      </c>
      <c r="G8" s="392"/>
      <c r="H8" s="293"/>
      <c r="I8" s="392"/>
      <c r="J8" s="293"/>
      <c r="K8" s="392"/>
      <c r="L8" s="293"/>
      <c r="M8" s="392"/>
      <c r="N8" s="293"/>
      <c r="O8" s="392"/>
      <c r="P8" s="293"/>
      <c r="Q8" s="400"/>
      <c r="R8" s="400"/>
      <c r="S8" s="400"/>
      <c r="T8" s="400"/>
      <c r="U8" s="400"/>
      <c r="V8" s="400"/>
      <c r="W8" s="393"/>
    </row>
    <row r="9" spans="1:47" ht="85.5" customHeight="1" x14ac:dyDescent="0.25">
      <c r="A9" s="967"/>
      <c r="B9" s="969"/>
      <c r="C9" s="969"/>
      <c r="D9" s="969"/>
      <c r="E9" s="853" t="s">
        <v>2763</v>
      </c>
      <c r="F9" s="845" t="s">
        <v>2759</v>
      </c>
      <c r="G9" s="846"/>
      <c r="H9" s="846"/>
      <c r="I9" s="846"/>
      <c r="J9" s="846"/>
      <c r="K9" s="846"/>
      <c r="L9" s="846"/>
      <c r="M9" s="847">
        <v>1</v>
      </c>
      <c r="N9" s="846"/>
      <c r="O9" s="847">
        <v>1</v>
      </c>
      <c r="P9" s="846"/>
      <c r="Q9" s="850">
        <v>133</v>
      </c>
      <c r="R9" s="850" t="s">
        <v>3227</v>
      </c>
      <c r="S9" s="850" t="s">
        <v>2767</v>
      </c>
      <c r="T9" s="850" t="s">
        <v>3108</v>
      </c>
      <c r="U9" s="850" t="s">
        <v>3225</v>
      </c>
      <c r="V9" s="850" t="s">
        <v>3106</v>
      </c>
      <c r="W9" s="851" t="s">
        <v>3107</v>
      </c>
    </row>
    <row r="10" spans="1:47" ht="126" hidden="1" customHeight="1" x14ac:dyDescent="0.25">
      <c r="A10" s="967"/>
      <c r="B10" s="971" t="s">
        <v>775</v>
      </c>
      <c r="C10" s="968" t="s">
        <v>776</v>
      </c>
      <c r="D10" s="968" t="s">
        <v>777</v>
      </c>
      <c r="E10" s="398"/>
      <c r="F10" s="399" t="s">
        <v>2760</v>
      </c>
      <c r="G10" s="392"/>
      <c r="H10" s="293"/>
      <c r="I10" s="392"/>
      <c r="J10" s="293"/>
      <c r="K10" s="402"/>
      <c r="L10" s="293"/>
      <c r="M10" s="392"/>
      <c r="N10" s="293"/>
      <c r="O10" s="392"/>
      <c r="P10" s="294"/>
      <c r="Q10" s="850">
        <v>133</v>
      </c>
      <c r="R10" s="850" t="s">
        <v>3227</v>
      </c>
      <c r="S10" s="400"/>
      <c r="T10" s="400"/>
      <c r="U10" s="850" t="s">
        <v>3225</v>
      </c>
      <c r="V10" s="400"/>
      <c r="W10" s="573"/>
    </row>
    <row r="11" spans="1:47" ht="104.25" customHeight="1" x14ac:dyDescent="0.25">
      <c r="A11" s="967"/>
      <c r="B11" s="972"/>
      <c r="C11" s="969"/>
      <c r="D11" s="969"/>
      <c r="E11" s="851" t="s">
        <v>2764</v>
      </c>
      <c r="F11" s="845" t="s">
        <v>2761</v>
      </c>
      <c r="G11" s="848"/>
      <c r="H11" s="848"/>
      <c r="I11" s="848"/>
      <c r="J11" s="848"/>
      <c r="K11" s="848"/>
      <c r="L11" s="848"/>
      <c r="M11" s="849">
        <v>1</v>
      </c>
      <c r="N11" s="848"/>
      <c r="O11" s="849">
        <v>1</v>
      </c>
      <c r="P11" s="848"/>
      <c r="Q11" s="850">
        <v>133</v>
      </c>
      <c r="R11" s="850" t="s">
        <v>3227</v>
      </c>
      <c r="S11" s="850" t="s">
        <v>2767</v>
      </c>
      <c r="T11" s="850" t="s">
        <v>3109</v>
      </c>
      <c r="U11" s="850" t="s">
        <v>3225</v>
      </c>
      <c r="V11" s="850" t="s">
        <v>3106</v>
      </c>
      <c r="W11" s="851" t="s">
        <v>3107</v>
      </c>
    </row>
    <row r="12" spans="1:47" ht="110.25" hidden="1" x14ac:dyDescent="0.25">
      <c r="A12" s="967"/>
      <c r="B12" s="401" t="s">
        <v>778</v>
      </c>
      <c r="C12" s="398" t="s">
        <v>128</v>
      </c>
      <c r="D12" s="398" t="s">
        <v>128</v>
      </c>
      <c r="E12" s="398"/>
      <c r="F12" s="399" t="s">
        <v>779</v>
      </c>
      <c r="G12" s="392"/>
      <c r="H12" s="293"/>
      <c r="I12" s="392"/>
      <c r="J12" s="293"/>
      <c r="K12" s="392"/>
      <c r="L12" s="293"/>
      <c r="M12" s="392"/>
      <c r="N12" s="293"/>
      <c r="O12" s="392"/>
      <c r="P12" s="293"/>
      <c r="Q12" s="400"/>
      <c r="R12" s="400"/>
      <c r="S12" s="400"/>
      <c r="T12" s="400"/>
      <c r="U12" s="400"/>
      <c r="V12" s="400"/>
      <c r="W12" s="403"/>
    </row>
    <row r="13" spans="1:47" ht="94.5" hidden="1" x14ac:dyDescent="0.25">
      <c r="A13" s="967"/>
      <c r="B13" s="401" t="s">
        <v>780</v>
      </c>
      <c r="C13" s="398" t="s">
        <v>129</v>
      </c>
      <c r="D13" s="398" t="s">
        <v>130</v>
      </c>
      <c r="E13" s="398"/>
      <c r="F13" s="399" t="s">
        <v>199</v>
      </c>
      <c r="G13" s="392"/>
      <c r="H13" s="293"/>
      <c r="I13" s="392"/>
      <c r="J13" s="293"/>
      <c r="K13" s="392"/>
      <c r="L13" s="293"/>
      <c r="M13" s="392"/>
      <c r="N13" s="293"/>
      <c r="O13" s="392"/>
      <c r="P13" s="293"/>
      <c r="Q13" s="400"/>
      <c r="R13" s="400"/>
      <c r="S13" s="400"/>
      <c r="T13" s="400"/>
      <c r="U13" s="400"/>
      <c r="V13" s="400"/>
      <c r="W13" s="390"/>
    </row>
    <row r="14" spans="1:47" ht="15.75" x14ac:dyDescent="0.25">
      <c r="A14" s="424"/>
      <c r="B14" s="425"/>
      <c r="C14" s="424" t="s">
        <v>131</v>
      </c>
      <c r="D14" s="425"/>
      <c r="E14" s="425"/>
      <c r="F14" s="426"/>
      <c r="G14" s="404">
        <f t="shared" ref="G14:N14" si="0">SUM(G6:G13)</f>
        <v>0</v>
      </c>
      <c r="H14" s="405">
        <f t="shared" si="0"/>
        <v>0</v>
      </c>
      <c r="I14" s="404">
        <f t="shared" si="0"/>
        <v>0</v>
      </c>
      <c r="J14" s="405">
        <f t="shared" si="0"/>
        <v>0</v>
      </c>
      <c r="K14" s="404">
        <f t="shared" si="0"/>
        <v>0</v>
      </c>
      <c r="L14" s="405">
        <f t="shared" si="0"/>
        <v>0</v>
      </c>
      <c r="M14" s="404">
        <f t="shared" si="0"/>
        <v>3</v>
      </c>
      <c r="N14" s="405">
        <f t="shared" si="0"/>
        <v>0</v>
      </c>
      <c r="O14" s="404">
        <f>G14+I14+K14+M14</f>
        <v>3</v>
      </c>
      <c r="P14" s="406">
        <f>H14+J14+L14+N14</f>
        <v>0</v>
      </c>
      <c r="Q14" s="364"/>
      <c r="R14" s="364"/>
      <c r="S14" s="364"/>
      <c r="T14" s="364"/>
      <c r="U14" s="364"/>
      <c r="V14" s="364"/>
      <c r="W14" s="364"/>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sheetData>
  <mergeCells count="27">
    <mergeCell ref="B3:B5"/>
    <mergeCell ref="C3:C5"/>
    <mergeCell ref="D3:D5"/>
    <mergeCell ref="F3:F5"/>
    <mergeCell ref="A6:A13"/>
    <mergeCell ref="E3:E5"/>
    <mergeCell ref="A3:A5"/>
    <mergeCell ref="D6:D7"/>
    <mergeCell ref="C6:C7"/>
    <mergeCell ref="B6:B9"/>
    <mergeCell ref="C8:C9"/>
    <mergeCell ref="D8:D9"/>
    <mergeCell ref="B10:B11"/>
    <mergeCell ref="C10:C11"/>
    <mergeCell ref="D10:D11"/>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08"/>
  <sheetViews>
    <sheetView showGridLines="0" zoomScale="86" zoomScaleNormal="86" workbookViewId="0">
      <selection activeCell="F19" sqref="F19"/>
    </sheetView>
  </sheetViews>
  <sheetFormatPr baseColWidth="10" defaultColWidth="11.5703125" defaultRowHeight="15" x14ac:dyDescent="0.25"/>
  <cols>
    <col min="1" max="1" width="11.5703125" style="112"/>
    <col min="2" max="2" width="35" style="112" customWidth="1"/>
    <col min="3" max="3" width="21.5703125" style="112" customWidth="1"/>
    <col min="4" max="4" width="18.42578125" style="112" customWidth="1"/>
    <col min="5" max="5" width="14.85546875" style="112" customWidth="1"/>
    <col min="6" max="6" width="19.140625" style="112" customWidth="1"/>
    <col min="7" max="7" width="11.5703125" style="112"/>
    <col min="8" max="8" width="50.85546875" style="112" bestFit="1" customWidth="1"/>
    <col min="9" max="10" width="15.85546875" style="112" bestFit="1" customWidth="1"/>
    <col min="11" max="16384" width="11.5703125" style="112"/>
  </cols>
  <sheetData>
    <row r="2" spans="2:10" ht="18.75" x14ac:dyDescent="0.25">
      <c r="B2" s="107" t="s">
        <v>21</v>
      </c>
      <c r="C2" s="107" t="s">
        <v>532</v>
      </c>
      <c r="H2" s="117" t="s">
        <v>531</v>
      </c>
      <c r="I2" s="117" t="s">
        <v>532</v>
      </c>
    </row>
    <row r="3" spans="2:10" ht="18.75" x14ac:dyDescent="0.25">
      <c r="B3" s="108" t="s">
        <v>187</v>
      </c>
      <c r="C3" s="233">
        <f>'1. TALLERES SEMINARIOS'!D5</f>
        <v>493090</v>
      </c>
      <c r="H3" s="152" t="s">
        <v>264</v>
      </c>
      <c r="I3" s="225">
        <f>'1 Desarrollo e Innov Curricular'!P21</f>
        <v>79700</v>
      </c>
    </row>
    <row r="4" spans="2:10" ht="18.75" x14ac:dyDescent="0.25">
      <c r="B4" s="108" t="s">
        <v>561</v>
      </c>
      <c r="C4" s="233">
        <f>'2. CONTRATACION DE PERSONAL'!D5</f>
        <v>6771057.1399999997</v>
      </c>
      <c r="H4" s="152" t="s">
        <v>245</v>
      </c>
      <c r="I4" s="225">
        <f>'2 Investigación'!P35</f>
        <v>2193860</v>
      </c>
    </row>
    <row r="5" spans="2:10" ht="18.75" x14ac:dyDescent="0.25">
      <c r="B5" s="108" t="s">
        <v>254</v>
      </c>
      <c r="C5" s="233">
        <f>'3. EQUIPO DE OFICINA'!D5</f>
        <v>513900</v>
      </c>
      <c r="H5" s="152" t="s">
        <v>619</v>
      </c>
      <c r="I5" s="225">
        <f>'3 Vinculación Univ. Sociedad'!P23</f>
        <v>125150</v>
      </c>
    </row>
    <row r="6" spans="2:10" ht="18.75" x14ac:dyDescent="0.25">
      <c r="B6" s="108" t="s">
        <v>562</v>
      </c>
      <c r="C6" s="233">
        <f>'4. EQUIPO TECNOLÓGICOS'!D5</f>
        <v>705600</v>
      </c>
      <c r="H6" s="152" t="s">
        <v>265</v>
      </c>
      <c r="I6" s="225">
        <f>'4 Docencia y Recursos Humano '!P15</f>
        <v>137110</v>
      </c>
    </row>
    <row r="7" spans="2:10" ht="18.75" x14ac:dyDescent="0.25">
      <c r="B7" s="108" t="s">
        <v>255</v>
      </c>
      <c r="C7" s="233">
        <f>'5. ACTIVIDADES ESPECIALES'!D5</f>
        <v>11563461.976332068</v>
      </c>
      <c r="H7" s="152" t="s">
        <v>185</v>
      </c>
      <c r="I7" s="225">
        <f>'5 Estudiantes'!P29</f>
        <v>383130.5</v>
      </c>
    </row>
    <row r="8" spans="2:10" ht="18.75" x14ac:dyDescent="0.25">
      <c r="B8" s="119" t="s">
        <v>527</v>
      </c>
      <c r="C8" s="109">
        <f>'6. Becas'!D5</f>
        <v>0</v>
      </c>
      <c r="H8" s="152" t="s">
        <v>620</v>
      </c>
      <c r="I8" s="225">
        <f>'6 Gestion Administrativa'!P55</f>
        <v>33662780.907665402</v>
      </c>
    </row>
    <row r="9" spans="2:10" ht="18.75" x14ac:dyDescent="0.25">
      <c r="B9" s="119" t="s">
        <v>528</v>
      </c>
      <c r="C9" s="109">
        <f>'7. Infraestructura'!D5</f>
        <v>16617471.788000001</v>
      </c>
      <c r="E9" s="152" t="s">
        <v>173</v>
      </c>
      <c r="F9" s="655">
        <f>Presupuesto!F584</f>
        <v>36664580.904332072</v>
      </c>
      <c r="G9" s="138"/>
      <c r="H9" s="226" t="s">
        <v>3126</v>
      </c>
      <c r="I9" s="227">
        <f>'Gestion Academica'!P20</f>
        <v>43000</v>
      </c>
    </row>
    <row r="10" spans="2:10" ht="18.75" x14ac:dyDescent="0.25">
      <c r="B10" s="108" t="s">
        <v>564</v>
      </c>
      <c r="C10" s="109">
        <f>'8. Venta de Servicios'!D5</f>
        <v>0</v>
      </c>
      <c r="F10" s="138"/>
      <c r="G10" s="138"/>
      <c r="H10" s="226" t="s">
        <v>266</v>
      </c>
      <c r="I10" s="227">
        <f>Graduados!P14</f>
        <v>0</v>
      </c>
    </row>
    <row r="11" spans="2:10" ht="18.75" x14ac:dyDescent="0.25">
      <c r="B11" s="119"/>
      <c r="C11" s="109"/>
      <c r="F11" s="138"/>
      <c r="G11" s="138"/>
      <c r="H11" s="226" t="s">
        <v>622</v>
      </c>
      <c r="I11" s="227">
        <f>'Gestión del Conocimiento'!P30</f>
        <v>39850</v>
      </c>
    </row>
    <row r="12" spans="2:10" ht="18.75" x14ac:dyDescent="0.25">
      <c r="B12" s="119"/>
      <c r="C12" s="109"/>
      <c r="F12" s="138"/>
      <c r="G12" s="138"/>
      <c r="H12" s="226" t="s">
        <v>267</v>
      </c>
      <c r="I12" s="227">
        <f>Gobernabilidad!P10</f>
        <v>0</v>
      </c>
    </row>
    <row r="13" spans="2:10" ht="23.25" x14ac:dyDescent="0.25">
      <c r="B13" s="110"/>
      <c r="C13" s="111"/>
      <c r="F13" s="138"/>
      <c r="G13" s="138"/>
      <c r="H13" s="226" t="s">
        <v>623</v>
      </c>
      <c r="I13" s="227">
        <f>'Lo Esencial'!P17</f>
        <v>0</v>
      </c>
    </row>
    <row r="14" spans="2:10" ht="26.25" x14ac:dyDescent="0.25">
      <c r="B14" s="234" t="s">
        <v>253</v>
      </c>
      <c r="C14" s="235">
        <f>SUM(C3:C13)</f>
        <v>36664580.904332072</v>
      </c>
      <c r="F14" s="138"/>
      <c r="G14" s="138"/>
      <c r="H14" s="138"/>
      <c r="I14" s="138"/>
    </row>
    <row r="15" spans="2:10" x14ac:dyDescent="0.25">
      <c r="F15" s="138"/>
      <c r="G15" s="138"/>
      <c r="H15" s="138" t="s">
        <v>253</v>
      </c>
      <c r="I15" s="656">
        <f>SUM(I3:I14)</f>
        <v>36664581.407665402</v>
      </c>
    </row>
    <row r="16" spans="2:10" x14ac:dyDescent="0.25">
      <c r="F16" s="138"/>
      <c r="G16" s="138"/>
      <c r="H16" s="138"/>
      <c r="I16" s="138"/>
      <c r="J16" s="228"/>
    </row>
    <row r="17" spans="2:15" x14ac:dyDescent="0.25">
      <c r="J17" s="228"/>
    </row>
    <row r="18" spans="2:15" x14ac:dyDescent="0.25">
      <c r="J18" s="228"/>
    </row>
    <row r="19" spans="2:15" x14ac:dyDescent="0.25">
      <c r="J19" s="228"/>
    </row>
    <row r="20" spans="2:15" x14ac:dyDescent="0.25">
      <c r="J20" s="228"/>
    </row>
    <row r="21" spans="2:15" x14ac:dyDescent="0.25">
      <c r="J21" s="228"/>
    </row>
    <row r="24" spans="2:15" x14ac:dyDescent="0.25">
      <c r="H24" s="228"/>
    </row>
    <row r="25" spans="2:15" x14ac:dyDescent="0.25">
      <c r="B25" s="112" t="s">
        <v>872</v>
      </c>
      <c r="C25" s="112" t="s">
        <v>873</v>
      </c>
      <c r="D25" s="112" t="s">
        <v>874</v>
      </c>
      <c r="E25" s="112" t="s">
        <v>875</v>
      </c>
      <c r="F25" s="112" t="s">
        <v>876</v>
      </c>
      <c r="G25" s="112" t="s">
        <v>877</v>
      </c>
      <c r="H25" s="112" t="s">
        <v>878</v>
      </c>
      <c r="I25" s="112" t="s">
        <v>879</v>
      </c>
      <c r="J25" s="112" t="s">
        <v>880</v>
      </c>
      <c r="K25" s="112" t="s">
        <v>881</v>
      </c>
      <c r="L25" s="112" t="s">
        <v>882</v>
      </c>
      <c r="M25" s="112" t="s">
        <v>883</v>
      </c>
      <c r="N25" s="112" t="s">
        <v>884</v>
      </c>
      <c r="O25" s="112" t="s">
        <v>885</v>
      </c>
    </row>
    <row r="27" spans="2:15" x14ac:dyDescent="0.25">
      <c r="H27" s="183"/>
    </row>
    <row r="29" spans="2:15" ht="18.75" x14ac:dyDescent="0.25">
      <c r="B29" s="108"/>
      <c r="C29" s="109"/>
    </row>
    <row r="30" spans="2:15" ht="18.75" x14ac:dyDescent="0.25">
      <c r="B30" s="108"/>
      <c r="C30" s="109"/>
    </row>
    <row r="31" spans="2:15" x14ac:dyDescent="0.25">
      <c r="B31" s="229" t="s">
        <v>557</v>
      </c>
    </row>
    <row r="33" spans="2:4" ht="18.75" x14ac:dyDescent="0.25">
      <c r="B33" s="107" t="s">
        <v>21</v>
      </c>
      <c r="C33" s="107" t="s">
        <v>55</v>
      </c>
      <c r="D33" s="307" t="s">
        <v>626</v>
      </c>
    </row>
    <row r="34" spans="2:4" ht="18.75" x14ac:dyDescent="0.25">
      <c r="B34" s="112" t="s">
        <v>872</v>
      </c>
      <c r="C34" s="194">
        <f>SUMIF('2. CONTRATACION DE PERSONAL'!C:C,'Cuadro resumen'!$B$34:$B$50,'2. CONTRATACION DE PERSONAL'!D:D)</f>
        <v>0</v>
      </c>
      <c r="D34" s="308">
        <f>SUMIF('2. CONTRATACION DE PERSONAL'!$C:$C,'Cuadro resumen'!$B$34:$B$50,'2. CONTRATACION DE PERSONAL'!$G:$G)</f>
        <v>0</v>
      </c>
    </row>
    <row r="35" spans="2:4" ht="18.75" x14ac:dyDescent="0.25">
      <c r="B35" s="112" t="s">
        <v>873</v>
      </c>
      <c r="C35" s="194">
        <f>SUMIF('2. CONTRATACION DE PERSONAL'!C:C,'Cuadro resumen'!$B$34:$B$50,'2. CONTRATACION DE PERSONAL'!D:D)</f>
        <v>0</v>
      </c>
      <c r="D35" s="308">
        <f>SUMIF('2. CONTRATACION DE PERSONAL'!$C:$C,'Cuadro resumen'!$B$34:$B$50,'2. CONTRATACION DE PERSONAL'!$G:$G)</f>
        <v>0</v>
      </c>
    </row>
    <row r="36" spans="2:4" ht="18.75" x14ac:dyDescent="0.25">
      <c r="B36" s="112" t="s">
        <v>874</v>
      </c>
      <c r="C36" s="194">
        <f>SUMIF('2. CONTRATACION DE PERSONAL'!C:C,'Cuadro resumen'!$B$34:$B$50,'2. CONTRATACION DE PERSONAL'!D:D)</f>
        <v>0</v>
      </c>
      <c r="D36" s="308">
        <f>SUMIF('2. CONTRATACION DE PERSONAL'!$C:$C,'Cuadro resumen'!$B$34:$B$50,'2. CONTRATACION DE PERSONAL'!$G:$G)</f>
        <v>0</v>
      </c>
    </row>
    <row r="37" spans="2:4" ht="18.75" x14ac:dyDescent="0.25">
      <c r="B37" s="112" t="s">
        <v>875</v>
      </c>
      <c r="C37" s="194">
        <f>SUMIF('2. CONTRATACION DE PERSONAL'!C:C,'Cuadro resumen'!$B$34:$B$50,'2. CONTRATACION DE PERSONAL'!D:D)</f>
        <v>0</v>
      </c>
      <c r="D37" s="308">
        <f>SUMIF('2. CONTRATACION DE PERSONAL'!$C:$C,'Cuadro resumen'!$B$34:$B$50,'2. CONTRATACION DE PERSONAL'!$G:$G)</f>
        <v>0</v>
      </c>
    </row>
    <row r="38" spans="2:4" ht="18.75" x14ac:dyDescent="0.25">
      <c r="B38" s="112" t="s">
        <v>876</v>
      </c>
      <c r="C38" s="194">
        <f>SUMIF('2. CONTRATACION DE PERSONAL'!C:C,'Cuadro resumen'!$B$34:$B$50,'2. CONTRATACION DE PERSONAL'!D:D)</f>
        <v>0</v>
      </c>
      <c r="D38" s="308">
        <f>SUMIF('2. CONTRATACION DE PERSONAL'!$C:$C,'Cuadro resumen'!$B$34:$B$50,'2. CONTRATACION DE PERSONAL'!$G:$G)</f>
        <v>0</v>
      </c>
    </row>
    <row r="39" spans="2:4" ht="18.75" x14ac:dyDescent="0.25">
      <c r="B39" s="112" t="s">
        <v>877</v>
      </c>
      <c r="C39" s="194">
        <f>SUMIF('2. CONTRATACION DE PERSONAL'!C:C,'Cuadro resumen'!$B$34:$B$50,'2. CONTRATACION DE PERSONAL'!D:D)</f>
        <v>6</v>
      </c>
      <c r="D39" s="308">
        <f>SUMIF('2. CONTRATACION DE PERSONAL'!$C:$C,'Cuadro resumen'!$B$34:$B$50,'2. CONTRATACION DE PERSONAL'!$G:$G)</f>
        <v>1898558.64</v>
      </c>
    </row>
    <row r="40" spans="2:4" ht="18.75" x14ac:dyDescent="0.25">
      <c r="B40" s="112" t="s">
        <v>878</v>
      </c>
      <c r="C40" s="194">
        <f>SUMIF('2. CONTRATACION DE PERSONAL'!C:C,'Cuadro resumen'!$B$34:$B$50,'2. CONTRATACION DE PERSONAL'!D:D)</f>
        <v>0</v>
      </c>
      <c r="D40" s="308">
        <f>SUMIF('2. CONTRATACION DE PERSONAL'!$C:$C,'Cuadro resumen'!$B$34:$B$50,'2. CONTRATACION DE PERSONAL'!$G:$G)</f>
        <v>0</v>
      </c>
    </row>
    <row r="41" spans="2:4" ht="18.75" x14ac:dyDescent="0.25">
      <c r="B41" s="112" t="s">
        <v>879</v>
      </c>
      <c r="C41" s="194">
        <f>SUMIF('2. CONTRATACION DE PERSONAL'!C:C,'Cuadro resumen'!$B$34:$B$50,'2. CONTRATACION DE PERSONAL'!D:D)</f>
        <v>0</v>
      </c>
      <c r="D41" s="308">
        <f>SUMIF('2. CONTRATACION DE PERSONAL'!$C:$C,'Cuadro resumen'!$B$34:$B$50,'2. CONTRATACION DE PERSONAL'!$G:$G)</f>
        <v>0</v>
      </c>
    </row>
    <row r="42" spans="2:4" ht="18.75" x14ac:dyDescent="0.25">
      <c r="B42" s="112" t="s">
        <v>880</v>
      </c>
      <c r="C42" s="194">
        <f>SUMIF('2. CONTRATACION DE PERSONAL'!C:C,'Cuadro resumen'!$B$34:$B$50,'2. CONTRATACION DE PERSONAL'!D:D)</f>
        <v>0</v>
      </c>
      <c r="D42" s="308">
        <f>SUMIF('2. CONTRATACION DE PERSONAL'!$C:$C,'Cuadro resumen'!$B$34:$B$50,'2. CONTRATACION DE PERSONAL'!$G:$G)</f>
        <v>0</v>
      </c>
    </row>
    <row r="43" spans="2:4" ht="18.75" x14ac:dyDescent="0.25">
      <c r="B43" s="112" t="s">
        <v>881</v>
      </c>
      <c r="C43" s="194">
        <f>SUMIF('2. CONTRATACION DE PERSONAL'!C:C,'Cuadro resumen'!$B$34:$B$50,'2. CONTRATACION DE PERSONAL'!D:D)</f>
        <v>1</v>
      </c>
      <c r="D43" s="308">
        <f>SUMIF('2. CONTRATACION DE PERSONAL'!$C:$C,'Cuadro resumen'!$B$34:$B$50,'2. CONTRATACION DE PERSONAL'!$G:$G)</f>
        <v>180390.72</v>
      </c>
    </row>
    <row r="44" spans="2:4" ht="18.75" x14ac:dyDescent="0.25">
      <c r="B44" s="112" t="s">
        <v>882</v>
      </c>
      <c r="C44" s="194">
        <f>SUMIF('2. CONTRATACION DE PERSONAL'!C:C,'Cuadro resumen'!$B$34:$B$50,'2. CONTRATACION DE PERSONAL'!D:D)</f>
        <v>0</v>
      </c>
      <c r="D44" s="308">
        <f>SUMIF('2. CONTRATACION DE PERSONAL'!$C:$C,'Cuadro resumen'!$B$34:$B$50,'2. CONTRATACION DE PERSONAL'!$G:$G)</f>
        <v>0</v>
      </c>
    </row>
    <row r="45" spans="2:4" ht="18.75" x14ac:dyDescent="0.25">
      <c r="B45" s="112" t="s">
        <v>883</v>
      </c>
      <c r="C45" s="194">
        <f>SUMIF('2. CONTRATACION DE PERSONAL'!C:C,'Cuadro resumen'!$B$34:$B$50,'2. CONTRATACION DE PERSONAL'!D:D)</f>
        <v>0</v>
      </c>
      <c r="D45" s="308">
        <f>SUMIF('2. CONTRATACION DE PERSONAL'!$C:$C,'Cuadro resumen'!$B$34:$B$50,'2. CONTRATACION DE PERSONAL'!$G:$G)</f>
        <v>0</v>
      </c>
    </row>
    <row r="46" spans="2:4" ht="18.75" x14ac:dyDescent="0.25">
      <c r="B46" s="112" t="s">
        <v>884</v>
      </c>
      <c r="C46" s="194">
        <f>SUMIF('2. CONTRATACION DE PERSONAL'!C:C,'Cuadro resumen'!$B$34:$B$50,'2. CONTRATACION DE PERSONAL'!D:D)</f>
        <v>0</v>
      </c>
      <c r="D46" s="308">
        <f>SUMIF('2. CONTRATACION DE PERSONAL'!$C:$C,'Cuadro resumen'!$B$34:$B$50,'2. CONTRATACION DE PERSONAL'!$G:$G)</f>
        <v>0</v>
      </c>
    </row>
    <row r="47" spans="2:4" ht="18.75" x14ac:dyDescent="0.25">
      <c r="B47" s="112" t="s">
        <v>885</v>
      </c>
      <c r="C47" s="194">
        <f>SUMIF('2. CONTRATACION DE PERSONAL'!C:C,'Cuadro resumen'!$B$34:$B$50,'2. CONTRATACION DE PERSONAL'!D:D)</f>
        <v>153</v>
      </c>
      <c r="D47" s="308">
        <f>SUMIF('2. CONTRATACION DE PERSONAL'!$C:$C,'Cuadro resumen'!$B$34:$B$50,'2. CONTRATACION DE PERSONAL'!$G:$G)</f>
        <v>2818600.8</v>
      </c>
    </row>
    <row r="48" spans="2:4" ht="18.75" x14ac:dyDescent="0.25">
      <c r="B48" s="108" t="s">
        <v>84</v>
      </c>
      <c r="C48" s="194">
        <f>SUMIF('2. CONTRATACION DE PERSONAL'!C:C,'Cuadro resumen'!$B$34:$B$50,'2. CONTRATACION DE PERSONAL'!D:D)</f>
        <v>1</v>
      </c>
      <c r="D48" s="308">
        <f>SUMIF('2. CONTRATACION DE PERSONAL'!$C:$C,'Cuadro resumen'!$B$34:$B$50,'2. CONTRATACION DE PERSONAL'!$G:$G)</f>
        <v>24000</v>
      </c>
    </row>
    <row r="49" spans="2:4" ht="18.75" x14ac:dyDescent="0.25">
      <c r="B49" s="108" t="s">
        <v>60</v>
      </c>
      <c r="C49" s="194">
        <f>SUMIF('2. CONTRATACION DE PERSONAL'!C:C,'Cuadro resumen'!$B$34:$B$50,'2. CONTRATACION DE PERSONAL'!D:D)</f>
        <v>1</v>
      </c>
      <c r="D49" s="308">
        <f>SUMIF('2. CONTRATACION DE PERSONAL'!$C:$C,'Cuadro resumen'!$B$34:$B$50,'2. CONTRATACION DE PERSONAL'!$G:$G)</f>
        <v>360000</v>
      </c>
    </row>
    <row r="50" spans="2:4" ht="18.75" x14ac:dyDescent="0.25">
      <c r="B50" s="108" t="s">
        <v>61</v>
      </c>
      <c r="C50" s="194">
        <f>SUMIF('2. CONTRATACION DE PERSONAL'!C:C,'Cuadro resumen'!$B$34:$B$50,'2. CONTRATACION DE PERSONAL'!D:D)</f>
        <v>0</v>
      </c>
      <c r="D50" s="308">
        <f>SUMIF('2. CONTRATACION DE PERSONAL'!$C:$C,'Cuadro resumen'!$B$34:$B$50,'2. CONTRATACION DE PERSONAL'!$G:$G)</f>
        <v>0</v>
      </c>
    </row>
    <row r="51" spans="2:4" ht="23.25" x14ac:dyDescent="0.25">
      <c r="B51" s="110" t="s">
        <v>253</v>
      </c>
      <c r="C51" s="195">
        <f>SUBTOTAL(109,C34:C50)</f>
        <v>162</v>
      </c>
      <c r="D51" s="308">
        <f>SUM(D34:D50)</f>
        <v>5281550.16</v>
      </c>
    </row>
    <row r="60" spans="2:4" x14ac:dyDescent="0.25">
      <c r="B60" s="229" t="s">
        <v>521</v>
      </c>
    </row>
    <row r="62" spans="2:4" ht="18.75" x14ac:dyDescent="0.25">
      <c r="B62" s="107" t="s">
        <v>21</v>
      </c>
      <c r="C62" s="107" t="s">
        <v>55</v>
      </c>
      <c r="D62" s="307" t="s">
        <v>626</v>
      </c>
    </row>
    <row r="63" spans="2:4" ht="18.75" x14ac:dyDescent="0.25">
      <c r="B63" s="108" t="s">
        <v>63</v>
      </c>
      <c r="C63" s="109">
        <f>SUMIF('3. EQUIPO DE OFICINA'!C:C,'Cuadro resumen'!$B$63:$B$72,'3. EQUIPO DE OFICINA'!D:D)</f>
        <v>12</v>
      </c>
      <c r="D63" s="309">
        <f>SUMIF('3. EQUIPO DE OFICINA'!$C:$C,'Cuadro resumen'!$B$63:$B$72,'3. EQUIPO DE OFICINA'!$F:$F)</f>
        <v>33600</v>
      </c>
    </row>
    <row r="64" spans="2:4" ht="18.75" x14ac:dyDescent="0.25">
      <c r="B64" s="119" t="s">
        <v>64</v>
      </c>
      <c r="C64" s="109">
        <f>SUMIF('3. EQUIPO DE OFICINA'!C:C,'Cuadro resumen'!$B$63:$B$72,'3. EQUIPO DE OFICINA'!D:D)</f>
        <v>22</v>
      </c>
      <c r="D64" s="309">
        <f>SUMIF('3. EQUIPO DE OFICINA'!$C:$C,'Cuadro resumen'!$B$63:$B$72,'3. EQUIPO DE OFICINA'!$F:$F)</f>
        <v>52800</v>
      </c>
    </row>
    <row r="65" spans="2:4" ht="18.75" x14ac:dyDescent="0.25">
      <c r="B65" s="119" t="s">
        <v>65</v>
      </c>
      <c r="C65" s="109">
        <f>SUMIF('3. EQUIPO DE OFICINA'!C:C,'Cuadro resumen'!$B$63:$B$72,'3. EQUIPO DE OFICINA'!D:D)</f>
        <v>13</v>
      </c>
      <c r="D65" s="309">
        <f>SUMIF('3. EQUIPO DE OFICINA'!$C:$C,'Cuadro resumen'!$B$63:$B$72,'3. EQUIPO DE OFICINA'!$F:$F)</f>
        <v>39000</v>
      </c>
    </row>
    <row r="66" spans="2:4" ht="18.75" x14ac:dyDescent="0.25">
      <c r="B66" s="119" t="s">
        <v>66</v>
      </c>
      <c r="C66" s="109">
        <f>SUMIF('3. EQUIPO DE OFICINA'!C:C,'Cuadro resumen'!$B$63:$B$72,'3. EQUIPO DE OFICINA'!D:D)</f>
        <v>6</v>
      </c>
      <c r="D66" s="309">
        <f>SUMIF('3. EQUIPO DE OFICINA'!$C:$C,'Cuadro resumen'!$B$63:$B$72,'3. EQUIPO DE OFICINA'!$F:$F)</f>
        <v>36000</v>
      </c>
    </row>
    <row r="67" spans="2:4" ht="18.75" x14ac:dyDescent="0.25">
      <c r="B67" s="119" t="s">
        <v>67</v>
      </c>
      <c r="C67" s="109">
        <f>SUMIF('3. EQUIPO DE OFICINA'!C:C,'Cuadro resumen'!$B$63:$B$72,'3. EQUIPO DE OFICINA'!D:D)</f>
        <v>9</v>
      </c>
      <c r="D67" s="309">
        <f>SUMIF('3. EQUIPO DE OFICINA'!$C:$C,'Cuadro resumen'!$B$63:$B$72,'3. EQUIPO DE OFICINA'!$F:$F)</f>
        <v>27000</v>
      </c>
    </row>
    <row r="68" spans="2:4" ht="18.75" x14ac:dyDescent="0.25">
      <c r="B68" s="119" t="s">
        <v>68</v>
      </c>
      <c r="C68" s="109">
        <f>SUMIF('3. EQUIPO DE OFICINA'!C:C,'Cuadro resumen'!$B$63:$B$72,'3. EQUIPO DE OFICINA'!D:D)</f>
        <v>2</v>
      </c>
      <c r="D68" s="309">
        <f>SUMIF('3. EQUIPO DE OFICINA'!$C:$C,'Cuadro resumen'!$B$63:$B$72,'3. EQUIPO DE OFICINA'!$F:$F)</f>
        <v>20000</v>
      </c>
    </row>
    <row r="69" spans="2:4" ht="18.75" x14ac:dyDescent="0.25">
      <c r="B69" s="119" t="s">
        <v>69</v>
      </c>
      <c r="C69" s="109">
        <f>SUMIF('3. EQUIPO DE OFICINA'!C:C,'Cuadro resumen'!$B$63:$B$72,'3. EQUIPO DE OFICINA'!D:D)</f>
        <v>12</v>
      </c>
      <c r="D69" s="309">
        <f>SUMIF('3. EQUIPO DE OFICINA'!$C:$C,'Cuadro resumen'!$B$63:$B$72,'3. EQUIPO DE OFICINA'!$F:$F)</f>
        <v>42000</v>
      </c>
    </row>
    <row r="70" spans="2:4" ht="18.75" x14ac:dyDescent="0.25">
      <c r="B70" s="108" t="s">
        <v>70</v>
      </c>
      <c r="C70" s="109">
        <f>SUMIF('3. EQUIPO DE OFICINA'!C:C,'Cuadro resumen'!$B$63:$B$72,'3. EQUIPO DE OFICINA'!D:D)</f>
        <v>0</v>
      </c>
      <c r="D70" s="309">
        <f>SUMIF('3. EQUIPO DE OFICINA'!$C:$C,'Cuadro resumen'!$B$63:$B$72,'3. EQUIPO DE OFICINA'!$F:$F)</f>
        <v>0</v>
      </c>
    </row>
    <row r="71" spans="2:4" ht="18.75" x14ac:dyDescent="0.25">
      <c r="B71" s="108" t="s">
        <v>71</v>
      </c>
      <c r="C71" s="109">
        <f>SUMIF('3. EQUIPO DE OFICINA'!C:C,'Cuadro resumen'!$B$63:$B$72,'3. EQUIPO DE OFICINA'!D:D)</f>
        <v>2</v>
      </c>
      <c r="D71" s="309">
        <f>SUMIF('3. EQUIPO DE OFICINA'!$C:$C,'Cuadro resumen'!$B$63:$B$72,'3. EQUIPO DE OFICINA'!$F:$F)</f>
        <v>32000</v>
      </c>
    </row>
    <row r="72" spans="2:4" ht="18.75" x14ac:dyDescent="0.25">
      <c r="B72" s="108" t="s">
        <v>72</v>
      </c>
      <c r="C72" s="109">
        <f>SUMIF('3. EQUIPO DE OFICINA'!C:C,'Cuadro resumen'!$B$63:$B$72,'3. EQUIPO DE OFICINA'!D:D)</f>
        <v>0</v>
      </c>
      <c r="D72" s="309">
        <f>SUMIF('3. EQUIPO DE OFICINA'!$C:$C,'Cuadro resumen'!$B$63:$B$72,'3. EQUIPO DE OFICINA'!$F:$F)</f>
        <v>0</v>
      </c>
    </row>
    <row r="73" spans="2:4" ht="18.75" x14ac:dyDescent="0.25">
      <c r="B73" s="108"/>
      <c r="C73" s="109">
        <f>SUMIF('3. EQUIPO DE OFICINA'!C:C,'Cuadro resumen'!$B$63:$B$72,'3. EQUIPO DE OFICINA'!D:D)</f>
        <v>0</v>
      </c>
      <c r="D73" s="309">
        <f>SUMIF('3. EQUIPO DE OFICINA'!$C:$C,'Cuadro resumen'!$B$63:$B$72,'3. EQUIPO DE OFICINA'!$F:$F)</f>
        <v>0</v>
      </c>
    </row>
    <row r="74" spans="2:4" ht="23.25" x14ac:dyDescent="0.25">
      <c r="B74" s="110" t="s">
        <v>253</v>
      </c>
      <c r="C74" s="111">
        <f>SUM(C63:C73)</f>
        <v>78</v>
      </c>
      <c r="D74" s="310">
        <f>SUM(D63:D73)</f>
        <v>282400</v>
      </c>
    </row>
    <row r="77" spans="2:4" x14ac:dyDescent="0.25">
      <c r="B77" s="229" t="s">
        <v>522</v>
      </c>
    </row>
    <row r="79" spans="2:4" ht="18.75" x14ac:dyDescent="0.25">
      <c r="B79" s="107" t="s">
        <v>523</v>
      </c>
      <c r="C79" s="107" t="s">
        <v>55</v>
      </c>
      <c r="D79" s="307" t="s">
        <v>626</v>
      </c>
    </row>
    <row r="80" spans="2:4" ht="37.5" x14ac:dyDescent="0.25">
      <c r="B80" s="449" t="s">
        <v>1728</v>
      </c>
      <c r="C80" s="109">
        <f>SUMIF('4. EQUIPO TECNOLÓGICOS'!C:C,'Cuadro resumen'!$B$80:$B$96,'4. EQUIPO TECNOLÓGICOS'!D:D)</f>
        <v>0</v>
      </c>
      <c r="D80" s="109">
        <f>SUMIF('4. EQUIPO TECNOLÓGICOS'!$C:$C,'Cuadro resumen'!$B$80:$B$96,'4. EQUIPO TECNOLÓGICOS'!F:F)</f>
        <v>0</v>
      </c>
    </row>
    <row r="81" spans="2:4" ht="18.75" x14ac:dyDescent="0.25">
      <c r="B81" s="449" t="s">
        <v>1729</v>
      </c>
      <c r="C81" s="109">
        <f>SUMIF('4. EQUIPO TECNOLÓGICOS'!C:C,'Cuadro resumen'!$B$80:$B$96,'4. EQUIPO TECNOLÓGICOS'!D:D)</f>
        <v>5</v>
      </c>
      <c r="D81" s="109">
        <f>SUMIF('4. EQUIPO TECNOLÓGICOS'!$C:$C,'Cuadro resumen'!$B$80:$B$96,'4. EQUIPO TECNOLÓGICOS'!F:F)</f>
        <v>75000</v>
      </c>
    </row>
    <row r="82" spans="2:4" ht="37.5" x14ac:dyDescent="0.25">
      <c r="B82" s="449" t="s">
        <v>1727</v>
      </c>
      <c r="C82" s="109">
        <f>SUMIF('4. EQUIPO TECNOLÓGICOS'!C:C,'Cuadro resumen'!$B$80:$B$96,'4. EQUIPO TECNOLÓGICOS'!D:D)</f>
        <v>0</v>
      </c>
      <c r="D82" s="109">
        <f>SUMIF('4. EQUIPO TECNOLÓGICOS'!$C:$C,'Cuadro resumen'!$B$80:$B$96,'4. EQUIPO TECNOLÓGICOS'!F:F)</f>
        <v>0</v>
      </c>
    </row>
    <row r="83" spans="2:4" ht="37.5" x14ac:dyDescent="0.25">
      <c r="B83" s="449" t="s">
        <v>1730</v>
      </c>
      <c r="C83" s="109">
        <f>SUMIF('4. EQUIPO TECNOLÓGICOS'!C:C,'Cuadro resumen'!$B$80:$B$96,'4. EQUIPO TECNOLÓGICOS'!D:D)</f>
        <v>20</v>
      </c>
      <c r="D83" s="109">
        <f>SUMIF('4. EQUIPO TECNOLÓGICOS'!$C:$C,'Cuadro resumen'!$B$80:$B$96,'4. EQUIPO TECNOLÓGICOS'!F:F)</f>
        <v>300000</v>
      </c>
    </row>
    <row r="84" spans="2:4" ht="18.75" x14ac:dyDescent="0.25">
      <c r="B84" s="108" t="s">
        <v>558</v>
      </c>
      <c r="C84" s="109">
        <f>SUMIF('4. EQUIPO TECNOLÓGICOS'!C:C,'Cuadro resumen'!$B$80:$B$96,'4. EQUIPO TECNOLÓGICOS'!D:D)</f>
        <v>0</v>
      </c>
      <c r="D84" s="109">
        <f>SUMIF('4. EQUIPO TECNOLÓGICOS'!$C:$C,'Cuadro resumen'!$B$80:$B$96,'4. EQUIPO TECNOLÓGICOS'!F:F)</f>
        <v>0</v>
      </c>
    </row>
    <row r="85" spans="2:4" ht="18.75" x14ac:dyDescent="0.25">
      <c r="B85" s="119" t="s">
        <v>73</v>
      </c>
      <c r="C85" s="109">
        <f>SUMIF('4. EQUIPO TECNOLÓGICOS'!C:C,'Cuadro resumen'!$B$80:$B$96,'4. EQUIPO TECNOLÓGICOS'!D:D)</f>
        <v>0</v>
      </c>
      <c r="D85" s="109">
        <f>SUMIF('4. EQUIPO TECNOLÓGICOS'!$C:$C,'Cuadro resumen'!$B$80:$B$96,'4. EQUIPO TECNOLÓGICOS'!F:F)</f>
        <v>0</v>
      </c>
    </row>
    <row r="86" spans="2:4" ht="18.75" x14ac:dyDescent="0.25">
      <c r="B86" s="119" t="s">
        <v>74</v>
      </c>
      <c r="C86" s="109">
        <f>SUMIF('4. EQUIPO TECNOLÓGICOS'!C:C,'Cuadro resumen'!$B$80:$B$96,'4. EQUIPO TECNOLÓGICOS'!D:D)</f>
        <v>2</v>
      </c>
      <c r="D86" s="109">
        <f>SUMIF('4. EQUIPO TECNOLÓGICOS'!$C:$C,'Cuadro resumen'!$B$80:$B$96,'4. EQUIPO TECNOLÓGICOS'!F:F)</f>
        <v>16000</v>
      </c>
    </row>
    <row r="87" spans="2:4" ht="18.75" x14ac:dyDescent="0.25">
      <c r="B87" s="119" t="s">
        <v>75</v>
      </c>
      <c r="C87" s="109">
        <f>SUMIF('4. EQUIPO TECNOLÓGICOS'!C:C,'Cuadro resumen'!$B$80:$B$96,'4. EQUIPO TECNOLÓGICOS'!D:D)</f>
        <v>0</v>
      </c>
      <c r="D87" s="109">
        <f>SUMIF('4. EQUIPO TECNOLÓGICOS'!$C:$C,'Cuadro resumen'!$B$80:$B$96,'4. EQUIPO TECNOLÓGICOS'!F:F)</f>
        <v>0</v>
      </c>
    </row>
    <row r="88" spans="2:4" ht="18.75" x14ac:dyDescent="0.25">
      <c r="B88" s="108" t="s">
        <v>559</v>
      </c>
      <c r="C88" s="109">
        <f>SUMIF('4. EQUIPO TECNOLÓGICOS'!C:C,'Cuadro resumen'!$B$80:$B$96,'4. EQUIPO TECNOLÓGICOS'!D:D)</f>
        <v>0</v>
      </c>
      <c r="D88" s="109">
        <f>SUMIF('4. EQUIPO TECNOLÓGICOS'!$C:$C,'Cuadro resumen'!$B$80:$B$96,'4. EQUIPO TECNOLÓGICOS'!F:F)</f>
        <v>0</v>
      </c>
    </row>
    <row r="89" spans="2:4" ht="18.75" x14ac:dyDescent="0.25">
      <c r="B89" s="119" t="s">
        <v>76</v>
      </c>
      <c r="C89" s="109">
        <f>SUMIF('4. EQUIPO TECNOLÓGICOS'!C:C,'Cuadro resumen'!$B$80:$B$96,'4. EQUIPO TECNOLÓGICOS'!D:D)</f>
        <v>1</v>
      </c>
      <c r="D89" s="109">
        <f>SUMIF('4. EQUIPO TECNOLÓGICOS'!$C:$C,'Cuadro resumen'!$B$80:$B$96,'4. EQUIPO TECNOLÓGICOS'!F:F)</f>
        <v>15000</v>
      </c>
    </row>
    <row r="90" spans="2:4" ht="18.75" x14ac:dyDescent="0.25">
      <c r="B90" s="108" t="s">
        <v>77</v>
      </c>
      <c r="C90" s="109">
        <f>SUMIF('4. EQUIPO TECNOLÓGICOS'!C:C,'Cuadro resumen'!$B$80:$B$96,'4. EQUIPO TECNOLÓGICOS'!D:D)</f>
        <v>0</v>
      </c>
      <c r="D90" s="109">
        <f>SUMIF('4. EQUIPO TECNOLÓGICOS'!$C:$C,'Cuadro resumen'!$B$80:$B$96,'4. EQUIPO TECNOLÓGICOS'!F:F)</f>
        <v>0</v>
      </c>
    </row>
    <row r="91" spans="2:4" ht="18.75" x14ac:dyDescent="0.25">
      <c r="B91" s="119" t="s">
        <v>78</v>
      </c>
      <c r="C91" s="109">
        <f>SUMIF('4. EQUIPO TECNOLÓGICOS'!C:C,'Cuadro resumen'!$B$80:$B$96,'4. EQUIPO TECNOLÓGICOS'!D:D)</f>
        <v>0</v>
      </c>
      <c r="D91" s="109">
        <f>SUMIF('4. EQUIPO TECNOLÓGICOS'!$C:$C,'Cuadro resumen'!$B$80:$B$96,'4. EQUIPO TECNOLÓGICOS'!F:F)</f>
        <v>0</v>
      </c>
    </row>
    <row r="92" spans="2:4" ht="18.75" x14ac:dyDescent="0.25">
      <c r="B92" s="119" t="s">
        <v>79</v>
      </c>
      <c r="C92" s="109">
        <f>SUMIF('4. EQUIPO TECNOLÓGICOS'!C:C,'Cuadro resumen'!$B$80:$B$96,'4. EQUIPO TECNOLÓGICOS'!D:D)</f>
        <v>0</v>
      </c>
      <c r="D92" s="109">
        <f>SUMIF('4. EQUIPO TECNOLÓGICOS'!$C:$C,'Cuadro resumen'!$B$80:$B$96,'4. EQUIPO TECNOLÓGICOS'!F:F)</f>
        <v>0</v>
      </c>
    </row>
    <row r="93" spans="2:4" ht="18.75" x14ac:dyDescent="0.25">
      <c r="B93" s="108" t="s">
        <v>560</v>
      </c>
      <c r="C93" s="109">
        <f>SUMIF('4. EQUIPO TECNOLÓGICOS'!C:C,'Cuadro resumen'!$B$80:$B$96,'4. EQUIPO TECNOLÓGICOS'!D:D)</f>
        <v>0</v>
      </c>
      <c r="D93" s="109">
        <f>SUMIF('4. EQUIPO TECNOLÓGICOS'!$C:$C,'Cuadro resumen'!$B$80:$B$96,'4. EQUIPO TECNOLÓGICOS'!F:F)</f>
        <v>0</v>
      </c>
    </row>
    <row r="94" spans="2:4" ht="18.75" x14ac:dyDescent="0.25">
      <c r="B94" s="119" t="s">
        <v>81</v>
      </c>
      <c r="C94" s="109">
        <f>SUMIF('4. EQUIPO TECNOLÓGICOS'!C:C,'Cuadro resumen'!$B$80:$B$96,'4. EQUIPO TECNOLÓGICOS'!D:D)</f>
        <v>2</v>
      </c>
      <c r="D94" s="109">
        <f>SUMIF('4. EQUIPO TECNOLÓGICOS'!$C:$C,'Cuadro resumen'!$B$80:$B$96,'4. EQUIPO TECNOLÓGICOS'!F:F)</f>
        <v>8000</v>
      </c>
    </row>
    <row r="95" spans="2:4" ht="18.75" x14ac:dyDescent="0.25">
      <c r="B95" s="119" t="s">
        <v>82</v>
      </c>
      <c r="C95" s="109">
        <f>SUMIF('4. EQUIPO TECNOLÓGICOS'!C:C,'Cuadro resumen'!$B$80:$B$96,'4. EQUIPO TECNOLÓGICOS'!D:D)</f>
        <v>0</v>
      </c>
      <c r="D95" s="109">
        <f>SUMIF('4. EQUIPO TECNOLÓGICOS'!$C:$C,'Cuadro resumen'!$B$80:$B$96,'4. EQUIPO TECNOLÓGICOS'!F:F)</f>
        <v>0</v>
      </c>
    </row>
    <row r="96" spans="2:4" ht="18.75" x14ac:dyDescent="0.25">
      <c r="B96" s="119" t="s">
        <v>83</v>
      </c>
      <c r="C96" s="109">
        <f>SUMIF('4. EQUIPO TECNOLÓGICOS'!C:C,'Cuadro resumen'!$B$80:$B$96,'4. EQUIPO TECNOLÓGICOS'!D:D)</f>
        <v>0</v>
      </c>
      <c r="D96" s="109">
        <f>SUMIF('4. EQUIPO TECNOLÓGICOS'!$C:$C,'Cuadro resumen'!$B$80:$B$96,'4. EQUIPO TECNOLÓGICOS'!F:F)</f>
        <v>0</v>
      </c>
    </row>
    <row r="97" spans="2:4" ht="23.25" x14ac:dyDescent="0.25">
      <c r="B97" s="110" t="s">
        <v>253</v>
      </c>
      <c r="C97" s="111">
        <f>SUM(C80:C96)</f>
        <v>30</v>
      </c>
      <c r="D97" s="111">
        <f>SUM(D80:D96)</f>
        <v>414000</v>
      </c>
    </row>
    <row r="101" spans="2:4" x14ac:dyDescent="0.25">
      <c r="B101" s="229" t="s">
        <v>624</v>
      </c>
    </row>
    <row r="122" spans="2:4" x14ac:dyDescent="0.25">
      <c r="B122" s="229" t="s">
        <v>625</v>
      </c>
    </row>
    <row r="123" spans="2:4" x14ac:dyDescent="0.25">
      <c r="B123" s="112" t="s">
        <v>174</v>
      </c>
      <c r="C123" s="112" t="s">
        <v>55</v>
      </c>
      <c r="D123" s="112" t="s">
        <v>626</v>
      </c>
    </row>
    <row r="124" spans="2:4" x14ac:dyDescent="0.25">
      <c r="B124" s="112" t="s">
        <v>627</v>
      </c>
    </row>
    <row r="125" spans="2:4" x14ac:dyDescent="0.25">
      <c r="B125" s="112" t="s">
        <v>614</v>
      </c>
    </row>
    <row r="126" spans="2:4" x14ac:dyDescent="0.25">
      <c r="B126" s="112" t="s">
        <v>870</v>
      </c>
    </row>
    <row r="139" spans="2:2" x14ac:dyDescent="0.25">
      <c r="B139" s="229" t="s">
        <v>871</v>
      </c>
    </row>
    <row r="176" spans="2:4" x14ac:dyDescent="0.25">
      <c r="B176" s="651"/>
      <c r="C176" s="651"/>
      <c r="D176" s="651"/>
    </row>
    <row r="177" spans="2:4" x14ac:dyDescent="0.25">
      <c r="B177" s="651"/>
      <c r="C177" s="651"/>
      <c r="D177" s="651"/>
    </row>
    <row r="178" spans="2:4" x14ac:dyDescent="0.25">
      <c r="B178" s="651"/>
      <c r="C178" s="652"/>
      <c r="D178" s="651"/>
    </row>
    <row r="179" spans="2:4" x14ac:dyDescent="0.25">
      <c r="B179" s="651"/>
      <c r="C179" s="652"/>
      <c r="D179" s="651"/>
    </row>
    <row r="180" spans="2:4" x14ac:dyDescent="0.25">
      <c r="B180" s="651"/>
      <c r="C180" s="652"/>
      <c r="D180" s="651"/>
    </row>
    <row r="181" spans="2:4" x14ac:dyDescent="0.25">
      <c r="B181" s="651"/>
      <c r="C181" s="652"/>
      <c r="D181" s="651"/>
    </row>
    <row r="182" spans="2:4" x14ac:dyDescent="0.25">
      <c r="B182" s="651"/>
      <c r="C182" s="652"/>
      <c r="D182" s="651"/>
    </row>
    <row r="183" spans="2:4" x14ac:dyDescent="0.25">
      <c r="B183" s="651"/>
      <c r="C183" s="653"/>
      <c r="D183" s="651"/>
    </row>
    <row r="184" spans="2:4" x14ac:dyDescent="0.25">
      <c r="B184" s="651"/>
      <c r="C184" s="651"/>
      <c r="D184" s="651"/>
    </row>
    <row r="185" spans="2:4" x14ac:dyDescent="0.25">
      <c r="B185" s="651"/>
      <c r="C185" s="654"/>
      <c r="D185" s="651"/>
    </row>
    <row r="186" spans="2:4" x14ac:dyDescent="0.25">
      <c r="B186" s="651"/>
      <c r="C186" s="653"/>
      <c r="D186" s="651"/>
    </row>
    <row r="187" spans="2:4" x14ac:dyDescent="0.25">
      <c r="B187" s="651"/>
      <c r="C187" s="651"/>
      <c r="D187" s="651"/>
    </row>
    <row r="188" spans="2:4" x14ac:dyDescent="0.25">
      <c r="B188" s="651"/>
      <c r="C188" s="651"/>
      <c r="D188" s="651"/>
    </row>
    <row r="189" spans="2:4" x14ac:dyDescent="0.25">
      <c r="B189" s="651"/>
      <c r="C189" s="653"/>
      <c r="D189" s="651"/>
    </row>
    <row r="190" spans="2:4" x14ac:dyDescent="0.25">
      <c r="B190" s="651"/>
      <c r="C190" s="653"/>
      <c r="D190" s="651"/>
    </row>
    <row r="191" spans="2:4" x14ac:dyDescent="0.25">
      <c r="B191" s="651"/>
      <c r="C191" s="653"/>
      <c r="D191" s="651"/>
    </row>
    <row r="192" spans="2:4" x14ac:dyDescent="0.25">
      <c r="B192" s="651"/>
      <c r="C192" s="653"/>
      <c r="D192" s="651"/>
    </row>
    <row r="193" spans="2:4" x14ac:dyDescent="0.25">
      <c r="B193" s="651"/>
      <c r="C193" s="653"/>
      <c r="D193" s="651"/>
    </row>
    <row r="194" spans="2:4" x14ac:dyDescent="0.25">
      <c r="B194" s="651"/>
      <c r="C194" s="653"/>
      <c r="D194" s="651"/>
    </row>
    <row r="195" spans="2:4" x14ac:dyDescent="0.25">
      <c r="B195" s="651"/>
      <c r="C195" s="653"/>
      <c r="D195" s="651"/>
    </row>
    <row r="196" spans="2:4" x14ac:dyDescent="0.25">
      <c r="B196" s="651"/>
      <c r="C196" s="653"/>
      <c r="D196" s="651"/>
    </row>
    <row r="197" spans="2:4" x14ac:dyDescent="0.25">
      <c r="B197" s="651"/>
      <c r="C197" s="653"/>
      <c r="D197" s="653"/>
    </row>
    <row r="198" spans="2:4" x14ac:dyDescent="0.25">
      <c r="B198" s="651"/>
      <c r="C198" s="651"/>
      <c r="D198" s="653"/>
    </row>
    <row r="199" spans="2:4" x14ac:dyDescent="0.25">
      <c r="B199" s="651"/>
      <c r="C199" s="651"/>
      <c r="D199" s="651"/>
    </row>
    <row r="200" spans="2:4" x14ac:dyDescent="0.25">
      <c r="B200" s="651"/>
      <c r="C200" s="651"/>
      <c r="D200" s="651"/>
    </row>
    <row r="201" spans="2:4" x14ac:dyDescent="0.25">
      <c r="B201" s="651"/>
      <c r="C201" s="651"/>
      <c r="D201" s="651"/>
    </row>
    <row r="202" spans="2:4" x14ac:dyDescent="0.25">
      <c r="B202" s="651"/>
      <c r="C202" s="651"/>
      <c r="D202" s="651"/>
    </row>
    <row r="203" spans="2:4" x14ac:dyDescent="0.25">
      <c r="B203" s="651"/>
      <c r="C203" s="651"/>
      <c r="D203" s="651"/>
    </row>
    <row r="204" spans="2:4" x14ac:dyDescent="0.25">
      <c r="B204" s="651"/>
      <c r="C204" s="651"/>
      <c r="D204" s="651"/>
    </row>
    <row r="205" spans="2:4" x14ac:dyDescent="0.25">
      <c r="B205" s="651"/>
      <c r="C205" s="651"/>
      <c r="D205" s="651"/>
    </row>
    <row r="206" spans="2:4" x14ac:dyDescent="0.25">
      <c r="B206" s="651"/>
      <c r="C206" s="651"/>
      <c r="D206" s="651"/>
    </row>
    <row r="207" spans="2:4" x14ac:dyDescent="0.25">
      <c r="B207" s="651"/>
      <c r="C207" s="651"/>
      <c r="D207" s="651"/>
    </row>
    <row r="208" spans="2:4" x14ac:dyDescent="0.25">
      <c r="B208" s="651"/>
      <c r="C208" s="651"/>
      <c r="D208" s="651"/>
    </row>
  </sheetData>
  <pageMargins left="0.70866141732283472" right="0.70866141732283472" top="0.74803149606299213" bottom="0.74803149606299213" header="0.31496062992125984" footer="0.31496062992125984"/>
  <pageSetup scale="65" fitToHeight="3" orientation="landscape"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2"/>
  <sheetViews>
    <sheetView zoomScale="63" zoomScaleNormal="63" workbookViewId="0">
      <pane xSplit="6" ySplit="5" topLeftCell="G6" activePane="bottomRight" state="frozen"/>
      <selection pane="topRight" activeCell="F1" sqref="F1"/>
      <selection pane="bottomLeft" activeCell="A6" sqref="A6"/>
      <selection pane="bottomRight" activeCell="X10" sqref="X10"/>
    </sheetView>
  </sheetViews>
  <sheetFormatPr baseColWidth="10" defaultRowHeight="15" x14ac:dyDescent="0.25"/>
  <cols>
    <col min="1" max="2" width="21.7109375" customWidth="1"/>
    <col min="3" max="6" width="27.42578125" customWidth="1"/>
    <col min="7" max="7" width="15.28515625" customWidth="1"/>
    <col min="8" max="8" width="12.140625" style="286" bestFit="1" customWidth="1"/>
    <col min="9" max="9" width="15.28515625" customWidth="1"/>
    <col min="10" max="10" width="12.140625" style="286" bestFit="1" customWidth="1"/>
    <col min="11" max="11" width="15.28515625" customWidth="1"/>
    <col min="12" max="12" width="13.28515625" style="286" bestFit="1" customWidth="1"/>
    <col min="13" max="13" width="15.28515625" customWidth="1"/>
    <col min="14" max="14" width="11.5703125" style="286"/>
    <col min="15" max="15" width="15.28515625" customWidth="1"/>
    <col min="16" max="16" width="15.7109375" style="286" customWidth="1"/>
    <col min="19" max="22" width="14.28515625" customWidth="1"/>
    <col min="23" max="23" width="17" customWidth="1"/>
  </cols>
  <sheetData>
    <row r="1" spans="1:23" s="408" customFormat="1" ht="18" customHeight="1" x14ac:dyDescent="0.2">
      <c r="B1" s="407"/>
      <c r="C1" s="407"/>
      <c r="D1" s="407"/>
      <c r="E1" s="407"/>
      <c r="F1" s="407"/>
      <c r="G1" s="407" t="s">
        <v>143</v>
      </c>
      <c r="I1" s="407"/>
      <c r="J1" s="407"/>
      <c r="K1" s="407"/>
      <c r="L1" s="407"/>
      <c r="M1" s="407"/>
      <c r="N1" s="407"/>
      <c r="O1" s="407"/>
      <c r="P1" s="407"/>
      <c r="Q1" s="407"/>
      <c r="R1" s="407"/>
      <c r="S1" s="407"/>
      <c r="T1" s="407"/>
      <c r="U1" s="407"/>
      <c r="V1" s="407"/>
      <c r="W1" s="407"/>
    </row>
    <row r="2" spans="1:23" s="409" customFormat="1" ht="33.75" customHeight="1" x14ac:dyDescent="0.25">
      <c r="A2" s="414" t="s">
        <v>781</v>
      </c>
      <c r="B2" s="414"/>
      <c r="C2" s="414"/>
      <c r="D2" s="414"/>
      <c r="E2" s="414"/>
      <c r="F2" s="414"/>
      <c r="G2" s="414"/>
      <c r="H2" s="414"/>
      <c r="I2" s="414"/>
      <c r="J2" s="414"/>
      <c r="K2" s="414"/>
      <c r="L2" s="414"/>
      <c r="M2" s="414"/>
      <c r="N2" s="414"/>
      <c r="O2" s="414"/>
      <c r="P2" s="414"/>
      <c r="Q2" s="414"/>
      <c r="R2" s="414"/>
      <c r="S2" s="414"/>
      <c r="T2" s="414"/>
      <c r="U2" s="414"/>
      <c r="V2" s="414"/>
      <c r="W2" s="414"/>
    </row>
    <row r="3" spans="1:23" s="66" customFormat="1" ht="14.45" customHeight="1" x14ac:dyDescent="0.25">
      <c r="A3" s="999" t="s">
        <v>102</v>
      </c>
      <c r="B3" s="999" t="s">
        <v>121</v>
      </c>
      <c r="C3" s="989" t="s">
        <v>90</v>
      </c>
      <c r="D3" s="989" t="s">
        <v>91</v>
      </c>
      <c r="E3" s="914" t="s">
        <v>535</v>
      </c>
      <c r="F3" s="989" t="s">
        <v>92</v>
      </c>
      <c r="G3" s="979" t="s">
        <v>106</v>
      </c>
      <c r="H3" s="992"/>
      <c r="I3" s="992"/>
      <c r="J3" s="992"/>
      <c r="K3" s="992"/>
      <c r="L3" s="992"/>
      <c r="M3" s="992"/>
      <c r="N3" s="980"/>
      <c r="O3" s="981" t="s">
        <v>107</v>
      </c>
      <c r="P3" s="982"/>
      <c r="Q3" s="985" t="s">
        <v>108</v>
      </c>
      <c r="R3" s="986"/>
      <c r="S3" s="973" t="s">
        <v>109</v>
      </c>
      <c r="T3" s="973" t="s">
        <v>110</v>
      </c>
      <c r="U3" s="973" t="s">
        <v>118</v>
      </c>
      <c r="V3" s="973" t="s">
        <v>117</v>
      </c>
      <c r="W3" s="976" t="s">
        <v>93</v>
      </c>
    </row>
    <row r="4" spans="1:23" s="66" customFormat="1" ht="15.75" x14ac:dyDescent="0.25">
      <c r="A4" s="1000"/>
      <c r="B4" s="1000"/>
      <c r="C4" s="990"/>
      <c r="D4" s="990"/>
      <c r="E4" s="915"/>
      <c r="F4" s="990"/>
      <c r="G4" s="979" t="s">
        <v>111</v>
      </c>
      <c r="H4" s="980"/>
      <c r="I4" s="979" t="s">
        <v>112</v>
      </c>
      <c r="J4" s="980"/>
      <c r="K4" s="979" t="s">
        <v>113</v>
      </c>
      <c r="L4" s="980"/>
      <c r="M4" s="979" t="s">
        <v>114</v>
      </c>
      <c r="N4" s="980"/>
      <c r="O4" s="983"/>
      <c r="P4" s="984"/>
      <c r="Q4" s="987"/>
      <c r="R4" s="988"/>
      <c r="S4" s="974"/>
      <c r="T4" s="974"/>
      <c r="U4" s="974"/>
      <c r="V4" s="974"/>
      <c r="W4" s="977"/>
    </row>
    <row r="5" spans="1:23" s="67" customFormat="1" ht="31.5" x14ac:dyDescent="0.25">
      <c r="A5" s="1001"/>
      <c r="B5" s="1001"/>
      <c r="C5" s="991"/>
      <c r="D5" s="991"/>
      <c r="E5" s="916"/>
      <c r="F5" s="991"/>
      <c r="G5" s="324" t="s">
        <v>115</v>
      </c>
      <c r="H5" s="301" t="s">
        <v>12</v>
      </c>
      <c r="I5" s="324" t="s">
        <v>115</v>
      </c>
      <c r="J5" s="301" t="s">
        <v>12</v>
      </c>
      <c r="K5" s="324" t="s">
        <v>115</v>
      </c>
      <c r="L5" s="301" t="s">
        <v>12</v>
      </c>
      <c r="M5" s="324" t="s">
        <v>115</v>
      </c>
      <c r="N5" s="301" t="s">
        <v>12</v>
      </c>
      <c r="O5" s="324" t="s">
        <v>115</v>
      </c>
      <c r="P5" s="301" t="s">
        <v>12</v>
      </c>
      <c r="Q5" s="324" t="s">
        <v>116</v>
      </c>
      <c r="R5" s="324" t="s">
        <v>87</v>
      </c>
      <c r="S5" s="975"/>
      <c r="T5" s="975"/>
      <c r="U5" s="975"/>
      <c r="V5" s="975"/>
      <c r="W5" s="978"/>
    </row>
    <row r="6" spans="1:23" ht="78" hidden="1" customHeight="1" x14ac:dyDescent="0.25">
      <c r="A6" s="993" t="s">
        <v>138</v>
      </c>
      <c r="B6" s="995" t="s">
        <v>139</v>
      </c>
      <c r="C6" s="69" t="s">
        <v>782</v>
      </c>
      <c r="D6" s="69" t="s">
        <v>140</v>
      </c>
      <c r="E6" s="415"/>
      <c r="F6" s="77" t="s">
        <v>783</v>
      </c>
      <c r="G6" s="90"/>
      <c r="H6" s="291"/>
      <c r="I6" s="90"/>
      <c r="J6" s="291"/>
      <c r="K6" s="90"/>
      <c r="L6" s="291"/>
      <c r="M6" s="90"/>
      <c r="N6" s="291"/>
      <c r="O6" s="410"/>
      <c r="P6" s="302"/>
      <c r="Q6" s="360"/>
      <c r="R6" s="361"/>
      <c r="S6" s="361"/>
      <c r="T6" s="361"/>
      <c r="U6" s="362"/>
      <c r="V6" s="362"/>
      <c r="W6" s="357"/>
    </row>
    <row r="7" spans="1:23" ht="63" hidden="1" customHeight="1" x14ac:dyDescent="0.25">
      <c r="A7" s="994"/>
      <c r="B7" s="996"/>
      <c r="C7" s="69" t="s">
        <v>784</v>
      </c>
      <c r="D7" s="69" t="s">
        <v>785</v>
      </c>
      <c r="E7" s="415"/>
      <c r="F7" s="77"/>
      <c r="G7" s="90"/>
      <c r="H7" s="291"/>
      <c r="I7" s="90"/>
      <c r="J7" s="291"/>
      <c r="K7" s="90"/>
      <c r="L7" s="291"/>
      <c r="M7" s="90"/>
      <c r="N7" s="291"/>
      <c r="O7" s="410"/>
      <c r="P7" s="302"/>
      <c r="Q7" s="360"/>
      <c r="R7" s="361"/>
      <c r="S7" s="361"/>
      <c r="T7" s="361"/>
      <c r="U7" s="362"/>
      <c r="V7" s="362"/>
      <c r="W7" s="357"/>
    </row>
    <row r="8" spans="1:23" ht="94.5" hidden="1" customHeight="1" x14ac:dyDescent="0.25">
      <c r="A8" s="994"/>
      <c r="B8" s="996"/>
      <c r="C8" s="69" t="s">
        <v>786</v>
      </c>
      <c r="D8" s="69" t="s">
        <v>787</v>
      </c>
      <c r="E8" s="415"/>
      <c r="F8" s="77" t="s">
        <v>788</v>
      </c>
      <c r="G8" s="90"/>
      <c r="H8" s="291"/>
      <c r="I8" s="90"/>
      <c r="J8" s="291"/>
      <c r="K8" s="90"/>
      <c r="L8" s="291"/>
      <c r="M8" s="90"/>
      <c r="N8" s="291"/>
      <c r="O8" s="410"/>
      <c r="P8" s="302"/>
      <c r="Q8" s="360"/>
      <c r="R8" s="361"/>
      <c r="S8" s="361"/>
      <c r="T8" s="361"/>
      <c r="U8" s="362"/>
      <c r="V8" s="362"/>
      <c r="W8" s="357"/>
    </row>
    <row r="9" spans="1:23" ht="141.75" hidden="1" customHeight="1" x14ac:dyDescent="0.25">
      <c r="A9" s="994"/>
      <c r="B9" s="994" t="s">
        <v>141</v>
      </c>
      <c r="C9" s="69" t="s">
        <v>789</v>
      </c>
      <c r="D9" s="69" t="s">
        <v>790</v>
      </c>
      <c r="E9" s="415"/>
      <c r="F9" s="77" t="s">
        <v>247</v>
      </c>
      <c r="G9" s="90"/>
      <c r="H9" s="291"/>
      <c r="I9" s="90"/>
      <c r="J9" s="291"/>
      <c r="K9" s="90"/>
      <c r="L9" s="291"/>
      <c r="M9" s="90"/>
      <c r="N9" s="291"/>
      <c r="O9" s="410"/>
      <c r="P9" s="302"/>
      <c r="Q9" s="360"/>
      <c r="R9" s="361"/>
      <c r="S9" s="361"/>
      <c r="T9" s="361"/>
      <c r="U9" s="362"/>
      <c r="V9" s="362"/>
      <c r="W9" s="357"/>
    </row>
    <row r="10" spans="1:23" ht="375.75" customHeight="1" x14ac:dyDescent="0.25">
      <c r="A10" s="994"/>
      <c r="B10" s="994"/>
      <c r="C10" s="650"/>
      <c r="D10" s="650"/>
      <c r="E10" s="855" t="s">
        <v>3112</v>
      </c>
      <c r="F10" s="807" t="s">
        <v>3113</v>
      </c>
      <c r="G10" s="860"/>
      <c r="H10" s="861"/>
      <c r="I10" s="860"/>
      <c r="J10" s="861"/>
      <c r="K10" s="862">
        <v>1</v>
      </c>
      <c r="L10" s="861">
        <f>+P10</f>
        <v>39850</v>
      </c>
      <c r="M10" s="860"/>
      <c r="N10" s="861"/>
      <c r="O10" s="863">
        <v>1</v>
      </c>
      <c r="P10" s="864">
        <f>+'5. ACTIVIDADES ESPECIALES'!D488</f>
        <v>39850</v>
      </c>
      <c r="Q10" s="865">
        <v>547</v>
      </c>
      <c r="R10" s="866" t="s">
        <v>3230</v>
      </c>
      <c r="S10" s="866" t="s">
        <v>3120</v>
      </c>
      <c r="T10" s="866" t="s">
        <v>3231</v>
      </c>
      <c r="U10" s="867" t="s">
        <v>3121</v>
      </c>
      <c r="V10" s="867" t="s">
        <v>3232</v>
      </c>
      <c r="W10" s="842" t="s">
        <v>3122</v>
      </c>
    </row>
    <row r="11" spans="1:23" ht="236.25" hidden="1" customHeight="1" x14ac:dyDescent="0.25">
      <c r="A11" s="994"/>
      <c r="B11" s="994"/>
      <c r="C11" s="69" t="s">
        <v>791</v>
      </c>
      <c r="D11" s="69" t="s">
        <v>792</v>
      </c>
      <c r="E11" s="415"/>
      <c r="F11" s="377" t="s">
        <v>793</v>
      </c>
      <c r="G11" s="90"/>
      <c r="H11" s="291"/>
      <c r="I11" s="90"/>
      <c r="J11" s="291"/>
      <c r="K11" s="90"/>
      <c r="L11" s="291"/>
      <c r="M11" s="90"/>
      <c r="N11" s="291"/>
      <c r="O11" s="410"/>
      <c r="P11" s="302"/>
      <c r="Q11" s="360"/>
      <c r="R11" s="361"/>
      <c r="S11" s="361"/>
      <c r="T11" s="361"/>
      <c r="U11" s="362"/>
      <c r="V11" s="362"/>
      <c r="W11" s="357"/>
    </row>
    <row r="12" spans="1:23" ht="141.75" hidden="1" customHeight="1" x14ac:dyDescent="0.25">
      <c r="A12" s="994"/>
      <c r="B12" s="994"/>
      <c r="C12" s="69" t="s">
        <v>794</v>
      </c>
      <c r="D12" s="69" t="s">
        <v>795</v>
      </c>
      <c r="E12" s="415"/>
      <c r="F12" s="77" t="s">
        <v>796</v>
      </c>
      <c r="G12" s="90"/>
      <c r="H12" s="291"/>
      <c r="I12" s="90"/>
      <c r="J12" s="291"/>
      <c r="K12" s="90"/>
      <c r="L12" s="291"/>
      <c r="M12" s="90"/>
      <c r="N12" s="291"/>
      <c r="O12" s="410"/>
      <c r="P12" s="302"/>
      <c r="Q12" s="360"/>
      <c r="R12" s="361"/>
      <c r="S12" s="361"/>
      <c r="T12" s="361"/>
      <c r="U12" s="362"/>
      <c r="V12" s="362"/>
      <c r="W12" s="357"/>
    </row>
    <row r="13" spans="1:23" ht="110.25" hidden="1" customHeight="1" x14ac:dyDescent="0.25">
      <c r="A13" s="994"/>
      <c r="B13" s="994"/>
      <c r="C13" s="69" t="s">
        <v>797</v>
      </c>
      <c r="D13" s="69" t="s">
        <v>798</v>
      </c>
      <c r="E13" s="415"/>
      <c r="F13" s="77" t="s">
        <v>799</v>
      </c>
      <c r="G13" s="90"/>
      <c r="H13" s="291"/>
      <c r="I13" s="90"/>
      <c r="J13" s="291"/>
      <c r="K13" s="90"/>
      <c r="L13" s="291"/>
      <c r="M13" s="90"/>
      <c r="N13" s="291"/>
      <c r="O13" s="410"/>
      <c r="P13" s="302"/>
      <c r="Q13" s="360"/>
      <c r="R13" s="361"/>
      <c r="S13" s="361"/>
      <c r="T13" s="361"/>
      <c r="U13" s="362"/>
      <c r="V13" s="362"/>
      <c r="W13" s="357"/>
    </row>
    <row r="14" spans="1:23" ht="173.25" hidden="1" customHeight="1" x14ac:dyDescent="0.25">
      <c r="A14" s="994"/>
      <c r="B14" s="994"/>
      <c r="C14" s="69" t="s">
        <v>800</v>
      </c>
      <c r="D14" s="69" t="s">
        <v>801</v>
      </c>
      <c r="E14" s="415"/>
      <c r="F14" s="77" t="s">
        <v>802</v>
      </c>
      <c r="G14" s="90"/>
      <c r="H14" s="291"/>
      <c r="I14" s="90"/>
      <c r="J14" s="291"/>
      <c r="K14" s="90"/>
      <c r="L14" s="291"/>
      <c r="M14" s="90"/>
      <c r="N14" s="291"/>
      <c r="O14" s="410"/>
      <c r="P14" s="302"/>
      <c r="Q14" s="360"/>
      <c r="R14" s="361"/>
      <c r="S14" s="361"/>
      <c r="T14" s="361"/>
      <c r="U14" s="362"/>
      <c r="V14" s="362"/>
      <c r="W14" s="357"/>
    </row>
    <row r="15" spans="1:23" ht="15.6" hidden="1" customHeight="1" x14ac:dyDescent="0.25">
      <c r="A15" s="994"/>
      <c r="B15" s="411"/>
      <c r="C15" s="69" t="s">
        <v>803</v>
      </c>
      <c r="D15" s="69" t="s">
        <v>804</v>
      </c>
      <c r="E15" s="415"/>
      <c r="F15" s="77"/>
      <c r="G15" s="90"/>
      <c r="H15" s="291"/>
      <c r="I15" s="90"/>
      <c r="J15" s="291"/>
      <c r="K15" s="90"/>
      <c r="L15" s="291"/>
      <c r="M15" s="90"/>
      <c r="N15" s="291"/>
      <c r="O15" s="410"/>
      <c r="P15" s="302"/>
      <c r="Q15" s="360"/>
      <c r="R15" s="361"/>
      <c r="S15" s="361"/>
      <c r="T15" s="361"/>
      <c r="U15" s="362"/>
      <c r="V15" s="362"/>
      <c r="W15" s="357"/>
    </row>
    <row r="16" spans="1:23" ht="94.5" hidden="1" customHeight="1" x14ac:dyDescent="0.25">
      <c r="A16" s="994"/>
      <c r="B16" s="411"/>
      <c r="C16" s="69" t="s">
        <v>805</v>
      </c>
      <c r="D16" s="69" t="s">
        <v>806</v>
      </c>
      <c r="E16" s="415"/>
      <c r="F16" s="77"/>
      <c r="G16" s="90"/>
      <c r="H16" s="291"/>
      <c r="I16" s="90"/>
      <c r="J16" s="291"/>
      <c r="K16" s="90"/>
      <c r="L16" s="291"/>
      <c r="M16" s="90"/>
      <c r="N16" s="291"/>
      <c r="O16" s="410"/>
      <c r="P16" s="302"/>
      <c r="Q16" s="360"/>
      <c r="R16" s="361"/>
      <c r="S16" s="361"/>
      <c r="T16" s="361"/>
      <c r="U16" s="362"/>
      <c r="V16" s="362"/>
      <c r="W16" s="357"/>
    </row>
    <row r="17" spans="1:23" ht="94.5" hidden="1" customHeight="1" x14ac:dyDescent="0.25">
      <c r="A17" s="994"/>
      <c r="B17" s="411"/>
      <c r="C17" s="69" t="s">
        <v>807</v>
      </c>
      <c r="D17" s="69" t="s">
        <v>808</v>
      </c>
      <c r="E17" s="415"/>
      <c r="F17" s="77"/>
      <c r="G17" s="90"/>
      <c r="H17" s="291"/>
      <c r="I17" s="90"/>
      <c r="J17" s="291"/>
      <c r="K17" s="90"/>
      <c r="L17" s="291"/>
      <c r="M17" s="90"/>
      <c r="N17" s="291"/>
      <c r="O17" s="410"/>
      <c r="P17" s="302"/>
      <c r="Q17" s="360"/>
      <c r="R17" s="361"/>
      <c r="S17" s="361"/>
      <c r="T17" s="361"/>
      <c r="U17" s="362"/>
      <c r="V17" s="362"/>
      <c r="W17" s="357"/>
    </row>
    <row r="18" spans="1:23" ht="94.5" hidden="1" customHeight="1" x14ac:dyDescent="0.25">
      <c r="A18" s="994"/>
      <c r="B18" s="411"/>
      <c r="C18" s="69" t="s">
        <v>809</v>
      </c>
      <c r="D18" s="69" t="s">
        <v>810</v>
      </c>
      <c r="E18" s="415"/>
      <c r="F18" s="77"/>
      <c r="G18" s="90"/>
      <c r="H18" s="291"/>
      <c r="I18" s="90"/>
      <c r="J18" s="291"/>
      <c r="K18" s="90"/>
      <c r="L18" s="291"/>
      <c r="M18" s="90"/>
      <c r="N18" s="291"/>
      <c r="O18" s="410"/>
      <c r="P18" s="302"/>
      <c r="Q18" s="360"/>
      <c r="R18" s="361"/>
      <c r="S18" s="361"/>
      <c r="T18" s="361"/>
      <c r="U18" s="362"/>
      <c r="V18" s="362"/>
      <c r="W18" s="357"/>
    </row>
    <row r="19" spans="1:23" ht="157.5" hidden="1" customHeight="1" x14ac:dyDescent="0.25">
      <c r="A19" s="994"/>
      <c r="B19" s="411"/>
      <c r="C19" s="997" t="s">
        <v>811</v>
      </c>
      <c r="D19" s="69" t="s">
        <v>812</v>
      </c>
      <c r="E19" s="415"/>
      <c r="F19" s="77" t="s">
        <v>813</v>
      </c>
      <c r="G19" s="90"/>
      <c r="H19" s="291"/>
      <c r="I19" s="90"/>
      <c r="J19" s="291"/>
      <c r="K19" s="90"/>
      <c r="L19" s="291"/>
      <c r="M19" s="90"/>
      <c r="N19" s="291"/>
      <c r="O19" s="410"/>
      <c r="P19" s="302"/>
      <c r="Q19" s="360"/>
      <c r="R19" s="361"/>
      <c r="S19" s="361"/>
      <c r="T19" s="361"/>
      <c r="U19" s="362"/>
      <c r="V19" s="362"/>
      <c r="W19" s="357"/>
    </row>
    <row r="20" spans="1:23" ht="63" hidden="1" customHeight="1" x14ac:dyDescent="0.25">
      <c r="A20" s="994"/>
      <c r="B20" s="411"/>
      <c r="C20" s="998"/>
      <c r="D20" s="69" t="s">
        <v>814</v>
      </c>
      <c r="E20" s="415"/>
      <c r="F20" s="77"/>
      <c r="G20" s="90"/>
      <c r="H20" s="291"/>
      <c r="I20" s="90"/>
      <c r="J20" s="291"/>
      <c r="K20" s="90"/>
      <c r="L20" s="291"/>
      <c r="M20" s="90"/>
      <c r="N20" s="291"/>
      <c r="O20" s="410"/>
      <c r="P20" s="302"/>
      <c r="Q20" s="360"/>
      <c r="R20" s="361"/>
      <c r="S20" s="361"/>
      <c r="T20" s="361"/>
      <c r="U20" s="362"/>
      <c r="V20" s="362"/>
      <c r="W20" s="357"/>
    </row>
    <row r="21" spans="1:23" ht="141.75" hidden="1" customHeight="1" x14ac:dyDescent="0.25">
      <c r="A21" s="994"/>
      <c r="B21" s="411"/>
      <c r="C21" s="91" t="s">
        <v>815</v>
      </c>
      <c r="D21" s="69" t="s">
        <v>816</v>
      </c>
      <c r="E21" s="415"/>
      <c r="F21" s="77" t="s">
        <v>817</v>
      </c>
      <c r="G21" s="90"/>
      <c r="H21" s="291"/>
      <c r="I21" s="90"/>
      <c r="J21" s="291"/>
      <c r="K21" s="90"/>
      <c r="L21" s="291"/>
      <c r="M21" s="90"/>
      <c r="N21" s="291"/>
      <c r="O21" s="410"/>
      <c r="P21" s="302"/>
      <c r="Q21" s="360"/>
      <c r="R21" s="361"/>
      <c r="S21" s="361"/>
      <c r="T21" s="361"/>
      <c r="U21" s="362"/>
      <c r="V21" s="362"/>
      <c r="W21" s="357"/>
    </row>
    <row r="22" spans="1:23" ht="15.75" hidden="1" x14ac:dyDescent="0.25">
      <c r="A22" s="411"/>
      <c r="B22" s="411"/>
      <c r="C22" s="91"/>
      <c r="D22" s="91"/>
      <c r="E22" s="91"/>
      <c r="F22" s="103"/>
      <c r="G22" s="90"/>
      <c r="H22" s="291"/>
      <c r="I22" s="90"/>
      <c r="J22" s="291"/>
      <c r="K22" s="90"/>
      <c r="L22" s="291"/>
      <c r="M22" s="90"/>
      <c r="N22" s="291"/>
      <c r="O22" s="410"/>
      <c r="P22" s="302"/>
      <c r="Q22" s="360"/>
      <c r="R22" s="361"/>
      <c r="S22" s="361"/>
      <c r="T22" s="361"/>
      <c r="U22" s="362"/>
      <c r="V22" s="362"/>
      <c r="W22" s="357"/>
    </row>
    <row r="23" spans="1:23" ht="15.75" hidden="1" x14ac:dyDescent="0.25">
      <c r="A23" s="411"/>
      <c r="B23" s="411"/>
      <c r="C23" s="91"/>
      <c r="D23" s="91"/>
      <c r="E23" s="91"/>
      <c r="F23" s="103"/>
      <c r="G23" s="90"/>
      <c r="H23" s="291"/>
      <c r="I23" s="90"/>
      <c r="J23" s="291"/>
      <c r="K23" s="90"/>
      <c r="L23" s="291"/>
      <c r="M23" s="90"/>
      <c r="N23" s="291"/>
      <c r="O23" s="410"/>
      <c r="P23" s="302"/>
      <c r="Q23" s="360"/>
      <c r="R23" s="361"/>
      <c r="S23" s="361"/>
      <c r="T23" s="361"/>
      <c r="U23" s="362"/>
      <c r="V23" s="362"/>
      <c r="W23" s="357"/>
    </row>
    <row r="24" spans="1:23" ht="15.75" hidden="1" x14ac:dyDescent="0.25">
      <c r="A24" s="411"/>
      <c r="B24" s="411"/>
      <c r="C24" s="91"/>
      <c r="D24" s="91"/>
      <c r="E24" s="91"/>
      <c r="F24" s="103"/>
      <c r="G24" s="90"/>
      <c r="H24" s="291"/>
      <c r="I24" s="90"/>
      <c r="J24" s="291"/>
      <c r="K24" s="90"/>
      <c r="L24" s="291"/>
      <c r="M24" s="90"/>
      <c r="N24" s="291"/>
      <c r="O24" s="410"/>
      <c r="P24" s="302"/>
      <c r="Q24" s="360"/>
      <c r="R24" s="361"/>
      <c r="S24" s="361"/>
      <c r="T24" s="361"/>
      <c r="U24" s="362"/>
      <c r="V24" s="362"/>
      <c r="W24" s="357"/>
    </row>
    <row r="25" spans="1:23" ht="15.75" hidden="1" x14ac:dyDescent="0.25">
      <c r="A25" s="411"/>
      <c r="B25" s="411"/>
      <c r="C25" s="91"/>
      <c r="D25" s="91"/>
      <c r="E25" s="91"/>
      <c r="F25" s="103"/>
      <c r="G25" s="90"/>
      <c r="H25" s="291"/>
      <c r="I25" s="90"/>
      <c r="J25" s="291"/>
      <c r="K25" s="90"/>
      <c r="L25" s="291"/>
      <c r="M25" s="90"/>
      <c r="N25" s="291"/>
      <c r="O25" s="410"/>
      <c r="P25" s="302"/>
      <c r="Q25" s="360"/>
      <c r="R25" s="361"/>
      <c r="S25" s="361"/>
      <c r="T25" s="361"/>
      <c r="U25" s="362"/>
      <c r="V25" s="362"/>
      <c r="W25" s="357"/>
    </row>
    <row r="26" spans="1:23" ht="15.75" hidden="1" x14ac:dyDescent="0.25">
      <c r="A26" s="411"/>
      <c r="B26" s="411"/>
      <c r="C26" s="91"/>
      <c r="D26" s="91"/>
      <c r="E26" s="91"/>
      <c r="F26" s="103"/>
      <c r="G26" s="90"/>
      <c r="H26" s="291"/>
      <c r="I26" s="90"/>
      <c r="J26" s="291"/>
      <c r="K26" s="90"/>
      <c r="L26" s="291"/>
      <c r="M26" s="90"/>
      <c r="N26" s="291"/>
      <c r="O26" s="410"/>
      <c r="P26" s="302"/>
      <c r="Q26" s="360"/>
      <c r="R26" s="361"/>
      <c r="S26" s="361"/>
      <c r="T26" s="361"/>
      <c r="U26" s="362"/>
      <c r="V26" s="362"/>
      <c r="W26" s="357"/>
    </row>
    <row r="27" spans="1:23" ht="15.75" hidden="1" x14ac:dyDescent="0.25">
      <c r="A27" s="411"/>
      <c r="B27" s="411"/>
      <c r="C27" s="91"/>
      <c r="D27" s="91"/>
      <c r="E27" s="91"/>
      <c r="F27" s="103"/>
      <c r="G27" s="90"/>
      <c r="H27" s="291"/>
      <c r="I27" s="90"/>
      <c r="J27" s="291"/>
      <c r="K27" s="90"/>
      <c r="L27" s="291"/>
      <c r="M27" s="90"/>
      <c r="N27" s="291"/>
      <c r="O27" s="410"/>
      <c r="P27" s="302"/>
      <c r="Q27" s="360"/>
      <c r="R27" s="361"/>
      <c r="S27" s="361"/>
      <c r="T27" s="361"/>
      <c r="U27" s="362"/>
      <c r="V27" s="362"/>
      <c r="W27" s="357"/>
    </row>
    <row r="28" spans="1:23" ht="15.75" hidden="1" x14ac:dyDescent="0.25">
      <c r="A28" s="411"/>
      <c r="B28" s="411"/>
      <c r="C28" s="91"/>
      <c r="D28" s="91"/>
      <c r="E28" s="91"/>
      <c r="F28" s="103"/>
      <c r="G28" s="90"/>
      <c r="H28" s="291"/>
      <c r="I28" s="90"/>
      <c r="J28" s="291"/>
      <c r="K28" s="90"/>
      <c r="L28" s="291"/>
      <c r="M28" s="90"/>
      <c r="N28" s="291"/>
      <c r="O28" s="410"/>
      <c r="P28" s="302"/>
      <c r="Q28" s="360"/>
      <c r="R28" s="361"/>
      <c r="S28" s="361"/>
      <c r="T28" s="361"/>
      <c r="U28" s="362"/>
      <c r="V28" s="362"/>
      <c r="W28" s="357"/>
    </row>
    <row r="29" spans="1:23" ht="15.75" hidden="1" x14ac:dyDescent="0.25">
      <c r="A29" s="411"/>
      <c r="B29" s="411"/>
      <c r="C29" s="91"/>
      <c r="D29" s="91"/>
      <c r="E29" s="91"/>
      <c r="F29" s="103"/>
      <c r="G29" s="90"/>
      <c r="H29" s="291"/>
      <c r="I29" s="90"/>
      <c r="J29" s="291"/>
      <c r="K29" s="90"/>
      <c r="L29" s="291"/>
      <c r="M29" s="90"/>
      <c r="N29" s="291"/>
      <c r="O29" s="410"/>
      <c r="P29" s="302"/>
      <c r="Q29" s="360"/>
      <c r="R29" s="361"/>
      <c r="S29" s="361"/>
      <c r="T29" s="361"/>
      <c r="U29" s="362"/>
      <c r="V29" s="362"/>
      <c r="W29" s="357"/>
    </row>
    <row r="30" spans="1:23" s="413" customFormat="1" ht="15.6" customHeight="1" x14ac:dyDescent="0.2">
      <c r="A30" s="434"/>
      <c r="B30" s="435"/>
      <c r="C30" s="434" t="s">
        <v>142</v>
      </c>
      <c r="D30" s="435"/>
      <c r="E30" s="435"/>
      <c r="F30" s="436"/>
      <c r="G30" s="367">
        <f t="shared" ref="G30:N30" si="0">SUM(G6:G29)</f>
        <v>0</v>
      </c>
      <c r="H30" s="285">
        <f t="shared" si="0"/>
        <v>0</v>
      </c>
      <c r="I30" s="367">
        <f t="shared" si="0"/>
        <v>0</v>
      </c>
      <c r="J30" s="285">
        <f t="shared" si="0"/>
        <v>0</v>
      </c>
      <c r="K30" s="367">
        <f t="shared" si="0"/>
        <v>1</v>
      </c>
      <c r="L30" s="285">
        <f t="shared" si="0"/>
        <v>39850</v>
      </c>
      <c r="M30" s="367">
        <f t="shared" si="0"/>
        <v>0</v>
      </c>
      <c r="N30" s="285">
        <f t="shared" si="0"/>
        <v>0</v>
      </c>
      <c r="O30" s="412">
        <f>G30+I30+K30+M30</f>
        <v>1</v>
      </c>
      <c r="P30" s="303">
        <f>H30+J30+L30+N30</f>
        <v>39850</v>
      </c>
      <c r="Q30" s="367"/>
      <c r="R30" s="367"/>
      <c r="S30" s="367"/>
      <c r="T30" s="367"/>
      <c r="U30" s="367"/>
      <c r="V30" s="367"/>
      <c r="W30" s="367"/>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sheetData>
  <mergeCells count="22">
    <mergeCell ref="D3:D5"/>
    <mergeCell ref="F3:F5"/>
    <mergeCell ref="G3:N3"/>
    <mergeCell ref="A6:A21"/>
    <mergeCell ref="B6:B8"/>
    <mergeCell ref="B9:B14"/>
    <mergeCell ref="C19:C20"/>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E1" zoomScale="64" zoomScaleNormal="64" workbookViewId="0">
      <selection activeCell="I9" sqref="I9"/>
    </sheetView>
  </sheetViews>
  <sheetFormatPr baseColWidth="10" defaultRowHeight="15" x14ac:dyDescent="0.25"/>
  <cols>
    <col min="1" max="2" width="21.7109375" customWidth="1"/>
    <col min="3" max="6" width="27.42578125" customWidth="1"/>
    <col min="7" max="7" width="15.28515625" customWidth="1"/>
    <col min="8" max="8" width="11.5703125" style="286"/>
    <col min="9" max="9" width="15.28515625" customWidth="1"/>
    <col min="10" max="10" width="18.85546875" style="286" customWidth="1"/>
    <col min="12" max="12" width="11.5703125" style="286"/>
    <col min="14" max="14" width="11.5703125" style="286"/>
    <col min="15" max="15" width="15.28515625" customWidth="1"/>
    <col min="16" max="16" width="18.28515625" style="286" customWidth="1"/>
    <col min="19" max="22" width="14.140625" customWidth="1"/>
    <col min="23" max="23" width="17" customWidth="1"/>
  </cols>
  <sheetData>
    <row r="1" spans="1:29" ht="18.75" x14ac:dyDescent="0.25">
      <c r="G1" s="421" t="s">
        <v>256</v>
      </c>
      <c r="I1" s="421"/>
      <c r="J1" s="421"/>
      <c r="K1" s="421"/>
      <c r="L1" s="421"/>
      <c r="M1" s="421"/>
      <c r="N1" s="421"/>
      <c r="O1" s="421"/>
      <c r="P1" s="421"/>
      <c r="Q1" s="421"/>
      <c r="R1" s="421"/>
      <c r="S1" s="421"/>
      <c r="T1" s="421"/>
      <c r="U1" s="421"/>
      <c r="V1" s="421"/>
      <c r="W1" s="421"/>
      <c r="X1" s="421"/>
      <c r="Y1" s="421"/>
      <c r="Z1" s="421"/>
      <c r="AA1" s="421"/>
      <c r="AB1" s="421"/>
      <c r="AC1" s="421"/>
    </row>
    <row r="2" spans="1:29" ht="14.45" customHeight="1" x14ac:dyDescent="0.25">
      <c r="A2" s="422" t="s">
        <v>262</v>
      </c>
      <c r="B2" s="422"/>
      <c r="C2" s="422"/>
      <c r="D2" s="422"/>
      <c r="E2" s="422"/>
      <c r="F2" s="422"/>
      <c r="G2" s="422"/>
      <c r="H2" s="422"/>
      <c r="I2" s="422"/>
      <c r="J2" s="422"/>
      <c r="K2" s="422"/>
      <c r="L2" s="422"/>
      <c r="M2" s="422"/>
      <c r="N2" s="422"/>
      <c r="O2" s="422"/>
      <c r="P2" s="422"/>
      <c r="Q2" s="422"/>
      <c r="R2" s="422"/>
      <c r="S2" s="422"/>
      <c r="T2" s="422"/>
      <c r="U2" s="422"/>
      <c r="V2" s="422"/>
      <c r="W2" s="422"/>
    </row>
    <row r="3" spans="1:29"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29"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29" ht="25.5" x14ac:dyDescent="0.25">
      <c r="A5" s="951"/>
      <c r="B5" s="913"/>
      <c r="C5" s="953"/>
      <c r="D5" s="953"/>
      <c r="E5" s="916"/>
      <c r="F5" s="953"/>
      <c r="G5" s="106" t="s">
        <v>115</v>
      </c>
      <c r="H5" s="282" t="s">
        <v>12</v>
      </c>
      <c r="I5" s="106" t="s">
        <v>115</v>
      </c>
      <c r="J5" s="282" t="s">
        <v>12</v>
      </c>
      <c r="K5" s="106" t="s">
        <v>115</v>
      </c>
      <c r="L5" s="282" t="s">
        <v>12</v>
      </c>
      <c r="M5" s="106" t="s">
        <v>115</v>
      </c>
      <c r="N5" s="282" t="s">
        <v>12</v>
      </c>
      <c r="O5" s="106" t="s">
        <v>115</v>
      </c>
      <c r="P5" s="282" t="s">
        <v>12</v>
      </c>
      <c r="Q5" s="106" t="s">
        <v>116</v>
      </c>
      <c r="R5" s="106" t="s">
        <v>87</v>
      </c>
      <c r="S5" s="951"/>
      <c r="T5" s="951"/>
      <c r="U5" s="913"/>
      <c r="V5" s="913"/>
      <c r="W5" s="952"/>
    </row>
    <row r="6" spans="1:29" ht="15.75" x14ac:dyDescent="0.25">
      <c r="A6" s="1002" t="s">
        <v>261</v>
      </c>
      <c r="B6" s="1002"/>
      <c r="C6" s="91"/>
      <c r="D6" s="91"/>
      <c r="E6" s="91"/>
      <c r="F6" s="89"/>
      <c r="G6" s="92"/>
      <c r="H6" s="290"/>
      <c r="I6" s="92"/>
      <c r="J6" s="290"/>
      <c r="K6" s="92"/>
      <c r="L6" s="290"/>
      <c r="M6" s="92"/>
      <c r="N6" s="290"/>
      <c r="O6" s="93"/>
      <c r="P6" s="293"/>
      <c r="Q6" s="79"/>
      <c r="R6" s="79"/>
      <c r="S6" s="83"/>
      <c r="T6" s="79"/>
      <c r="U6" s="79"/>
      <c r="V6" s="79"/>
      <c r="W6" s="91"/>
    </row>
    <row r="7" spans="1:29" ht="110.25" x14ac:dyDescent="0.25">
      <c r="A7" s="1002"/>
      <c r="B7" s="1002"/>
      <c r="C7" s="91" t="s">
        <v>163</v>
      </c>
      <c r="D7" s="91" t="s">
        <v>164</v>
      </c>
      <c r="E7" s="91" t="s">
        <v>868</v>
      </c>
      <c r="F7" s="89" t="s">
        <v>182</v>
      </c>
      <c r="G7" s="92"/>
      <c r="H7" s="290"/>
      <c r="I7" s="92"/>
      <c r="J7" s="290"/>
      <c r="K7" s="92"/>
      <c r="L7" s="290"/>
      <c r="M7" s="92"/>
      <c r="N7" s="290"/>
      <c r="O7" s="94"/>
      <c r="P7" s="293">
        <f>H7+J7+L7+N7</f>
        <v>0</v>
      </c>
      <c r="Q7" s="79">
        <v>142</v>
      </c>
      <c r="R7" s="79" t="s">
        <v>251</v>
      </c>
      <c r="S7" s="79" t="s">
        <v>234</v>
      </c>
      <c r="T7" s="79" t="s">
        <v>233</v>
      </c>
      <c r="U7" s="79" t="s">
        <v>232</v>
      </c>
      <c r="V7" s="79" t="s">
        <v>170</v>
      </c>
      <c r="W7" s="91" t="s">
        <v>231</v>
      </c>
    </row>
    <row r="8" spans="1:29" ht="157.5" x14ac:dyDescent="0.25">
      <c r="A8" s="1002"/>
      <c r="B8" s="1002" t="s">
        <v>165</v>
      </c>
      <c r="C8" s="91" t="s">
        <v>166</v>
      </c>
      <c r="D8" s="91" t="s">
        <v>167</v>
      </c>
      <c r="E8" s="91"/>
      <c r="F8" s="69" t="s">
        <v>194</v>
      </c>
      <c r="G8" s="84"/>
      <c r="H8" s="304"/>
      <c r="I8" s="84"/>
      <c r="J8" s="304"/>
      <c r="K8" s="84"/>
      <c r="L8" s="304"/>
      <c r="M8" s="84"/>
      <c r="N8" s="304"/>
      <c r="O8" s="84"/>
      <c r="P8" s="304"/>
      <c r="Q8" s="79">
        <v>166</v>
      </c>
      <c r="R8" s="79" t="s">
        <v>193</v>
      </c>
      <c r="S8" s="79" t="s">
        <v>252</v>
      </c>
      <c r="T8" s="73" t="s">
        <v>195</v>
      </c>
      <c r="U8" s="79" t="s">
        <v>196</v>
      </c>
      <c r="V8" s="84" t="s">
        <v>185</v>
      </c>
      <c r="W8" s="78" t="s">
        <v>197</v>
      </c>
    </row>
    <row r="9" spans="1:29" ht="141.75" x14ac:dyDescent="0.25">
      <c r="A9" s="1002"/>
      <c r="B9" s="1002"/>
      <c r="C9" s="91"/>
      <c r="D9" s="91"/>
      <c r="E9" s="91"/>
      <c r="F9" s="77" t="s">
        <v>225</v>
      </c>
      <c r="G9" s="88"/>
      <c r="H9" s="305"/>
      <c r="I9" s="87"/>
      <c r="J9" s="305"/>
      <c r="K9" s="87"/>
      <c r="L9" s="305"/>
      <c r="M9" s="87"/>
      <c r="N9" s="305"/>
      <c r="O9" s="81">
        <f>G9+I9+K9+M9</f>
        <v>0</v>
      </c>
      <c r="P9" s="298">
        <f>H9+J9+L9+N9</f>
        <v>0</v>
      </c>
      <c r="Q9" s="87">
        <v>166</v>
      </c>
      <c r="R9" s="87" t="s">
        <v>193</v>
      </c>
      <c r="S9" s="89" t="s">
        <v>226</v>
      </c>
      <c r="T9" s="89" t="s">
        <v>227</v>
      </c>
      <c r="U9" s="89" t="s">
        <v>228</v>
      </c>
      <c r="V9" s="89" t="s">
        <v>229</v>
      </c>
      <c r="W9" s="89" t="s">
        <v>218</v>
      </c>
    </row>
    <row r="10" spans="1:29" ht="15.75" x14ac:dyDescent="0.25">
      <c r="A10" s="427"/>
      <c r="B10" s="428"/>
      <c r="C10" s="428"/>
      <c r="D10" s="427" t="s">
        <v>168</v>
      </c>
      <c r="E10" s="428"/>
      <c r="F10" s="429"/>
      <c r="G10" s="80">
        <f t="shared" ref="G10:N10" si="0">SUM(G6:G9)</f>
        <v>0</v>
      </c>
      <c r="H10" s="299">
        <f t="shared" si="0"/>
        <v>0</v>
      </c>
      <c r="I10" s="80">
        <f t="shared" si="0"/>
        <v>0</v>
      </c>
      <c r="J10" s="299">
        <f t="shared" si="0"/>
        <v>0</v>
      </c>
      <c r="K10" s="80">
        <f t="shared" si="0"/>
        <v>0</v>
      </c>
      <c r="L10" s="299">
        <f t="shared" si="0"/>
        <v>0</v>
      </c>
      <c r="M10" s="80">
        <f t="shared" si="0"/>
        <v>0</v>
      </c>
      <c r="N10" s="299">
        <f t="shared" si="0"/>
        <v>0</v>
      </c>
      <c r="O10" s="80">
        <f>G10+I10+K10+M10</f>
        <v>0</v>
      </c>
      <c r="P10" s="300">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zoomScale="50" zoomScaleNormal="50" workbookViewId="0"/>
  </sheetViews>
  <sheetFormatPr baseColWidth="10" defaultRowHeight="15" x14ac:dyDescent="0.25"/>
  <cols>
    <col min="1" max="2" width="21.7109375" customWidth="1"/>
    <col min="3" max="6" width="27.42578125" customWidth="1"/>
    <col min="7" max="7" width="15.28515625" customWidth="1"/>
    <col min="8" max="8" width="11.5703125" style="286"/>
    <col min="9" max="9" width="15.28515625" customWidth="1"/>
    <col min="10" max="10" width="18.85546875" style="286" customWidth="1"/>
    <col min="12" max="12" width="11.5703125" style="286"/>
    <col min="14" max="14" width="11.5703125" style="286"/>
    <col min="15" max="15" width="15.28515625" customWidth="1"/>
    <col min="16" max="16" width="18.28515625" style="286" customWidth="1"/>
    <col min="19" max="22" width="14.140625" customWidth="1"/>
    <col min="23" max="23" width="17" customWidth="1"/>
  </cols>
  <sheetData>
    <row r="1" spans="1:23" ht="18.75" x14ac:dyDescent="0.25">
      <c r="B1" s="407"/>
      <c r="C1" s="407"/>
      <c r="D1" s="407"/>
      <c r="E1" s="407"/>
      <c r="G1" s="407" t="s">
        <v>818</v>
      </c>
      <c r="I1" s="407"/>
      <c r="J1" s="407"/>
      <c r="K1" s="407"/>
      <c r="L1" s="407"/>
      <c r="M1" s="407"/>
      <c r="N1" s="407"/>
      <c r="O1" s="407"/>
      <c r="P1" s="407"/>
      <c r="Q1" s="407"/>
      <c r="R1" s="407"/>
      <c r="S1" s="407"/>
      <c r="T1" s="407"/>
      <c r="U1" s="407"/>
      <c r="V1" s="407"/>
      <c r="W1" s="407"/>
    </row>
    <row r="2" spans="1:23" x14ac:dyDescent="0.25">
      <c r="A2" s="372" t="s">
        <v>819</v>
      </c>
      <c r="B2" s="372"/>
      <c r="C2" s="372"/>
      <c r="D2" s="372"/>
      <c r="E2" s="372"/>
      <c r="F2" s="372"/>
      <c r="G2" s="372"/>
      <c r="H2" s="372"/>
      <c r="I2" s="372"/>
      <c r="J2" s="372"/>
      <c r="K2" s="372"/>
      <c r="L2" s="372"/>
      <c r="M2" s="372"/>
      <c r="N2" s="372"/>
      <c r="O2" s="372"/>
      <c r="P2" s="372"/>
      <c r="Q2" s="372"/>
      <c r="R2" s="372"/>
      <c r="S2" s="372"/>
      <c r="T2" s="372"/>
      <c r="U2" s="372"/>
      <c r="V2" s="372"/>
      <c r="W2" s="372"/>
    </row>
    <row r="3" spans="1:23"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23"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23" ht="25.5" x14ac:dyDescent="0.25">
      <c r="A5" s="951"/>
      <c r="B5" s="913"/>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13"/>
      <c r="V5" s="913"/>
      <c r="W5" s="952"/>
    </row>
    <row r="6" spans="1:23" ht="78.75" x14ac:dyDescent="0.25">
      <c r="A6" s="959" t="s">
        <v>820</v>
      </c>
      <c r="B6" s="959" t="s">
        <v>821</v>
      </c>
      <c r="C6" s="1003" t="s">
        <v>822</v>
      </c>
      <c r="D6" s="69" t="s">
        <v>823</v>
      </c>
      <c r="E6" s="415" t="s">
        <v>869</v>
      </c>
      <c r="F6" s="416" t="s">
        <v>824</v>
      </c>
      <c r="G6" s="92"/>
      <c r="H6" s="290"/>
      <c r="I6" s="92"/>
      <c r="J6" s="290"/>
      <c r="K6" s="92"/>
      <c r="L6" s="290"/>
      <c r="M6" s="92"/>
      <c r="N6" s="290"/>
      <c r="O6" s="417"/>
      <c r="P6" s="293"/>
      <c r="Q6" s="79"/>
      <c r="R6" s="79"/>
      <c r="S6" s="79"/>
      <c r="T6" s="79"/>
      <c r="U6" s="79"/>
      <c r="V6" s="79"/>
      <c r="W6" s="91"/>
    </row>
    <row r="7" spans="1:23" ht="157.5" x14ac:dyDescent="0.25">
      <c r="A7" s="959"/>
      <c r="B7" s="959"/>
      <c r="C7" s="1003"/>
      <c r="D7" s="69" t="s">
        <v>825</v>
      </c>
      <c r="E7" s="415"/>
      <c r="F7" s="416" t="s">
        <v>826</v>
      </c>
      <c r="G7" s="92"/>
      <c r="H7" s="290"/>
      <c r="I7" s="92"/>
      <c r="J7" s="290"/>
      <c r="K7" s="92"/>
      <c r="L7" s="290"/>
      <c r="M7" s="92"/>
      <c r="N7" s="290"/>
      <c r="O7" s="417"/>
      <c r="P7" s="293"/>
      <c r="Q7" s="79"/>
      <c r="R7" s="79"/>
      <c r="S7" s="79"/>
      <c r="T7" s="79"/>
      <c r="U7" s="79"/>
      <c r="V7" s="79"/>
      <c r="W7" s="91"/>
    </row>
    <row r="8" spans="1:23" ht="94.5" x14ac:dyDescent="0.25">
      <c r="A8" s="959"/>
      <c r="B8" s="959"/>
      <c r="C8" s="1003" t="s">
        <v>827</v>
      </c>
      <c r="D8" s="69"/>
      <c r="E8" s="415"/>
      <c r="F8" s="416" t="s">
        <v>828</v>
      </c>
      <c r="G8" s="92"/>
      <c r="H8" s="290"/>
      <c r="I8" s="92"/>
      <c r="J8" s="290"/>
      <c r="K8" s="92"/>
      <c r="L8" s="290"/>
      <c r="M8" s="92"/>
      <c r="N8" s="290"/>
      <c r="O8" s="417"/>
      <c r="P8" s="293"/>
      <c r="Q8" s="79"/>
      <c r="R8" s="79"/>
      <c r="S8" s="79"/>
      <c r="T8" s="79"/>
      <c r="U8" s="79"/>
      <c r="V8" s="79"/>
      <c r="W8" s="91"/>
    </row>
    <row r="9" spans="1:23" ht="126" x14ac:dyDescent="0.25">
      <c r="A9" s="959"/>
      <c r="B9" s="959"/>
      <c r="C9" s="1003"/>
      <c r="D9" s="69"/>
      <c r="E9" s="415"/>
      <c r="F9" s="416" t="s">
        <v>829</v>
      </c>
      <c r="G9" s="92"/>
      <c r="H9" s="290"/>
      <c r="I9" s="92"/>
      <c r="J9" s="290"/>
      <c r="K9" s="92"/>
      <c r="L9" s="290"/>
      <c r="M9" s="92"/>
      <c r="N9" s="290"/>
      <c r="O9" s="417"/>
      <c r="P9" s="293"/>
      <c r="Q9" s="79"/>
      <c r="R9" s="79"/>
      <c r="S9" s="79"/>
      <c r="T9" s="79"/>
      <c r="U9" s="79"/>
      <c r="V9" s="79"/>
      <c r="W9" s="91"/>
    </row>
    <row r="10" spans="1:23" ht="78.75" x14ac:dyDescent="0.25">
      <c r="A10" s="959"/>
      <c r="B10" s="959"/>
      <c r="C10" s="1003"/>
      <c r="D10" s="69"/>
      <c r="E10" s="415"/>
      <c r="F10" s="416" t="s">
        <v>830</v>
      </c>
      <c r="G10" s="92"/>
      <c r="H10" s="290"/>
      <c r="I10" s="92"/>
      <c r="J10" s="290"/>
      <c r="K10" s="92"/>
      <c r="L10" s="290"/>
      <c r="M10" s="92"/>
      <c r="N10" s="290"/>
      <c r="O10" s="417"/>
      <c r="P10" s="293"/>
      <c r="Q10" s="79"/>
      <c r="R10" s="79"/>
      <c r="S10" s="79"/>
      <c r="T10" s="79"/>
      <c r="U10" s="79"/>
      <c r="V10" s="79"/>
      <c r="W10" s="91"/>
    </row>
    <row r="11" spans="1:23" ht="63" x14ac:dyDescent="0.25">
      <c r="A11" s="959"/>
      <c r="B11" s="959"/>
      <c r="C11" s="1003"/>
      <c r="D11" s="69"/>
      <c r="E11" s="415"/>
      <c r="F11" s="416" t="s">
        <v>831</v>
      </c>
      <c r="G11" s="92"/>
      <c r="H11" s="290"/>
      <c r="I11" s="92"/>
      <c r="J11" s="290"/>
      <c r="K11" s="92"/>
      <c r="L11" s="290"/>
      <c r="M11" s="92"/>
      <c r="N11" s="290"/>
      <c r="O11" s="417"/>
      <c r="P11" s="293"/>
      <c r="Q11" s="79"/>
      <c r="R11" s="79"/>
      <c r="S11" s="79"/>
      <c r="T11" s="79"/>
      <c r="U11" s="79"/>
      <c r="V11" s="79"/>
      <c r="W11" s="91"/>
    </row>
    <row r="12" spans="1:23" ht="189" x14ac:dyDescent="0.25">
      <c r="A12" s="959"/>
      <c r="B12" s="959" t="s">
        <v>832</v>
      </c>
      <c r="C12" s="69" t="s">
        <v>833</v>
      </c>
      <c r="D12" s="69" t="s">
        <v>167</v>
      </c>
      <c r="E12" s="415"/>
      <c r="F12" s="416" t="s">
        <v>834</v>
      </c>
      <c r="G12" s="92"/>
      <c r="H12" s="290"/>
      <c r="I12" s="92"/>
      <c r="J12" s="290"/>
      <c r="K12" s="92"/>
      <c r="L12" s="290"/>
      <c r="M12" s="92"/>
      <c r="N12" s="290"/>
      <c r="O12" s="417"/>
      <c r="P12" s="293"/>
      <c r="Q12" s="79"/>
      <c r="R12" s="79"/>
      <c r="S12" s="79"/>
      <c r="T12" s="79"/>
      <c r="U12" s="79"/>
      <c r="V12" s="79"/>
      <c r="W12" s="91"/>
    </row>
    <row r="13" spans="1:23" ht="63" x14ac:dyDescent="0.25">
      <c r="A13" s="959"/>
      <c r="B13" s="959"/>
      <c r="C13" s="69" t="s">
        <v>835</v>
      </c>
      <c r="D13" s="69" t="s">
        <v>836</v>
      </c>
      <c r="E13" s="415"/>
      <c r="F13" s="416" t="s">
        <v>837</v>
      </c>
      <c r="G13" s="92"/>
      <c r="H13" s="290"/>
      <c r="I13" s="92"/>
      <c r="J13" s="290"/>
      <c r="K13" s="92"/>
      <c r="L13" s="290"/>
      <c r="M13" s="92"/>
      <c r="N13" s="290"/>
      <c r="O13" s="392"/>
      <c r="P13" s="293"/>
      <c r="Q13" s="79"/>
      <c r="R13" s="79"/>
      <c r="S13" s="79"/>
      <c r="T13" s="79"/>
      <c r="U13" s="79"/>
      <c r="V13" s="79"/>
      <c r="W13" s="91"/>
    </row>
    <row r="14" spans="1:23" ht="15.6" customHeight="1" x14ac:dyDescent="0.25">
      <c r="A14" s="424"/>
      <c r="B14" s="425"/>
      <c r="C14" s="424" t="s">
        <v>838</v>
      </c>
      <c r="D14" s="425"/>
      <c r="E14" s="425"/>
      <c r="F14" s="426"/>
      <c r="G14" s="418">
        <f t="shared" ref="G14:N14" si="0">SUM(G6:G13)</f>
        <v>0</v>
      </c>
      <c r="H14" s="299">
        <f t="shared" si="0"/>
        <v>0</v>
      </c>
      <c r="I14" s="418">
        <f t="shared" si="0"/>
        <v>0</v>
      </c>
      <c r="J14" s="299">
        <f t="shared" si="0"/>
        <v>0</v>
      </c>
      <c r="K14" s="418">
        <f t="shared" si="0"/>
        <v>0</v>
      </c>
      <c r="L14" s="299">
        <f t="shared" si="0"/>
        <v>0</v>
      </c>
      <c r="M14" s="418">
        <f t="shared" si="0"/>
        <v>0</v>
      </c>
      <c r="N14" s="299">
        <f t="shared" si="0"/>
        <v>0</v>
      </c>
      <c r="O14" s="418">
        <f>G14+I14+K14+M14</f>
        <v>0</v>
      </c>
      <c r="P14" s="300">
        <f>H14+J14+L14+N14</f>
        <v>0</v>
      </c>
      <c r="Q14" s="367"/>
      <c r="R14" s="367"/>
      <c r="S14" s="367"/>
      <c r="T14" s="367"/>
      <c r="U14" s="367"/>
      <c r="V14" s="367"/>
      <c r="W14" s="367"/>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
  <sheetViews>
    <sheetView tabSelected="1" topLeftCell="G1" zoomScale="68" zoomScaleNormal="68" workbookViewId="0">
      <selection activeCell="O11" sqref="O11"/>
    </sheetView>
  </sheetViews>
  <sheetFormatPr baseColWidth="10" defaultRowHeight="15" x14ac:dyDescent="0.25"/>
  <cols>
    <col min="1" max="2" width="21.7109375" customWidth="1"/>
    <col min="3" max="6" width="27.42578125" customWidth="1"/>
    <col min="7" max="7" width="15.28515625" customWidth="1"/>
    <col min="8" max="8" width="11.5703125" style="286"/>
    <col min="9" max="9" width="15.28515625" customWidth="1"/>
    <col min="10" max="10" width="18.85546875" style="286" customWidth="1"/>
    <col min="11" max="11" width="15.85546875" customWidth="1"/>
    <col min="12" max="12" width="11.5703125" style="286"/>
    <col min="14" max="14" width="11.5703125" style="286"/>
    <col min="15" max="15" width="18.85546875" customWidth="1"/>
    <col min="16" max="16" width="18.28515625" style="286" customWidth="1"/>
    <col min="19" max="22" width="14.140625" customWidth="1"/>
    <col min="23" max="23" width="17" customWidth="1"/>
  </cols>
  <sheetData>
    <row r="1" spans="1:24" ht="18.75" x14ac:dyDescent="0.25">
      <c r="B1" s="407"/>
      <c r="C1" s="407"/>
      <c r="D1" s="407"/>
      <c r="E1" s="407"/>
      <c r="F1" s="407"/>
      <c r="G1" s="407" t="s">
        <v>839</v>
      </c>
      <c r="I1" s="407"/>
      <c r="J1" s="407"/>
      <c r="K1" s="407"/>
      <c r="L1" s="407"/>
      <c r="M1" s="407"/>
      <c r="N1" s="407"/>
      <c r="O1" s="407"/>
      <c r="P1" s="407"/>
      <c r="Q1" s="407"/>
      <c r="R1" s="407"/>
      <c r="S1" s="407"/>
      <c r="T1" s="407"/>
      <c r="U1" s="407"/>
      <c r="V1" s="407"/>
      <c r="W1" s="407"/>
    </row>
    <row r="2" spans="1:24" x14ac:dyDescent="0.25">
      <c r="A2" s="372" t="s">
        <v>840</v>
      </c>
      <c r="B2" s="372"/>
      <c r="C2" s="372"/>
      <c r="D2" s="372"/>
      <c r="E2" s="372"/>
      <c r="F2" s="372"/>
      <c r="G2" s="372"/>
      <c r="H2" s="372"/>
      <c r="I2" s="372"/>
      <c r="J2" s="372"/>
      <c r="K2" s="372"/>
      <c r="L2" s="372"/>
      <c r="M2" s="372"/>
      <c r="N2" s="372"/>
      <c r="O2" s="372"/>
      <c r="P2" s="372"/>
      <c r="Q2" s="372"/>
      <c r="R2" s="372"/>
      <c r="S2" s="372"/>
      <c r="T2" s="372"/>
      <c r="U2" s="372"/>
      <c r="V2" s="372"/>
      <c r="W2" s="372"/>
    </row>
    <row r="3" spans="1:24" x14ac:dyDescent="0.25">
      <c r="A3" s="951" t="s">
        <v>102</v>
      </c>
      <c r="B3" s="911" t="s">
        <v>121</v>
      </c>
      <c r="C3" s="953" t="s">
        <v>90</v>
      </c>
      <c r="D3" s="953" t="s">
        <v>91</v>
      </c>
      <c r="E3" s="914" t="s">
        <v>535</v>
      </c>
      <c r="F3" s="953" t="s">
        <v>92</v>
      </c>
      <c r="G3" s="951" t="s">
        <v>106</v>
      </c>
      <c r="H3" s="951"/>
      <c r="I3" s="951"/>
      <c r="J3" s="951"/>
      <c r="K3" s="951"/>
      <c r="L3" s="951"/>
      <c r="M3" s="951"/>
      <c r="N3" s="951"/>
      <c r="O3" s="953" t="s">
        <v>107</v>
      </c>
      <c r="P3" s="953"/>
      <c r="Q3" s="951" t="s">
        <v>108</v>
      </c>
      <c r="R3" s="951"/>
      <c r="S3" s="951" t="s">
        <v>109</v>
      </c>
      <c r="T3" s="951" t="s">
        <v>110</v>
      </c>
      <c r="U3" s="911" t="s">
        <v>118</v>
      </c>
      <c r="V3" s="911" t="s">
        <v>117</v>
      </c>
      <c r="W3" s="952" t="s">
        <v>93</v>
      </c>
    </row>
    <row r="4" spans="1:24" x14ac:dyDescent="0.25">
      <c r="A4" s="951"/>
      <c r="B4" s="912"/>
      <c r="C4" s="953"/>
      <c r="D4" s="953"/>
      <c r="E4" s="915"/>
      <c r="F4" s="953"/>
      <c r="G4" s="951" t="s">
        <v>111</v>
      </c>
      <c r="H4" s="951"/>
      <c r="I4" s="951" t="s">
        <v>112</v>
      </c>
      <c r="J4" s="951"/>
      <c r="K4" s="951" t="s">
        <v>113</v>
      </c>
      <c r="L4" s="951"/>
      <c r="M4" s="951" t="s">
        <v>114</v>
      </c>
      <c r="N4" s="951"/>
      <c r="O4" s="953"/>
      <c r="P4" s="953"/>
      <c r="Q4" s="951"/>
      <c r="R4" s="951"/>
      <c r="S4" s="951"/>
      <c r="T4" s="951"/>
      <c r="U4" s="912"/>
      <c r="V4" s="912"/>
      <c r="W4" s="952"/>
    </row>
    <row r="5" spans="1:24" ht="25.5" x14ac:dyDescent="0.25">
      <c r="A5" s="951"/>
      <c r="B5" s="913"/>
      <c r="C5" s="953"/>
      <c r="D5" s="953"/>
      <c r="E5" s="916"/>
      <c r="F5" s="953"/>
      <c r="G5" s="321" t="s">
        <v>115</v>
      </c>
      <c r="H5" s="282" t="s">
        <v>12</v>
      </c>
      <c r="I5" s="321" t="s">
        <v>115</v>
      </c>
      <c r="J5" s="282" t="s">
        <v>12</v>
      </c>
      <c r="K5" s="321" t="s">
        <v>115</v>
      </c>
      <c r="L5" s="282" t="s">
        <v>12</v>
      </c>
      <c r="M5" s="321" t="s">
        <v>115</v>
      </c>
      <c r="N5" s="282" t="s">
        <v>12</v>
      </c>
      <c r="O5" s="321" t="s">
        <v>115</v>
      </c>
      <c r="P5" s="282" t="s">
        <v>12</v>
      </c>
      <c r="Q5" s="321" t="s">
        <v>116</v>
      </c>
      <c r="R5" s="321" t="s">
        <v>87</v>
      </c>
      <c r="S5" s="951"/>
      <c r="T5" s="951"/>
      <c r="U5" s="913"/>
      <c r="V5" s="913"/>
      <c r="W5" s="952"/>
    </row>
    <row r="6" spans="1:24" ht="63" hidden="1" x14ac:dyDescent="0.25">
      <c r="A6" s="959" t="s">
        <v>263</v>
      </c>
      <c r="B6" s="959" t="s">
        <v>841</v>
      </c>
      <c r="C6" s="1003" t="s">
        <v>842</v>
      </c>
      <c r="D6" s="69" t="s">
        <v>843</v>
      </c>
      <c r="E6" s="415"/>
      <c r="F6" s="85" t="s">
        <v>844</v>
      </c>
      <c r="G6" s="92"/>
      <c r="H6" s="290"/>
      <c r="I6" s="92"/>
      <c r="J6" s="290"/>
      <c r="K6" s="92"/>
      <c r="L6" s="290"/>
      <c r="M6" s="92"/>
      <c r="N6" s="304"/>
      <c r="O6" s="87"/>
      <c r="P6" s="290"/>
      <c r="Q6" s="79"/>
      <c r="R6" s="79"/>
      <c r="S6" s="84"/>
      <c r="T6" s="79"/>
      <c r="U6" s="79"/>
      <c r="V6" s="84"/>
      <c r="W6" s="78"/>
    </row>
    <row r="7" spans="1:24" ht="110.25" hidden="1" x14ac:dyDescent="0.25">
      <c r="A7" s="959"/>
      <c r="B7" s="959"/>
      <c r="C7" s="1003"/>
      <c r="D7" s="69" t="s">
        <v>845</v>
      </c>
      <c r="E7" s="415"/>
      <c r="F7" s="85" t="s">
        <v>846</v>
      </c>
      <c r="G7" s="92"/>
      <c r="H7" s="290"/>
      <c r="I7" s="92"/>
      <c r="J7" s="290"/>
      <c r="K7" s="92"/>
      <c r="L7" s="290"/>
      <c r="M7" s="92"/>
      <c r="N7" s="304"/>
      <c r="O7" s="87"/>
      <c r="P7" s="290"/>
      <c r="Q7" s="79"/>
      <c r="R7" s="79"/>
      <c r="S7" s="84"/>
      <c r="T7" s="79"/>
      <c r="U7" s="79"/>
      <c r="V7" s="84"/>
      <c r="W7" s="78"/>
    </row>
    <row r="8" spans="1:24" ht="63" hidden="1" x14ac:dyDescent="0.25">
      <c r="A8" s="959"/>
      <c r="B8" s="959"/>
      <c r="C8" s="1003"/>
      <c r="D8" s="69" t="s">
        <v>847</v>
      </c>
      <c r="E8" s="415"/>
      <c r="F8" s="85"/>
      <c r="G8" s="92"/>
      <c r="H8" s="290"/>
      <c r="I8" s="92"/>
      <c r="J8" s="290"/>
      <c r="K8" s="92"/>
      <c r="L8" s="290"/>
      <c r="M8" s="92"/>
      <c r="N8" s="304"/>
      <c r="O8" s="87"/>
      <c r="P8" s="290"/>
      <c r="Q8" s="79"/>
      <c r="R8" s="79"/>
      <c r="S8" s="84"/>
      <c r="T8" s="79"/>
      <c r="U8" s="79"/>
      <c r="V8" s="84"/>
      <c r="W8" s="78"/>
    </row>
    <row r="9" spans="1:24" ht="110.25" hidden="1" customHeight="1" x14ac:dyDescent="0.25">
      <c r="A9" s="959"/>
      <c r="B9" s="934" t="s">
        <v>848</v>
      </c>
      <c r="C9" s="69" t="s">
        <v>849</v>
      </c>
      <c r="D9" s="69" t="s">
        <v>850</v>
      </c>
      <c r="E9" s="415"/>
      <c r="F9" s="85" t="s">
        <v>851</v>
      </c>
      <c r="G9" s="92"/>
      <c r="H9" s="290"/>
      <c r="I9" s="92"/>
      <c r="J9" s="290"/>
      <c r="K9" s="92"/>
      <c r="L9" s="290"/>
      <c r="M9" s="92"/>
      <c r="N9" s="304"/>
      <c r="O9" s="87"/>
      <c r="P9" s="290"/>
      <c r="Q9" s="79"/>
      <c r="R9" s="79"/>
      <c r="S9" s="84"/>
      <c r="T9" s="79"/>
      <c r="U9" s="79"/>
      <c r="V9" s="84"/>
      <c r="W9" s="78"/>
    </row>
    <row r="10" spans="1:24" ht="94.5" hidden="1" customHeight="1" x14ac:dyDescent="0.25">
      <c r="A10" s="959"/>
      <c r="B10" s="935"/>
      <c r="C10" s="69"/>
      <c r="D10" s="69" t="s">
        <v>852</v>
      </c>
      <c r="E10" s="415"/>
      <c r="F10" s="85" t="s">
        <v>853</v>
      </c>
      <c r="G10" s="575"/>
      <c r="H10" s="576"/>
      <c r="I10" s="575"/>
      <c r="J10" s="576"/>
      <c r="K10" s="575"/>
      <c r="L10" s="576"/>
      <c r="M10" s="575"/>
      <c r="N10" s="576"/>
      <c r="O10" s="575"/>
      <c r="P10" s="576"/>
      <c r="Q10" s="575"/>
      <c r="R10" s="575"/>
      <c r="S10" s="575"/>
      <c r="T10" s="575"/>
      <c r="U10" s="575"/>
      <c r="V10" s="575"/>
      <c r="W10" s="575"/>
    </row>
    <row r="11" spans="1:24" ht="408.75" customHeight="1" x14ac:dyDescent="0.25">
      <c r="A11" s="959"/>
      <c r="B11" s="935"/>
      <c r="C11" s="562"/>
      <c r="D11" s="562"/>
      <c r="E11" s="855" t="s">
        <v>2771</v>
      </c>
      <c r="F11" s="858" t="s">
        <v>3110</v>
      </c>
      <c r="G11" s="856"/>
      <c r="H11" s="856"/>
      <c r="I11" s="857">
        <v>1</v>
      </c>
      <c r="J11" s="856"/>
      <c r="K11" s="856"/>
      <c r="L11" s="856"/>
      <c r="M11" s="856"/>
      <c r="N11" s="856"/>
      <c r="O11" s="857">
        <f>I11</f>
        <v>1</v>
      </c>
      <c r="P11" s="856"/>
      <c r="Q11" s="859">
        <v>43</v>
      </c>
      <c r="R11" s="856" t="s">
        <v>3228</v>
      </c>
      <c r="S11" s="856" t="s">
        <v>3229</v>
      </c>
      <c r="T11" s="856" t="s">
        <v>2768</v>
      </c>
      <c r="U11" s="856" t="s">
        <v>3111</v>
      </c>
      <c r="V11" s="856" t="s">
        <v>2769</v>
      </c>
      <c r="W11" s="856" t="s">
        <v>2770</v>
      </c>
      <c r="X11" s="574"/>
    </row>
    <row r="12" spans="1:24" ht="78.75" hidden="1" x14ac:dyDescent="0.25">
      <c r="A12" s="959"/>
      <c r="B12" s="936"/>
      <c r="C12" s="69"/>
      <c r="D12" s="69" t="s">
        <v>854</v>
      </c>
      <c r="E12" s="415"/>
      <c r="F12" s="85" t="s">
        <v>855</v>
      </c>
      <c r="G12" s="92"/>
      <c r="H12" s="290"/>
      <c r="I12" s="92"/>
      <c r="J12" s="290"/>
      <c r="K12" s="92"/>
      <c r="L12" s="290"/>
      <c r="M12" s="92"/>
      <c r="N12" s="304"/>
      <c r="O12" s="87"/>
      <c r="P12" s="290"/>
      <c r="Q12" s="79"/>
      <c r="R12" s="79"/>
      <c r="S12" s="84"/>
      <c r="T12" s="79"/>
      <c r="U12" s="79"/>
      <c r="V12" s="84"/>
      <c r="W12" s="78"/>
    </row>
    <row r="13" spans="1:24" ht="63" hidden="1" x14ac:dyDescent="0.25">
      <c r="A13" s="959"/>
      <c r="B13" s="959" t="s">
        <v>856</v>
      </c>
      <c r="C13" s="69" t="s">
        <v>857</v>
      </c>
      <c r="D13" s="69" t="s">
        <v>858</v>
      </c>
      <c r="E13" s="415"/>
      <c r="F13" s="85" t="s">
        <v>859</v>
      </c>
      <c r="G13" s="92"/>
      <c r="H13" s="290"/>
      <c r="I13" s="92"/>
      <c r="J13" s="290"/>
      <c r="K13" s="92"/>
      <c r="L13" s="290"/>
      <c r="M13" s="92"/>
      <c r="N13" s="304"/>
      <c r="O13" s="87"/>
      <c r="P13" s="290"/>
      <c r="Q13" s="79"/>
      <c r="R13" s="79"/>
      <c r="S13" s="84"/>
      <c r="T13" s="79"/>
      <c r="U13" s="79"/>
      <c r="V13" s="84"/>
      <c r="W13" s="78"/>
    </row>
    <row r="14" spans="1:24" ht="78.75" hidden="1" x14ac:dyDescent="0.25">
      <c r="A14" s="959"/>
      <c r="B14" s="959"/>
      <c r="C14" s="69"/>
      <c r="D14" s="69" t="s">
        <v>860</v>
      </c>
      <c r="E14" s="415"/>
      <c r="F14" s="85" t="s">
        <v>861</v>
      </c>
      <c r="G14" s="92"/>
      <c r="H14" s="290"/>
      <c r="I14" s="92"/>
      <c r="J14" s="290"/>
      <c r="K14" s="92"/>
      <c r="L14" s="290"/>
      <c r="M14" s="92"/>
      <c r="N14" s="304"/>
      <c r="O14" s="87"/>
      <c r="P14" s="290"/>
      <c r="Q14" s="79"/>
      <c r="R14" s="79"/>
      <c r="S14" s="84"/>
      <c r="T14" s="79"/>
      <c r="U14" s="79"/>
      <c r="V14" s="84"/>
      <c r="W14" s="78"/>
    </row>
    <row r="15" spans="1:24" ht="94.5" hidden="1" x14ac:dyDescent="0.25">
      <c r="A15" s="959"/>
      <c r="B15" s="959"/>
      <c r="C15" s="69"/>
      <c r="D15" s="69" t="s">
        <v>862</v>
      </c>
      <c r="E15" s="415"/>
      <c r="F15" s="85" t="s">
        <v>863</v>
      </c>
      <c r="G15" s="92"/>
      <c r="H15" s="290"/>
      <c r="I15" s="92"/>
      <c r="J15" s="290"/>
      <c r="K15" s="92"/>
      <c r="L15" s="290"/>
      <c r="M15" s="92"/>
      <c r="N15" s="304"/>
      <c r="O15" s="87"/>
      <c r="P15" s="290"/>
      <c r="Q15" s="79"/>
      <c r="R15" s="79"/>
      <c r="S15" s="84"/>
      <c r="T15" s="79"/>
      <c r="U15" s="79"/>
      <c r="V15" s="84"/>
      <c r="W15" s="78"/>
    </row>
    <row r="16" spans="1:24" ht="110.25" hidden="1" x14ac:dyDescent="0.25">
      <c r="A16" s="959"/>
      <c r="B16" s="387" t="s">
        <v>864</v>
      </c>
      <c r="C16" s="69" t="s">
        <v>865</v>
      </c>
      <c r="D16" s="69" t="s">
        <v>866</v>
      </c>
      <c r="E16" s="415"/>
      <c r="F16" s="85" t="s">
        <v>867</v>
      </c>
      <c r="G16" s="92"/>
      <c r="H16" s="290"/>
      <c r="I16" s="92"/>
      <c r="J16" s="290"/>
      <c r="K16" s="92"/>
      <c r="L16" s="290"/>
      <c r="M16" s="92"/>
      <c r="N16" s="304"/>
      <c r="O16" s="87"/>
      <c r="P16" s="290"/>
      <c r="Q16" s="79"/>
      <c r="R16" s="79"/>
      <c r="S16" s="84"/>
      <c r="T16" s="79"/>
      <c r="U16" s="79"/>
      <c r="V16" s="84"/>
      <c r="W16" s="78"/>
    </row>
    <row r="17" spans="1:23" ht="15.6" customHeight="1" x14ac:dyDescent="0.25">
      <c r="A17" s="424"/>
      <c r="B17" s="425"/>
      <c r="C17" s="424" t="s">
        <v>169</v>
      </c>
      <c r="D17" s="425"/>
      <c r="E17" s="425"/>
      <c r="F17" s="426"/>
      <c r="G17" s="404">
        <f t="shared" ref="G17:N17" si="0">SUM(G6:G16)</f>
        <v>0</v>
      </c>
      <c r="H17" s="405">
        <f t="shared" si="0"/>
        <v>0</v>
      </c>
      <c r="I17" s="404">
        <f t="shared" si="0"/>
        <v>1</v>
      </c>
      <c r="J17" s="405">
        <f t="shared" si="0"/>
        <v>0</v>
      </c>
      <c r="K17" s="404">
        <f t="shared" si="0"/>
        <v>0</v>
      </c>
      <c r="L17" s="405">
        <f t="shared" si="0"/>
        <v>0</v>
      </c>
      <c r="M17" s="404">
        <f t="shared" si="0"/>
        <v>0</v>
      </c>
      <c r="N17" s="405">
        <f t="shared" si="0"/>
        <v>0</v>
      </c>
      <c r="O17" s="404">
        <f>G17+I17+K17+M17</f>
        <v>1</v>
      </c>
      <c r="P17" s="406">
        <f>H17+J17+L17+N17</f>
        <v>0</v>
      </c>
      <c r="Q17" s="367"/>
      <c r="R17" s="367"/>
      <c r="S17" s="367"/>
      <c r="T17" s="367"/>
      <c r="U17" s="367"/>
      <c r="V17" s="367"/>
      <c r="W17" s="367"/>
    </row>
  </sheetData>
  <mergeCells count="23">
    <mergeCell ref="A6:A16"/>
    <mergeCell ref="B6:B8"/>
    <mergeCell ref="C6:C8"/>
    <mergeCell ref="B9:B12"/>
    <mergeCell ref="B13:B15"/>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57"/>
  <sheetViews>
    <sheetView topLeftCell="A44" workbookViewId="0">
      <selection activeCell="C55" sqref="C55"/>
    </sheetView>
  </sheetViews>
  <sheetFormatPr baseColWidth="10" defaultRowHeight="15" x14ac:dyDescent="0.25"/>
  <cols>
    <col min="2" max="2" width="11.42578125" style="112"/>
    <col min="3" max="3" width="12.85546875" style="112" bestFit="1" customWidth="1"/>
    <col min="4" max="4" width="33.28515625" style="549" customWidth="1"/>
    <col min="5" max="5" width="13" style="112" bestFit="1" customWidth="1"/>
    <col min="6" max="7" width="11.42578125" style="112"/>
    <col min="8" max="8" width="12.7109375" bestFit="1" customWidth="1"/>
    <col min="9" max="9" width="30.28515625" customWidth="1"/>
  </cols>
  <sheetData>
    <row r="2" spans="2:9" x14ac:dyDescent="0.25">
      <c r="B2" s="543" t="s">
        <v>1996</v>
      </c>
      <c r="C2" s="543" t="s">
        <v>1997</v>
      </c>
      <c r="D2" s="544" t="s">
        <v>1998</v>
      </c>
      <c r="E2" s="543" t="s">
        <v>1999</v>
      </c>
      <c r="F2" s="543" t="s">
        <v>2000</v>
      </c>
      <c r="G2" s="543" t="s">
        <v>2001</v>
      </c>
    </row>
    <row r="3" spans="2:9" x14ac:dyDescent="0.25">
      <c r="B3" s="152">
        <v>1</v>
      </c>
      <c r="C3" s="152" t="s">
        <v>392</v>
      </c>
      <c r="D3" s="545" t="s">
        <v>2002</v>
      </c>
      <c r="E3" s="152" t="s">
        <v>2003</v>
      </c>
      <c r="F3" s="152">
        <v>0</v>
      </c>
      <c r="G3" s="152">
        <v>1</v>
      </c>
      <c r="H3" s="215" t="s">
        <v>392</v>
      </c>
      <c r="I3" s="216" t="s">
        <v>274</v>
      </c>
    </row>
    <row r="4" spans="2:9" x14ac:dyDescent="0.25">
      <c r="B4" s="152">
        <v>2</v>
      </c>
      <c r="C4" s="152" t="s">
        <v>393</v>
      </c>
      <c r="D4" s="545" t="s">
        <v>2004</v>
      </c>
      <c r="E4" s="152" t="s">
        <v>2005</v>
      </c>
      <c r="F4" s="152">
        <v>1</v>
      </c>
      <c r="G4" s="152">
        <v>1</v>
      </c>
      <c r="H4" s="218" t="s">
        <v>393</v>
      </c>
      <c r="I4" s="219" t="s">
        <v>275</v>
      </c>
    </row>
    <row r="5" spans="2:9" x14ac:dyDescent="0.25">
      <c r="B5" s="152">
        <v>3</v>
      </c>
      <c r="C5" s="152" t="s">
        <v>394</v>
      </c>
      <c r="D5" s="545" t="s">
        <v>2006</v>
      </c>
      <c r="E5" s="152" t="s">
        <v>2007</v>
      </c>
      <c r="F5" s="152">
        <v>2</v>
      </c>
      <c r="G5" s="152">
        <v>1</v>
      </c>
      <c r="H5" s="209" t="s">
        <v>394</v>
      </c>
      <c r="I5" s="210" t="s">
        <v>276</v>
      </c>
    </row>
    <row r="6" spans="2:9" ht="30" x14ac:dyDescent="0.25">
      <c r="B6" s="152">
        <v>4</v>
      </c>
      <c r="C6" s="152" t="s">
        <v>886</v>
      </c>
      <c r="D6" s="545" t="s">
        <v>887</v>
      </c>
      <c r="E6" s="152" t="s">
        <v>2008</v>
      </c>
      <c r="F6" s="152">
        <v>3</v>
      </c>
      <c r="G6" s="152">
        <v>1</v>
      </c>
      <c r="H6" s="209" t="s">
        <v>395</v>
      </c>
      <c r="I6" s="210" t="s">
        <v>277</v>
      </c>
    </row>
    <row r="7" spans="2:9" ht="30" x14ac:dyDescent="0.25">
      <c r="B7" s="152">
        <v>5</v>
      </c>
      <c r="C7" s="152" t="s">
        <v>888</v>
      </c>
      <c r="D7" s="545" t="s">
        <v>889</v>
      </c>
      <c r="E7" s="152" t="s">
        <v>2009</v>
      </c>
      <c r="F7" s="152">
        <v>3</v>
      </c>
      <c r="G7" s="152">
        <v>1</v>
      </c>
      <c r="H7" s="209" t="s">
        <v>396</v>
      </c>
      <c r="I7" s="210" t="s">
        <v>278</v>
      </c>
    </row>
    <row r="8" spans="2:9" x14ac:dyDescent="0.25">
      <c r="B8" s="152">
        <v>6</v>
      </c>
      <c r="C8" s="152" t="s">
        <v>890</v>
      </c>
      <c r="D8" s="545" t="s">
        <v>891</v>
      </c>
      <c r="E8" s="152" t="s">
        <v>2010</v>
      </c>
      <c r="F8" s="152">
        <v>3</v>
      </c>
      <c r="G8" s="152">
        <v>1</v>
      </c>
      <c r="H8" s="209" t="s">
        <v>397</v>
      </c>
      <c r="I8" s="210" t="s">
        <v>279</v>
      </c>
    </row>
    <row r="9" spans="2:9" ht="30" x14ac:dyDescent="0.25">
      <c r="B9" s="152">
        <v>7</v>
      </c>
      <c r="C9" s="152" t="s">
        <v>892</v>
      </c>
      <c r="D9" s="545" t="s">
        <v>893</v>
      </c>
      <c r="E9" s="152" t="s">
        <v>2011</v>
      </c>
      <c r="F9" s="152">
        <v>3</v>
      </c>
      <c r="G9" s="152">
        <v>1</v>
      </c>
      <c r="H9" s="209" t="s">
        <v>398</v>
      </c>
      <c r="I9" s="210" t="s">
        <v>280</v>
      </c>
    </row>
    <row r="10" spans="2:9" ht="30" x14ac:dyDescent="0.25">
      <c r="B10" s="152">
        <v>8</v>
      </c>
      <c r="C10" s="152" t="s">
        <v>894</v>
      </c>
      <c r="D10" s="545" t="s">
        <v>895</v>
      </c>
      <c r="E10" s="152" t="s">
        <v>2012</v>
      </c>
      <c r="F10" s="152">
        <v>3</v>
      </c>
      <c r="G10" s="152">
        <v>1</v>
      </c>
      <c r="H10" s="209" t="s">
        <v>399</v>
      </c>
      <c r="I10" s="210" t="s">
        <v>281</v>
      </c>
    </row>
    <row r="11" spans="2:9" x14ac:dyDescent="0.25">
      <c r="B11" s="152">
        <v>9</v>
      </c>
      <c r="C11" s="152" t="s">
        <v>896</v>
      </c>
      <c r="D11" s="545" t="s">
        <v>897</v>
      </c>
      <c r="E11" s="152" t="s">
        <v>2013</v>
      </c>
      <c r="F11" s="152">
        <v>2</v>
      </c>
      <c r="G11" s="152">
        <v>1</v>
      </c>
      <c r="H11" s="209" t="s">
        <v>391</v>
      </c>
      <c r="I11" s="210" t="s">
        <v>282</v>
      </c>
    </row>
    <row r="12" spans="2:9" ht="30" x14ac:dyDescent="0.25">
      <c r="B12" s="152">
        <v>10</v>
      </c>
      <c r="C12" s="152" t="s">
        <v>395</v>
      </c>
      <c r="D12" s="546" t="s">
        <v>898</v>
      </c>
      <c r="E12" s="152" t="s">
        <v>2014</v>
      </c>
      <c r="F12" s="152">
        <v>2</v>
      </c>
      <c r="G12" s="152">
        <v>1</v>
      </c>
      <c r="H12" s="218" t="s">
        <v>400</v>
      </c>
      <c r="I12" s="219" t="s">
        <v>283</v>
      </c>
    </row>
    <row r="13" spans="2:9" ht="30" x14ac:dyDescent="0.25">
      <c r="B13" s="152">
        <v>11</v>
      </c>
      <c r="C13" s="152" t="s">
        <v>899</v>
      </c>
      <c r="D13" s="545" t="s">
        <v>898</v>
      </c>
      <c r="E13" s="152" t="s">
        <v>2015</v>
      </c>
      <c r="F13" s="152">
        <v>10</v>
      </c>
      <c r="G13" s="152">
        <v>1</v>
      </c>
      <c r="H13" s="209" t="s">
        <v>401</v>
      </c>
      <c r="I13" s="210" t="s">
        <v>284</v>
      </c>
    </row>
    <row r="14" spans="2:9" x14ac:dyDescent="0.25">
      <c r="B14" s="152">
        <v>12</v>
      </c>
      <c r="C14" s="152" t="s">
        <v>396</v>
      </c>
      <c r="D14" s="546" t="s">
        <v>2016</v>
      </c>
      <c r="E14" s="152" t="s">
        <v>2017</v>
      </c>
      <c r="F14" s="152">
        <v>2</v>
      </c>
      <c r="G14" s="152">
        <v>1</v>
      </c>
      <c r="H14" s="209" t="s">
        <v>402</v>
      </c>
      <c r="I14" s="210" t="s">
        <v>285</v>
      </c>
    </row>
    <row r="15" spans="2:9" ht="30" x14ac:dyDescent="0.25">
      <c r="B15" s="152">
        <v>13</v>
      </c>
      <c r="C15" s="152" t="s">
        <v>901</v>
      </c>
      <c r="D15" s="545" t="s">
        <v>900</v>
      </c>
      <c r="E15" s="152" t="s">
        <v>2018</v>
      </c>
      <c r="F15" s="152">
        <v>12</v>
      </c>
      <c r="G15" s="152">
        <v>1</v>
      </c>
      <c r="H15" s="209" t="s">
        <v>403</v>
      </c>
      <c r="I15" s="210" t="s">
        <v>286</v>
      </c>
    </row>
    <row r="16" spans="2:9" ht="30" x14ac:dyDescent="0.25">
      <c r="B16" s="152">
        <v>14</v>
      </c>
      <c r="C16" s="152" t="s">
        <v>903</v>
      </c>
      <c r="D16" s="545" t="s">
        <v>902</v>
      </c>
      <c r="E16" s="152" t="s">
        <v>2019</v>
      </c>
      <c r="F16" s="152">
        <v>12</v>
      </c>
      <c r="G16" s="152">
        <v>1</v>
      </c>
      <c r="H16" s="209" t="s">
        <v>404</v>
      </c>
      <c r="I16" s="210" t="s">
        <v>287</v>
      </c>
    </row>
    <row r="17" spans="2:9" ht="30" x14ac:dyDescent="0.25">
      <c r="B17" s="152">
        <v>15</v>
      </c>
      <c r="C17" s="152" t="s">
        <v>905</v>
      </c>
      <c r="D17" s="545" t="s">
        <v>904</v>
      </c>
      <c r="E17" s="152" t="s">
        <v>2020</v>
      </c>
      <c r="F17" s="152">
        <v>12</v>
      </c>
      <c r="G17" s="152">
        <v>1</v>
      </c>
      <c r="H17" s="218" t="s">
        <v>405</v>
      </c>
      <c r="I17" s="219" t="s">
        <v>288</v>
      </c>
    </row>
    <row r="18" spans="2:9" x14ac:dyDescent="0.25">
      <c r="B18" s="152">
        <v>16</v>
      </c>
      <c r="C18" s="152" t="s">
        <v>397</v>
      </c>
      <c r="D18" s="546" t="s">
        <v>2021</v>
      </c>
      <c r="E18" s="152" t="s">
        <v>2022</v>
      </c>
      <c r="F18" s="152">
        <v>2</v>
      </c>
      <c r="G18" s="152">
        <v>1</v>
      </c>
      <c r="H18" s="209" t="s">
        <v>406</v>
      </c>
      <c r="I18" s="210" t="s">
        <v>289</v>
      </c>
    </row>
    <row r="19" spans="2:9" x14ac:dyDescent="0.25">
      <c r="B19" s="152">
        <v>17</v>
      </c>
      <c r="C19" s="152" t="s">
        <v>906</v>
      </c>
      <c r="D19" s="545" t="s">
        <v>907</v>
      </c>
      <c r="E19" s="152" t="s">
        <v>2023</v>
      </c>
      <c r="F19" s="152">
        <v>16</v>
      </c>
      <c r="G19" s="152">
        <v>1</v>
      </c>
      <c r="H19" s="209" t="s">
        <v>407</v>
      </c>
      <c r="I19" s="210" t="s">
        <v>290</v>
      </c>
    </row>
    <row r="20" spans="2:9" x14ac:dyDescent="0.25">
      <c r="B20" s="152">
        <v>18</v>
      </c>
      <c r="C20" s="152" t="s">
        <v>909</v>
      </c>
      <c r="D20" s="545" t="s">
        <v>908</v>
      </c>
      <c r="E20" s="152" t="s">
        <v>2013</v>
      </c>
      <c r="F20" s="152">
        <v>16</v>
      </c>
      <c r="G20" s="152">
        <v>1</v>
      </c>
      <c r="H20" s="218" t="s">
        <v>408</v>
      </c>
      <c r="I20" s="219" t="s">
        <v>291</v>
      </c>
    </row>
    <row r="21" spans="2:9" x14ac:dyDescent="0.25">
      <c r="B21" s="152">
        <v>19</v>
      </c>
      <c r="C21" s="152" t="s">
        <v>398</v>
      </c>
      <c r="D21" s="546" t="s">
        <v>2024</v>
      </c>
      <c r="E21" s="152" t="s">
        <v>2025</v>
      </c>
      <c r="F21" s="152">
        <v>2</v>
      </c>
      <c r="G21" s="152">
        <v>1</v>
      </c>
      <c r="H21" s="209" t="s">
        <v>409</v>
      </c>
      <c r="I21" s="210" t="s">
        <v>292</v>
      </c>
    </row>
    <row r="22" spans="2:9" x14ac:dyDescent="0.25">
      <c r="B22" s="152">
        <v>20</v>
      </c>
      <c r="C22" s="152" t="s">
        <v>911</v>
      </c>
      <c r="D22" s="545" t="s">
        <v>910</v>
      </c>
      <c r="E22" s="152" t="s">
        <v>2026</v>
      </c>
      <c r="F22" s="152">
        <v>19</v>
      </c>
      <c r="G22" s="152">
        <v>1</v>
      </c>
      <c r="H22" s="209" t="s">
        <v>410</v>
      </c>
      <c r="I22" s="210" t="s">
        <v>293</v>
      </c>
    </row>
    <row r="23" spans="2:9" x14ac:dyDescent="0.25">
      <c r="B23" s="152">
        <v>21</v>
      </c>
      <c r="C23" s="152" t="s">
        <v>399</v>
      </c>
      <c r="D23" s="546" t="s">
        <v>2027</v>
      </c>
      <c r="E23" s="152" t="s">
        <v>2028</v>
      </c>
      <c r="F23" s="152">
        <v>2</v>
      </c>
      <c r="G23" s="152">
        <v>1</v>
      </c>
      <c r="H23" s="218" t="s">
        <v>411</v>
      </c>
      <c r="I23" s="219" t="s">
        <v>294</v>
      </c>
    </row>
    <row r="24" spans="2:9" ht="75" x14ac:dyDescent="0.25">
      <c r="B24" s="152">
        <v>22</v>
      </c>
      <c r="C24" s="152" t="s">
        <v>912</v>
      </c>
      <c r="D24" s="545" t="s">
        <v>914</v>
      </c>
      <c r="E24" s="152" t="s">
        <v>2013</v>
      </c>
      <c r="F24" s="152">
        <v>21</v>
      </c>
      <c r="G24" s="152">
        <v>1</v>
      </c>
      <c r="H24" s="209" t="s">
        <v>412</v>
      </c>
      <c r="I24" s="210" t="s">
        <v>295</v>
      </c>
    </row>
    <row r="25" spans="2:9" ht="45" x14ac:dyDescent="0.25">
      <c r="B25" s="152">
        <v>23</v>
      </c>
      <c r="C25" s="152" t="s">
        <v>913</v>
      </c>
      <c r="D25" s="545" t="s">
        <v>915</v>
      </c>
      <c r="E25" s="152" t="s">
        <v>2013</v>
      </c>
      <c r="F25" s="152">
        <v>21</v>
      </c>
      <c r="G25" s="152">
        <v>1</v>
      </c>
      <c r="H25" s="209" t="s">
        <v>413</v>
      </c>
      <c r="I25" s="210" t="s">
        <v>296</v>
      </c>
    </row>
    <row r="26" spans="2:9" ht="30" x14ac:dyDescent="0.25">
      <c r="B26" s="152">
        <v>24</v>
      </c>
      <c r="C26" s="152" t="s">
        <v>917</v>
      </c>
      <c r="D26" s="545" t="s">
        <v>916</v>
      </c>
      <c r="E26" s="152" t="s">
        <v>2013</v>
      </c>
      <c r="F26" s="152">
        <v>21</v>
      </c>
      <c r="G26" s="152">
        <v>1</v>
      </c>
      <c r="H26" s="209" t="s">
        <v>414</v>
      </c>
      <c r="I26" s="210" t="s">
        <v>297</v>
      </c>
    </row>
    <row r="27" spans="2:9" x14ac:dyDescent="0.25">
      <c r="B27" s="152">
        <v>25</v>
      </c>
      <c r="C27" s="152" t="s">
        <v>415</v>
      </c>
      <c r="D27" s="546" t="s">
        <v>2029</v>
      </c>
      <c r="E27" s="152" t="s">
        <v>2030</v>
      </c>
      <c r="F27" s="152">
        <v>21</v>
      </c>
      <c r="G27" s="152">
        <v>1</v>
      </c>
      <c r="H27" s="206" t="s">
        <v>393</v>
      </c>
      <c r="I27" s="207" t="s">
        <v>275</v>
      </c>
    </row>
    <row r="28" spans="2:9" ht="30" x14ac:dyDescent="0.25">
      <c r="B28" s="152">
        <v>26</v>
      </c>
      <c r="C28" s="152" t="s">
        <v>918</v>
      </c>
      <c r="D28" s="545" t="s">
        <v>919</v>
      </c>
      <c r="E28" s="152" t="s">
        <v>2031</v>
      </c>
      <c r="F28" s="152">
        <v>25</v>
      </c>
      <c r="G28" s="152">
        <v>1</v>
      </c>
      <c r="H28" s="218" t="s">
        <v>399</v>
      </c>
      <c r="I28" s="219" t="s">
        <v>281</v>
      </c>
    </row>
    <row r="29" spans="2:9" ht="30" x14ac:dyDescent="0.25">
      <c r="B29" s="152">
        <v>27</v>
      </c>
      <c r="C29" s="152" t="s">
        <v>920</v>
      </c>
      <c r="D29" s="545" t="s">
        <v>921</v>
      </c>
      <c r="E29" s="152" t="s">
        <v>2032</v>
      </c>
      <c r="F29" s="152">
        <v>21</v>
      </c>
      <c r="G29" s="152">
        <v>1</v>
      </c>
      <c r="H29" s="209" t="s">
        <v>415</v>
      </c>
      <c r="I29" s="210" t="s">
        <v>298</v>
      </c>
    </row>
    <row r="30" spans="2:9" ht="45" x14ac:dyDescent="0.25">
      <c r="B30" s="152">
        <v>28</v>
      </c>
      <c r="C30" s="152" t="s">
        <v>922</v>
      </c>
      <c r="D30" s="545" t="s">
        <v>923</v>
      </c>
      <c r="E30" s="152" t="s">
        <v>2013</v>
      </c>
      <c r="F30" s="152">
        <v>21</v>
      </c>
      <c r="G30" s="152">
        <v>1</v>
      </c>
      <c r="H30" s="209" t="s">
        <v>416</v>
      </c>
      <c r="I30" s="210" t="s">
        <v>299</v>
      </c>
    </row>
    <row r="31" spans="2:9" ht="30" x14ac:dyDescent="0.25">
      <c r="B31" s="152">
        <v>29</v>
      </c>
      <c r="C31" s="152" t="s">
        <v>416</v>
      </c>
      <c r="D31" s="546" t="s">
        <v>2033</v>
      </c>
      <c r="E31" s="152" t="s">
        <v>2034</v>
      </c>
      <c r="F31" s="152">
        <v>21</v>
      </c>
      <c r="G31" s="152">
        <v>1</v>
      </c>
      <c r="H31" s="206" t="s">
        <v>400</v>
      </c>
      <c r="I31" s="207" t="s">
        <v>283</v>
      </c>
    </row>
    <row r="32" spans="2:9" ht="30" x14ac:dyDescent="0.25">
      <c r="B32" s="152">
        <v>30</v>
      </c>
      <c r="C32" s="152" t="s">
        <v>924</v>
      </c>
      <c r="D32" s="545" t="s">
        <v>925</v>
      </c>
      <c r="E32" s="152" t="s">
        <v>2035</v>
      </c>
      <c r="F32" s="152">
        <v>29</v>
      </c>
      <c r="G32" s="152">
        <v>1</v>
      </c>
      <c r="H32" s="218" t="s">
        <v>404</v>
      </c>
      <c r="I32" s="219" t="s">
        <v>287</v>
      </c>
    </row>
    <row r="33" spans="1:9" x14ac:dyDescent="0.25">
      <c r="B33" s="152">
        <v>31</v>
      </c>
      <c r="C33" s="152" t="s">
        <v>926</v>
      </c>
      <c r="D33" s="545" t="s">
        <v>927</v>
      </c>
      <c r="E33" s="152" t="s">
        <v>2036</v>
      </c>
      <c r="F33" s="152">
        <v>29</v>
      </c>
      <c r="G33" s="152">
        <v>1</v>
      </c>
      <c r="H33" s="209" t="s">
        <v>417</v>
      </c>
      <c r="I33" s="210" t="s">
        <v>300</v>
      </c>
    </row>
    <row r="34" spans="1:9" x14ac:dyDescent="0.25">
      <c r="B34" s="152">
        <v>32</v>
      </c>
      <c r="C34" s="152" t="s">
        <v>928</v>
      </c>
      <c r="D34" s="545" t="s">
        <v>929</v>
      </c>
      <c r="E34" s="152" t="s">
        <v>2037</v>
      </c>
      <c r="F34" s="152">
        <v>29</v>
      </c>
      <c r="G34" s="152">
        <v>1</v>
      </c>
      <c r="H34" s="206" t="s">
        <v>418</v>
      </c>
      <c r="I34" s="207" t="s">
        <v>301</v>
      </c>
    </row>
    <row r="35" spans="1:9" x14ac:dyDescent="0.25">
      <c r="B35" s="152">
        <v>33</v>
      </c>
      <c r="C35" s="152" t="s">
        <v>930</v>
      </c>
      <c r="D35" s="545" t="s">
        <v>931</v>
      </c>
      <c r="E35" s="152" t="s">
        <v>2038</v>
      </c>
      <c r="F35" s="152">
        <v>29</v>
      </c>
      <c r="G35" s="152">
        <v>1</v>
      </c>
      <c r="H35" s="218" t="s">
        <v>419</v>
      </c>
      <c r="I35" s="219" t="s">
        <v>302</v>
      </c>
    </row>
    <row r="36" spans="1:9" x14ac:dyDescent="0.25">
      <c r="B36" s="152">
        <v>34</v>
      </c>
      <c r="C36" s="152" t="s">
        <v>391</v>
      </c>
      <c r="D36" s="546" t="s">
        <v>933</v>
      </c>
      <c r="E36" s="152" t="s">
        <v>2039</v>
      </c>
      <c r="F36" s="152">
        <v>2</v>
      </c>
      <c r="G36" s="152">
        <v>1</v>
      </c>
      <c r="H36" s="209" t="s">
        <v>420</v>
      </c>
      <c r="I36" s="210" t="s">
        <v>303</v>
      </c>
    </row>
    <row r="37" spans="1:9" x14ac:dyDescent="0.25">
      <c r="B37" s="152">
        <v>35</v>
      </c>
      <c r="C37" s="152" t="s">
        <v>932</v>
      </c>
      <c r="D37" s="545" t="s">
        <v>933</v>
      </c>
      <c r="E37" s="152" t="s">
        <v>2040</v>
      </c>
      <c r="F37" s="152">
        <v>34</v>
      </c>
      <c r="G37" s="152">
        <v>1</v>
      </c>
      <c r="H37" s="218" t="s">
        <v>421</v>
      </c>
      <c r="I37" s="219" t="s">
        <v>304</v>
      </c>
    </row>
    <row r="38" spans="1:9" x14ac:dyDescent="0.25">
      <c r="B38" s="152">
        <v>36</v>
      </c>
      <c r="C38" s="152" t="s">
        <v>400</v>
      </c>
      <c r="D38" s="546" t="s">
        <v>2041</v>
      </c>
      <c r="E38" s="152" t="s">
        <v>2042</v>
      </c>
      <c r="F38" s="152">
        <v>1</v>
      </c>
      <c r="G38" s="152">
        <v>1</v>
      </c>
      <c r="H38" s="209" t="s">
        <v>422</v>
      </c>
      <c r="I38" s="210" t="s">
        <v>305</v>
      </c>
    </row>
    <row r="39" spans="1:9" x14ac:dyDescent="0.25">
      <c r="A39" s="547"/>
      <c r="B39" s="152">
        <v>37</v>
      </c>
      <c r="C39" s="152" t="s">
        <v>934</v>
      </c>
      <c r="D39" s="545" t="s">
        <v>935</v>
      </c>
      <c r="E39" s="152" t="s">
        <v>2013</v>
      </c>
      <c r="F39" s="152">
        <v>36</v>
      </c>
      <c r="G39" s="152">
        <v>1</v>
      </c>
      <c r="H39" s="209" t="s">
        <v>423</v>
      </c>
      <c r="I39" s="210" t="s">
        <v>306</v>
      </c>
    </row>
    <row r="40" spans="1:9" x14ac:dyDescent="0.25">
      <c r="B40" s="152">
        <v>38</v>
      </c>
      <c r="C40" s="152" t="s">
        <v>401</v>
      </c>
      <c r="D40" s="546" t="s">
        <v>937</v>
      </c>
      <c r="E40" s="152" t="s">
        <v>2043</v>
      </c>
      <c r="F40" s="152">
        <v>36</v>
      </c>
      <c r="G40" s="152">
        <v>1</v>
      </c>
      <c r="H40" s="209" t="s">
        <v>424</v>
      </c>
      <c r="I40" s="210" t="s">
        <v>307</v>
      </c>
    </row>
    <row r="41" spans="1:9" x14ac:dyDescent="0.25">
      <c r="B41" s="152">
        <v>39</v>
      </c>
      <c r="C41" s="152" t="s">
        <v>936</v>
      </c>
      <c r="D41" s="545" t="s">
        <v>937</v>
      </c>
      <c r="E41" s="152" t="s">
        <v>2044</v>
      </c>
      <c r="F41" s="152">
        <v>38</v>
      </c>
      <c r="G41" s="152">
        <v>1</v>
      </c>
      <c r="H41" s="218" t="s">
        <v>425</v>
      </c>
      <c r="I41" s="219" t="s">
        <v>308</v>
      </c>
    </row>
    <row r="42" spans="1:9" x14ac:dyDescent="0.25">
      <c r="B42" s="152">
        <v>40</v>
      </c>
      <c r="C42" s="152" t="s">
        <v>938</v>
      </c>
      <c r="D42" s="545" t="s">
        <v>939</v>
      </c>
      <c r="E42" s="152" t="s">
        <v>2045</v>
      </c>
      <c r="F42" s="152">
        <v>36</v>
      </c>
      <c r="G42" s="152">
        <v>1</v>
      </c>
      <c r="H42" s="209" t="s">
        <v>426</v>
      </c>
      <c r="I42" s="210" t="s">
        <v>309</v>
      </c>
    </row>
    <row r="43" spans="1:9" x14ac:dyDescent="0.25">
      <c r="B43" s="152">
        <v>41</v>
      </c>
      <c r="C43" s="152" t="s">
        <v>402</v>
      </c>
      <c r="D43" s="546" t="s">
        <v>2021</v>
      </c>
      <c r="E43" s="152" t="s">
        <v>2046</v>
      </c>
      <c r="F43" s="152">
        <v>36</v>
      </c>
      <c r="G43" s="152">
        <v>1</v>
      </c>
      <c r="H43" s="209" t="s">
        <v>427</v>
      </c>
      <c r="I43" s="210" t="s">
        <v>310</v>
      </c>
    </row>
    <row r="44" spans="1:9" x14ac:dyDescent="0.25">
      <c r="B44" s="152">
        <v>42</v>
      </c>
      <c r="C44" s="152" t="s">
        <v>940</v>
      </c>
      <c r="D44" s="545" t="s">
        <v>941</v>
      </c>
      <c r="E44" s="152" t="s">
        <v>2047</v>
      </c>
      <c r="F44" s="152">
        <v>41</v>
      </c>
      <c r="G44" s="152">
        <v>1</v>
      </c>
      <c r="H44" s="218" t="s">
        <v>428</v>
      </c>
      <c r="I44" s="219" t="s">
        <v>311</v>
      </c>
    </row>
    <row r="45" spans="1:9" x14ac:dyDescent="0.25">
      <c r="B45" s="152">
        <v>43</v>
      </c>
      <c r="C45" s="152" t="s">
        <v>942</v>
      </c>
      <c r="D45" s="545" t="s">
        <v>908</v>
      </c>
      <c r="E45" s="152" t="s">
        <v>2048</v>
      </c>
      <c r="F45" s="152">
        <v>41</v>
      </c>
      <c r="G45" s="152">
        <v>1</v>
      </c>
      <c r="H45" s="209" t="s">
        <v>429</v>
      </c>
      <c r="I45" s="210" t="s">
        <v>312</v>
      </c>
    </row>
    <row r="46" spans="1:9" x14ac:dyDescent="0.25">
      <c r="B46" s="152">
        <v>44</v>
      </c>
      <c r="C46" s="152" t="s">
        <v>403</v>
      </c>
      <c r="D46" s="546" t="s">
        <v>2049</v>
      </c>
      <c r="E46" s="152" t="s">
        <v>2050</v>
      </c>
      <c r="F46" s="152">
        <v>36</v>
      </c>
      <c r="G46" s="152">
        <v>1</v>
      </c>
      <c r="H46" s="209" t="s">
        <v>430</v>
      </c>
      <c r="I46" s="210" t="s">
        <v>313</v>
      </c>
    </row>
    <row r="47" spans="1:9" x14ac:dyDescent="0.25">
      <c r="B47" s="152">
        <v>45</v>
      </c>
      <c r="C47" s="152" t="s">
        <v>943</v>
      </c>
      <c r="D47" s="545" t="s">
        <v>944</v>
      </c>
      <c r="E47" s="152" t="s">
        <v>2051</v>
      </c>
      <c r="F47" s="152">
        <v>44</v>
      </c>
      <c r="G47" s="152">
        <v>1</v>
      </c>
      <c r="H47" s="209" t="s">
        <v>431</v>
      </c>
      <c r="I47" s="210" t="s">
        <v>314</v>
      </c>
    </row>
    <row r="48" spans="1:9" ht="45" x14ac:dyDescent="0.25">
      <c r="B48" s="152">
        <v>46</v>
      </c>
      <c r="C48" s="152" t="s">
        <v>945</v>
      </c>
      <c r="D48" s="545" t="s">
        <v>915</v>
      </c>
      <c r="E48" s="152" t="s">
        <v>2013</v>
      </c>
      <c r="F48" s="152">
        <v>44</v>
      </c>
      <c r="G48" s="152">
        <v>1</v>
      </c>
      <c r="H48" s="209" t="s">
        <v>432</v>
      </c>
      <c r="I48" s="210" t="s">
        <v>315</v>
      </c>
    </row>
    <row r="49" spans="2:9" ht="30" x14ac:dyDescent="0.25">
      <c r="B49" s="152">
        <v>47</v>
      </c>
      <c r="C49" s="152" t="s">
        <v>946</v>
      </c>
      <c r="D49" s="545" t="s">
        <v>916</v>
      </c>
      <c r="E49" s="152" t="s">
        <v>2013</v>
      </c>
      <c r="F49" s="152">
        <v>44</v>
      </c>
      <c r="G49" s="152">
        <v>1</v>
      </c>
      <c r="H49" s="218" t="s">
        <v>433</v>
      </c>
      <c r="I49" s="219" t="s">
        <v>316</v>
      </c>
    </row>
    <row r="50" spans="2:9" ht="45" x14ac:dyDescent="0.25">
      <c r="B50" s="152">
        <v>48</v>
      </c>
      <c r="C50" s="152" t="s">
        <v>947</v>
      </c>
      <c r="D50" s="545" t="s">
        <v>948</v>
      </c>
      <c r="E50" s="152" t="s">
        <v>2013</v>
      </c>
      <c r="F50" s="152">
        <v>44</v>
      </c>
      <c r="G50" s="152">
        <v>1</v>
      </c>
      <c r="H50" s="209" t="s">
        <v>434</v>
      </c>
      <c r="I50" s="210" t="s">
        <v>317</v>
      </c>
    </row>
    <row r="51" spans="2:9" ht="30" x14ac:dyDescent="0.25">
      <c r="B51" s="152">
        <v>49</v>
      </c>
      <c r="C51" s="152" t="s">
        <v>949</v>
      </c>
      <c r="D51" s="545" t="s">
        <v>950</v>
      </c>
      <c r="E51" s="152" t="s">
        <v>2013</v>
      </c>
      <c r="F51" s="152">
        <v>44</v>
      </c>
      <c r="G51" s="152">
        <v>1</v>
      </c>
      <c r="H51" s="209" t="s">
        <v>435</v>
      </c>
      <c r="I51" s="210" t="s">
        <v>318</v>
      </c>
    </row>
    <row r="52" spans="2:9" ht="45" x14ac:dyDescent="0.25">
      <c r="B52" s="152">
        <v>50</v>
      </c>
      <c r="C52" s="152" t="s">
        <v>951</v>
      </c>
      <c r="D52" s="545" t="s">
        <v>923</v>
      </c>
      <c r="E52" s="152" t="s">
        <v>2013</v>
      </c>
      <c r="F52" s="152">
        <v>44</v>
      </c>
      <c r="G52" s="152">
        <v>1</v>
      </c>
      <c r="H52" s="209" t="s">
        <v>436</v>
      </c>
      <c r="I52" s="210" t="s">
        <v>2052</v>
      </c>
    </row>
    <row r="53" spans="2:9" ht="30" x14ac:dyDescent="0.25">
      <c r="B53" s="152">
        <v>51</v>
      </c>
      <c r="C53" s="152" t="s">
        <v>952</v>
      </c>
      <c r="D53" s="545" t="s">
        <v>953</v>
      </c>
      <c r="E53" s="152" t="s">
        <v>2013</v>
      </c>
      <c r="F53" s="152">
        <v>44</v>
      </c>
      <c r="G53" s="152">
        <v>1</v>
      </c>
      <c r="H53" s="209" t="s">
        <v>437</v>
      </c>
      <c r="I53" s="210" t="s">
        <v>2053</v>
      </c>
    </row>
    <row r="54" spans="2:9" x14ac:dyDescent="0.25">
      <c r="B54" s="152">
        <v>52</v>
      </c>
      <c r="C54" s="152" t="s">
        <v>404</v>
      </c>
      <c r="D54" s="546" t="s">
        <v>2054</v>
      </c>
      <c r="E54" s="152" t="s">
        <v>2055</v>
      </c>
      <c r="F54" s="152">
        <v>36</v>
      </c>
      <c r="G54" s="152">
        <v>1</v>
      </c>
      <c r="H54" s="209" t="s">
        <v>438</v>
      </c>
      <c r="I54" s="210" t="s">
        <v>2056</v>
      </c>
    </row>
    <row r="55" spans="2:9" x14ac:dyDescent="0.25">
      <c r="B55" s="152">
        <v>53</v>
      </c>
      <c r="C55" s="152" t="s">
        <v>954</v>
      </c>
      <c r="D55" s="545" t="s">
        <v>955</v>
      </c>
      <c r="E55" s="152" t="s">
        <v>2013</v>
      </c>
      <c r="F55" s="152">
        <v>52</v>
      </c>
      <c r="G55" s="152">
        <v>1</v>
      </c>
      <c r="H55" s="209" t="s">
        <v>439</v>
      </c>
      <c r="I55" s="210" t="s">
        <v>2057</v>
      </c>
    </row>
    <row r="56" spans="2:9" x14ac:dyDescent="0.25">
      <c r="B56" s="152">
        <v>54</v>
      </c>
      <c r="C56" s="152" t="s">
        <v>956</v>
      </c>
      <c r="D56" s="545" t="s">
        <v>957</v>
      </c>
      <c r="E56" s="152" t="s">
        <v>2058</v>
      </c>
      <c r="F56" s="152">
        <v>52</v>
      </c>
      <c r="G56" s="152">
        <v>1</v>
      </c>
      <c r="H56" s="218" t="s">
        <v>440</v>
      </c>
      <c r="I56" s="219" t="s">
        <v>319</v>
      </c>
    </row>
    <row r="57" spans="2:9" x14ac:dyDescent="0.25">
      <c r="B57" s="152">
        <v>55</v>
      </c>
      <c r="C57" s="152" t="s">
        <v>958</v>
      </c>
      <c r="D57" s="545" t="s">
        <v>959</v>
      </c>
      <c r="E57" s="152" t="s">
        <v>2059</v>
      </c>
      <c r="F57" s="152">
        <v>52</v>
      </c>
      <c r="G57" s="152">
        <v>1</v>
      </c>
      <c r="H57" s="209" t="s">
        <v>441</v>
      </c>
      <c r="I57" s="210" t="s">
        <v>320</v>
      </c>
    </row>
    <row r="58" spans="2:9" ht="30" x14ac:dyDescent="0.25">
      <c r="B58" s="152">
        <v>56</v>
      </c>
      <c r="C58" s="152" t="s">
        <v>960</v>
      </c>
      <c r="D58" s="545" t="s">
        <v>961</v>
      </c>
      <c r="E58" s="152" t="s">
        <v>2060</v>
      </c>
      <c r="F58" s="152">
        <v>52</v>
      </c>
      <c r="G58" s="152">
        <v>1</v>
      </c>
      <c r="H58" s="209" t="s">
        <v>442</v>
      </c>
      <c r="I58" s="210" t="s">
        <v>321</v>
      </c>
    </row>
    <row r="59" spans="2:9" x14ac:dyDescent="0.25">
      <c r="B59" s="152">
        <v>57</v>
      </c>
      <c r="C59" s="152" t="s">
        <v>962</v>
      </c>
      <c r="D59" s="545" t="s">
        <v>963</v>
      </c>
      <c r="E59" s="152" t="s">
        <v>2061</v>
      </c>
      <c r="F59" s="152">
        <v>52</v>
      </c>
      <c r="G59" s="152">
        <v>1</v>
      </c>
      <c r="H59" s="218" t="s">
        <v>443</v>
      </c>
      <c r="I59" s="219" t="s">
        <v>322</v>
      </c>
    </row>
    <row r="60" spans="2:9" ht="30" x14ac:dyDescent="0.25">
      <c r="B60" s="152">
        <v>58</v>
      </c>
      <c r="C60" s="152" t="s">
        <v>964</v>
      </c>
      <c r="D60" s="545" t="s">
        <v>965</v>
      </c>
      <c r="E60" s="152" t="s">
        <v>2062</v>
      </c>
      <c r="F60" s="152">
        <v>52</v>
      </c>
      <c r="G60" s="152">
        <v>1</v>
      </c>
      <c r="H60" s="209" t="s">
        <v>444</v>
      </c>
      <c r="I60" s="210" t="s">
        <v>323</v>
      </c>
    </row>
    <row r="61" spans="2:9" ht="30" x14ac:dyDescent="0.25">
      <c r="B61" s="152">
        <v>59</v>
      </c>
      <c r="C61" s="152" t="s">
        <v>966</v>
      </c>
      <c r="D61" s="545" t="s">
        <v>967</v>
      </c>
      <c r="E61" s="152" t="s">
        <v>2063</v>
      </c>
      <c r="F61" s="152">
        <v>52</v>
      </c>
      <c r="G61" s="152">
        <v>1</v>
      </c>
      <c r="H61" s="218" t="s">
        <v>445</v>
      </c>
      <c r="I61" s="219" t="s">
        <v>324</v>
      </c>
    </row>
    <row r="62" spans="2:9" ht="30" x14ac:dyDescent="0.25">
      <c r="B62" s="152">
        <v>60</v>
      </c>
      <c r="C62" s="152" t="s">
        <v>968</v>
      </c>
      <c r="D62" s="545" t="s">
        <v>969</v>
      </c>
      <c r="E62" s="152" t="s">
        <v>2064</v>
      </c>
      <c r="F62" s="152">
        <v>52</v>
      </c>
      <c r="G62" s="152">
        <v>1</v>
      </c>
      <c r="H62" s="209" t="s">
        <v>446</v>
      </c>
      <c r="I62" s="210" t="s">
        <v>325</v>
      </c>
    </row>
    <row r="63" spans="2:9" x14ac:dyDescent="0.25">
      <c r="B63" s="152">
        <v>61</v>
      </c>
      <c r="C63" s="152" t="s">
        <v>417</v>
      </c>
      <c r="D63" s="546" t="s">
        <v>2054</v>
      </c>
      <c r="E63" s="152" t="s">
        <v>2013</v>
      </c>
      <c r="F63" s="152">
        <v>52</v>
      </c>
      <c r="G63" s="152">
        <v>1</v>
      </c>
      <c r="H63" s="206" t="s">
        <v>440</v>
      </c>
      <c r="I63" s="207" t="s">
        <v>319</v>
      </c>
    </row>
    <row r="64" spans="2:9" ht="45" x14ac:dyDescent="0.25">
      <c r="B64" s="152">
        <v>62</v>
      </c>
      <c r="C64" s="152" t="s">
        <v>970</v>
      </c>
      <c r="D64" s="545" t="s">
        <v>971</v>
      </c>
      <c r="E64" s="152" t="s">
        <v>2065</v>
      </c>
      <c r="F64" s="152">
        <v>61</v>
      </c>
      <c r="G64" s="152">
        <v>1</v>
      </c>
      <c r="H64" s="218" t="s">
        <v>441</v>
      </c>
      <c r="I64" s="219" t="s">
        <v>320</v>
      </c>
    </row>
    <row r="65" spans="2:9" ht="30" x14ac:dyDescent="0.25">
      <c r="B65" s="152">
        <v>63</v>
      </c>
      <c r="C65" s="152" t="s">
        <v>972</v>
      </c>
      <c r="D65" s="545" t="s">
        <v>973</v>
      </c>
      <c r="E65" s="152" t="s">
        <v>2066</v>
      </c>
      <c r="F65" s="152">
        <v>52</v>
      </c>
      <c r="G65" s="152">
        <v>1</v>
      </c>
      <c r="H65" s="209" t="s">
        <v>447</v>
      </c>
      <c r="I65" s="210" t="s">
        <v>326</v>
      </c>
    </row>
    <row r="66" spans="2:9" ht="30" x14ac:dyDescent="0.25">
      <c r="B66" s="152">
        <v>64</v>
      </c>
      <c r="C66" s="152" t="s">
        <v>974</v>
      </c>
      <c r="D66" s="545" t="s">
        <v>975</v>
      </c>
      <c r="E66" s="152" t="s">
        <v>2067</v>
      </c>
      <c r="F66" s="152">
        <v>52</v>
      </c>
      <c r="G66" s="152">
        <v>1</v>
      </c>
      <c r="H66" s="218" t="s">
        <v>442</v>
      </c>
      <c r="I66" s="219" t="s">
        <v>321</v>
      </c>
    </row>
    <row r="67" spans="2:9" ht="30" x14ac:dyDescent="0.25">
      <c r="B67" s="152">
        <v>65</v>
      </c>
      <c r="C67" s="152" t="s">
        <v>976</v>
      </c>
      <c r="D67" s="545" t="s">
        <v>977</v>
      </c>
      <c r="E67" s="152" t="s">
        <v>2068</v>
      </c>
      <c r="F67" s="152">
        <v>52</v>
      </c>
      <c r="G67" s="152">
        <v>1</v>
      </c>
      <c r="H67" s="209" t="s">
        <v>448</v>
      </c>
      <c r="I67" s="210" t="s">
        <v>327</v>
      </c>
    </row>
    <row r="68" spans="2:9" ht="30" x14ac:dyDescent="0.25">
      <c r="B68" s="152">
        <v>66</v>
      </c>
      <c r="C68" s="152" t="s">
        <v>978</v>
      </c>
      <c r="D68" s="545" t="s">
        <v>979</v>
      </c>
      <c r="E68" s="152" t="s">
        <v>2069</v>
      </c>
      <c r="F68" s="152">
        <v>52</v>
      </c>
      <c r="G68" s="152">
        <v>1</v>
      </c>
      <c r="H68" s="209" t="s">
        <v>449</v>
      </c>
      <c r="I68" s="210" t="s">
        <v>2070</v>
      </c>
    </row>
    <row r="69" spans="2:9" ht="30" x14ac:dyDescent="0.25">
      <c r="B69" s="152">
        <v>67</v>
      </c>
      <c r="C69" s="152" t="s">
        <v>980</v>
      </c>
      <c r="D69" s="545" t="s">
        <v>981</v>
      </c>
      <c r="E69" s="152" t="s">
        <v>2071</v>
      </c>
      <c r="F69" s="152">
        <v>52</v>
      </c>
      <c r="G69" s="152">
        <v>1</v>
      </c>
      <c r="H69" s="206" t="s">
        <v>450</v>
      </c>
      <c r="I69" s="207" t="s">
        <v>328</v>
      </c>
    </row>
    <row r="70" spans="2:9" ht="30" x14ac:dyDescent="0.25">
      <c r="B70" s="152">
        <v>68</v>
      </c>
      <c r="C70" s="152" t="s">
        <v>982</v>
      </c>
      <c r="D70" s="545" t="s">
        <v>983</v>
      </c>
      <c r="E70" s="152" t="s">
        <v>2072</v>
      </c>
      <c r="F70" s="152">
        <v>52</v>
      </c>
      <c r="G70" s="152">
        <v>1</v>
      </c>
      <c r="H70" s="218" t="s">
        <v>451</v>
      </c>
      <c r="I70" s="219" t="s">
        <v>329</v>
      </c>
    </row>
    <row r="71" spans="2:9" x14ac:dyDescent="0.25">
      <c r="B71" s="152">
        <v>69</v>
      </c>
      <c r="C71" s="152" t="s">
        <v>984</v>
      </c>
      <c r="D71" s="545" t="s">
        <v>985</v>
      </c>
      <c r="E71" s="152" t="s">
        <v>2073</v>
      </c>
      <c r="F71" s="152">
        <v>52</v>
      </c>
      <c r="G71" s="152">
        <v>1</v>
      </c>
      <c r="H71" s="209" t="s">
        <v>452</v>
      </c>
      <c r="I71" s="210" t="s">
        <v>330</v>
      </c>
    </row>
    <row r="72" spans="2:9" x14ac:dyDescent="0.25">
      <c r="B72" s="152">
        <v>70</v>
      </c>
      <c r="C72" s="152" t="s">
        <v>986</v>
      </c>
      <c r="D72" s="545" t="s">
        <v>987</v>
      </c>
      <c r="E72" s="152" t="s">
        <v>2074</v>
      </c>
      <c r="F72" s="152">
        <v>52</v>
      </c>
      <c r="G72" s="152">
        <v>1</v>
      </c>
      <c r="H72" s="209" t="s">
        <v>453</v>
      </c>
      <c r="I72" s="210" t="s">
        <v>331</v>
      </c>
    </row>
    <row r="73" spans="2:9" x14ac:dyDescent="0.25">
      <c r="B73" s="152">
        <v>71</v>
      </c>
      <c r="C73" s="152" t="s">
        <v>988</v>
      </c>
      <c r="D73" s="545" t="s">
        <v>989</v>
      </c>
      <c r="E73" s="152" t="s">
        <v>2013</v>
      </c>
      <c r="F73" s="152">
        <v>1</v>
      </c>
      <c r="G73" s="152">
        <v>1</v>
      </c>
      <c r="H73" s="218" t="s">
        <v>454</v>
      </c>
      <c r="I73" s="219" t="s">
        <v>332</v>
      </c>
    </row>
    <row r="74" spans="2:9" x14ac:dyDescent="0.25">
      <c r="B74" s="152">
        <v>72</v>
      </c>
      <c r="C74" s="152" t="s">
        <v>405</v>
      </c>
      <c r="D74" s="546" t="s">
        <v>2075</v>
      </c>
      <c r="E74" s="152" t="s">
        <v>2076</v>
      </c>
      <c r="F74" s="152">
        <v>1</v>
      </c>
      <c r="G74" s="152">
        <v>1</v>
      </c>
      <c r="H74" s="209" t="s">
        <v>455</v>
      </c>
      <c r="I74" s="210" t="s">
        <v>2077</v>
      </c>
    </row>
    <row r="75" spans="2:9" x14ac:dyDescent="0.25">
      <c r="B75" s="152">
        <v>73</v>
      </c>
      <c r="C75" s="152" t="s">
        <v>406</v>
      </c>
      <c r="D75" s="546" t="s">
        <v>2078</v>
      </c>
      <c r="E75" s="152" t="s">
        <v>2079</v>
      </c>
      <c r="F75" s="152">
        <v>72</v>
      </c>
      <c r="G75" s="152">
        <v>1</v>
      </c>
      <c r="H75" s="218" t="s">
        <v>456</v>
      </c>
      <c r="I75" s="219" t="s">
        <v>333</v>
      </c>
    </row>
    <row r="76" spans="2:9" x14ac:dyDescent="0.25">
      <c r="B76" s="152">
        <v>74</v>
      </c>
      <c r="C76" s="152" t="s">
        <v>990</v>
      </c>
      <c r="D76" s="545" t="s">
        <v>991</v>
      </c>
      <c r="E76" s="152" t="s">
        <v>2080</v>
      </c>
      <c r="F76" s="152">
        <v>73</v>
      </c>
      <c r="G76" s="152">
        <v>1</v>
      </c>
      <c r="H76" s="209" t="s">
        <v>457</v>
      </c>
      <c r="I76" s="210" t="s">
        <v>334</v>
      </c>
    </row>
    <row r="77" spans="2:9" x14ac:dyDescent="0.25">
      <c r="B77" s="152">
        <v>75</v>
      </c>
      <c r="C77" s="152" t="s">
        <v>407</v>
      </c>
      <c r="D77" s="546" t="s">
        <v>993</v>
      </c>
      <c r="E77" s="152" t="s">
        <v>2081</v>
      </c>
      <c r="F77" s="152">
        <v>72</v>
      </c>
      <c r="G77" s="152">
        <v>1</v>
      </c>
      <c r="H77" s="209" t="s">
        <v>458</v>
      </c>
      <c r="I77" s="210" t="s">
        <v>335</v>
      </c>
    </row>
    <row r="78" spans="2:9" x14ac:dyDescent="0.25">
      <c r="B78" s="152">
        <v>76</v>
      </c>
      <c r="C78" s="152" t="s">
        <v>992</v>
      </c>
      <c r="D78" s="545" t="s">
        <v>993</v>
      </c>
      <c r="E78" s="152" t="s">
        <v>2082</v>
      </c>
      <c r="F78" s="152">
        <v>75</v>
      </c>
      <c r="G78" s="152">
        <v>1</v>
      </c>
      <c r="H78" s="209" t="s">
        <v>459</v>
      </c>
      <c r="I78" s="210" t="s">
        <v>336</v>
      </c>
    </row>
    <row r="79" spans="2:9" ht="30" x14ac:dyDescent="0.25">
      <c r="B79" s="152">
        <v>77</v>
      </c>
      <c r="C79" s="152" t="s">
        <v>994</v>
      </c>
      <c r="D79" s="545" t="s">
        <v>995</v>
      </c>
      <c r="E79" s="152" t="s">
        <v>2013</v>
      </c>
      <c r="F79" s="152">
        <v>72</v>
      </c>
      <c r="G79" s="152">
        <v>1</v>
      </c>
      <c r="H79" s="209" t="s">
        <v>460</v>
      </c>
      <c r="I79" s="210" t="s">
        <v>337</v>
      </c>
    </row>
    <row r="80" spans="2:9" x14ac:dyDescent="0.25">
      <c r="B80" s="152">
        <v>78</v>
      </c>
      <c r="C80" s="152" t="s">
        <v>408</v>
      </c>
      <c r="D80" s="546" t="s">
        <v>2083</v>
      </c>
      <c r="E80" s="152" t="s">
        <v>2084</v>
      </c>
      <c r="F80" s="152">
        <v>1</v>
      </c>
      <c r="G80" s="152">
        <v>1</v>
      </c>
      <c r="H80" s="218" t="s">
        <v>461</v>
      </c>
      <c r="I80" s="219" t="s">
        <v>338</v>
      </c>
    </row>
    <row r="81" spans="2:9" x14ac:dyDescent="0.25">
      <c r="B81" s="152">
        <v>79</v>
      </c>
      <c r="C81" s="152" t="s">
        <v>409</v>
      </c>
      <c r="D81" s="546" t="s">
        <v>2085</v>
      </c>
      <c r="E81" s="152" t="s">
        <v>2086</v>
      </c>
      <c r="F81" s="152">
        <v>78</v>
      </c>
      <c r="G81" s="152">
        <v>1</v>
      </c>
      <c r="H81" s="209" t="s">
        <v>462</v>
      </c>
      <c r="I81" s="210" t="s">
        <v>339</v>
      </c>
    </row>
    <row r="82" spans="2:9" x14ac:dyDescent="0.25">
      <c r="B82" s="152">
        <v>80</v>
      </c>
      <c r="C82" s="152" t="s">
        <v>996</v>
      </c>
      <c r="D82" s="545" t="s">
        <v>997</v>
      </c>
      <c r="E82" s="152" t="s">
        <v>2087</v>
      </c>
      <c r="F82" s="152">
        <v>79</v>
      </c>
      <c r="G82" s="152">
        <v>1</v>
      </c>
      <c r="H82" s="218" t="s">
        <v>463</v>
      </c>
      <c r="I82" s="219" t="s">
        <v>340</v>
      </c>
    </row>
    <row r="83" spans="2:9" ht="30" x14ac:dyDescent="0.25">
      <c r="B83" s="152">
        <v>81</v>
      </c>
      <c r="C83" s="152" t="s">
        <v>410</v>
      </c>
      <c r="D83" s="546" t="s">
        <v>2088</v>
      </c>
      <c r="E83" s="152" t="s">
        <v>2089</v>
      </c>
      <c r="F83" s="152">
        <v>78</v>
      </c>
      <c r="G83" s="152">
        <v>1</v>
      </c>
      <c r="H83" s="209" t="s">
        <v>464</v>
      </c>
      <c r="I83" s="210" t="s">
        <v>2090</v>
      </c>
    </row>
    <row r="84" spans="2:9" x14ac:dyDescent="0.25">
      <c r="B84" s="152">
        <v>82</v>
      </c>
      <c r="C84" s="152" t="s">
        <v>998</v>
      </c>
      <c r="D84" s="545" t="s">
        <v>999</v>
      </c>
      <c r="E84" s="152" t="s">
        <v>2091</v>
      </c>
      <c r="F84" s="152">
        <v>81</v>
      </c>
      <c r="G84" s="152">
        <v>1</v>
      </c>
      <c r="H84" s="209" t="s">
        <v>465</v>
      </c>
      <c r="I84" s="210" t="s">
        <v>2092</v>
      </c>
    </row>
    <row r="85" spans="2:9" ht="30" x14ac:dyDescent="0.25">
      <c r="B85" s="152">
        <v>83</v>
      </c>
      <c r="C85" s="152" t="s">
        <v>1000</v>
      </c>
      <c r="D85" s="545" t="s">
        <v>1001</v>
      </c>
      <c r="E85" s="152" t="s">
        <v>2093</v>
      </c>
      <c r="F85" s="152">
        <v>81</v>
      </c>
      <c r="G85" s="152">
        <v>1</v>
      </c>
      <c r="H85" s="209" t="s">
        <v>466</v>
      </c>
      <c r="I85" s="210" t="s">
        <v>2094</v>
      </c>
    </row>
    <row r="86" spans="2:9" ht="30" x14ac:dyDescent="0.25">
      <c r="B86" s="152">
        <v>84</v>
      </c>
      <c r="C86" s="152" t="s">
        <v>1002</v>
      </c>
      <c r="D86" s="545" t="s">
        <v>1003</v>
      </c>
      <c r="E86" s="152" t="s">
        <v>2095</v>
      </c>
      <c r="F86" s="152">
        <v>81</v>
      </c>
      <c r="G86" s="152">
        <v>1</v>
      </c>
      <c r="H86" s="218" t="s">
        <v>467</v>
      </c>
      <c r="I86" s="219" t="s">
        <v>341</v>
      </c>
    </row>
    <row r="87" spans="2:9" x14ac:dyDescent="0.25">
      <c r="B87" s="152">
        <v>85</v>
      </c>
      <c r="C87" s="152" t="s">
        <v>411</v>
      </c>
      <c r="D87" s="546" t="s">
        <v>2096</v>
      </c>
      <c r="E87" s="152" t="s">
        <v>2097</v>
      </c>
      <c r="F87" s="152">
        <v>1</v>
      </c>
      <c r="G87" s="152">
        <v>1</v>
      </c>
      <c r="H87" s="209" t="s">
        <v>468</v>
      </c>
      <c r="I87" s="210" t="s">
        <v>2098</v>
      </c>
    </row>
    <row r="88" spans="2:9" ht="30" x14ac:dyDescent="0.25">
      <c r="B88" s="152">
        <v>86</v>
      </c>
      <c r="C88" s="152" t="s">
        <v>1008</v>
      </c>
      <c r="D88" s="545" t="s">
        <v>1009</v>
      </c>
      <c r="E88" s="152" t="s">
        <v>2099</v>
      </c>
      <c r="F88" s="152">
        <v>85</v>
      </c>
      <c r="G88" s="152">
        <v>1</v>
      </c>
      <c r="H88" s="209" t="s">
        <v>469</v>
      </c>
      <c r="I88" s="210" t="s">
        <v>2100</v>
      </c>
    </row>
    <row r="89" spans="2:9" x14ac:dyDescent="0.25">
      <c r="B89" s="152">
        <v>87</v>
      </c>
      <c r="C89" s="152" t="s">
        <v>1010</v>
      </c>
      <c r="D89" s="545" t="s">
        <v>1011</v>
      </c>
      <c r="E89" s="152" t="s">
        <v>2101</v>
      </c>
      <c r="F89" s="152">
        <v>85</v>
      </c>
      <c r="G89" s="152">
        <v>1</v>
      </c>
      <c r="H89" s="206" t="s">
        <v>451</v>
      </c>
      <c r="I89" s="207" t="s">
        <v>329</v>
      </c>
    </row>
    <row r="90" spans="2:9" x14ac:dyDescent="0.25">
      <c r="B90" s="152">
        <v>88</v>
      </c>
      <c r="C90" s="152" t="s">
        <v>412</v>
      </c>
      <c r="D90" s="546" t="s">
        <v>2102</v>
      </c>
      <c r="E90" s="152" t="s">
        <v>2103</v>
      </c>
      <c r="F90" s="152">
        <v>85</v>
      </c>
      <c r="G90" s="152">
        <v>1</v>
      </c>
      <c r="H90" s="218" t="s">
        <v>453</v>
      </c>
      <c r="I90" s="219" t="s">
        <v>331</v>
      </c>
    </row>
    <row r="91" spans="2:9" x14ac:dyDescent="0.25">
      <c r="B91" s="152">
        <v>89</v>
      </c>
      <c r="C91" s="152" t="s">
        <v>1004</v>
      </c>
      <c r="D91" s="545" t="s">
        <v>1005</v>
      </c>
      <c r="E91" s="152" t="s">
        <v>2104</v>
      </c>
      <c r="F91" s="152">
        <v>88</v>
      </c>
      <c r="G91" s="152">
        <v>1</v>
      </c>
      <c r="H91" s="209" t="s">
        <v>470</v>
      </c>
      <c r="I91" s="210" t="s">
        <v>342</v>
      </c>
    </row>
    <row r="92" spans="2:9" x14ac:dyDescent="0.25">
      <c r="B92" s="152">
        <v>90</v>
      </c>
      <c r="C92" s="152" t="s">
        <v>1006</v>
      </c>
      <c r="D92" s="545" t="s">
        <v>1007</v>
      </c>
      <c r="E92" s="152" t="s">
        <v>2105</v>
      </c>
      <c r="F92" s="152">
        <v>88</v>
      </c>
      <c r="G92" s="152">
        <v>1</v>
      </c>
      <c r="H92" s="206" t="s">
        <v>471</v>
      </c>
      <c r="I92" s="207" t="s">
        <v>343</v>
      </c>
    </row>
    <row r="93" spans="2:9" ht="30" x14ac:dyDescent="0.25">
      <c r="B93" s="152">
        <v>91</v>
      </c>
      <c r="C93" s="152" t="s">
        <v>413</v>
      </c>
      <c r="D93" s="546" t="s">
        <v>1009</v>
      </c>
      <c r="E93" s="152" t="s">
        <v>2106</v>
      </c>
      <c r="F93" s="152">
        <v>85</v>
      </c>
      <c r="G93" s="152">
        <v>1</v>
      </c>
      <c r="H93" s="218" t="s">
        <v>472</v>
      </c>
      <c r="I93" s="219" t="s">
        <v>344</v>
      </c>
    </row>
    <row r="94" spans="2:9" ht="30" x14ac:dyDescent="0.25">
      <c r="B94" s="152">
        <v>92</v>
      </c>
      <c r="C94" s="152" t="s">
        <v>1012</v>
      </c>
      <c r="D94" s="545" t="s">
        <v>1009</v>
      </c>
      <c r="E94" s="152" t="s">
        <v>2107</v>
      </c>
      <c r="F94" s="152">
        <v>91</v>
      </c>
      <c r="G94" s="152">
        <v>1</v>
      </c>
      <c r="H94" s="209" t="s">
        <v>473</v>
      </c>
      <c r="I94" s="210" t="s">
        <v>345</v>
      </c>
    </row>
    <row r="95" spans="2:9" x14ac:dyDescent="0.25">
      <c r="B95" s="152">
        <v>93</v>
      </c>
      <c r="C95" s="152" t="s">
        <v>414</v>
      </c>
      <c r="D95" s="546" t="s">
        <v>1011</v>
      </c>
      <c r="E95" s="152" t="s">
        <v>2108</v>
      </c>
      <c r="F95" s="152">
        <v>85</v>
      </c>
      <c r="G95" s="152">
        <v>1</v>
      </c>
      <c r="H95" s="209" t="s">
        <v>474</v>
      </c>
      <c r="I95" s="210" t="s">
        <v>346</v>
      </c>
    </row>
    <row r="96" spans="2:9" x14ac:dyDescent="0.25">
      <c r="B96" s="152">
        <v>94</v>
      </c>
      <c r="C96" s="152" t="s">
        <v>1013</v>
      </c>
      <c r="D96" s="545" t="s">
        <v>1011</v>
      </c>
      <c r="E96" s="152" t="s">
        <v>2109</v>
      </c>
      <c r="F96" s="152">
        <v>93</v>
      </c>
      <c r="G96" s="152">
        <v>1</v>
      </c>
      <c r="H96" s="218" t="s">
        <v>475</v>
      </c>
      <c r="I96" s="219" t="s">
        <v>347</v>
      </c>
    </row>
    <row r="97" spans="2:9" x14ac:dyDescent="0.25">
      <c r="B97" s="152">
        <v>95</v>
      </c>
      <c r="C97" s="152" t="s">
        <v>418</v>
      </c>
      <c r="D97" s="546" t="s">
        <v>2110</v>
      </c>
      <c r="E97" s="152" t="s">
        <v>2111</v>
      </c>
      <c r="F97" s="152">
        <v>0</v>
      </c>
      <c r="G97" s="152">
        <v>2</v>
      </c>
      <c r="H97" s="209" t="s">
        <v>476</v>
      </c>
      <c r="I97" s="210" t="s">
        <v>348</v>
      </c>
    </row>
    <row r="98" spans="2:9" x14ac:dyDescent="0.25">
      <c r="B98" s="152">
        <v>96</v>
      </c>
      <c r="C98" s="152" t="s">
        <v>419</v>
      </c>
      <c r="D98" s="546" t="s">
        <v>2112</v>
      </c>
      <c r="E98" s="152" t="s">
        <v>2113</v>
      </c>
      <c r="F98" s="152">
        <v>95</v>
      </c>
      <c r="G98" s="152">
        <v>2</v>
      </c>
      <c r="H98" s="209" t="s">
        <v>477</v>
      </c>
      <c r="I98" s="210" t="s">
        <v>2114</v>
      </c>
    </row>
    <row r="99" spans="2:9" x14ac:dyDescent="0.25">
      <c r="B99" s="152">
        <v>97</v>
      </c>
      <c r="C99" s="152" t="s">
        <v>1014</v>
      </c>
      <c r="D99" s="545" t="s">
        <v>250</v>
      </c>
      <c r="E99" s="152" t="s">
        <v>2115</v>
      </c>
      <c r="F99" s="152">
        <v>96</v>
      </c>
      <c r="G99" s="152">
        <v>2</v>
      </c>
      <c r="H99" s="209" t="s">
        <v>478</v>
      </c>
      <c r="I99" s="210" t="s">
        <v>2116</v>
      </c>
    </row>
    <row r="100" spans="2:9" x14ac:dyDescent="0.25">
      <c r="B100" s="152">
        <v>98</v>
      </c>
      <c r="C100" s="152" t="s">
        <v>1015</v>
      </c>
      <c r="D100" s="545" t="s">
        <v>1016</v>
      </c>
      <c r="E100" s="152" t="s">
        <v>2117</v>
      </c>
      <c r="F100" s="152">
        <v>96</v>
      </c>
      <c r="G100" s="152">
        <v>2</v>
      </c>
      <c r="H100" s="209" t="s">
        <v>479</v>
      </c>
      <c r="I100" s="210" t="s">
        <v>2118</v>
      </c>
    </row>
    <row r="101" spans="2:9" x14ac:dyDescent="0.25">
      <c r="B101" s="152">
        <v>99</v>
      </c>
      <c r="C101" s="152" t="s">
        <v>1017</v>
      </c>
      <c r="D101" s="545" t="s">
        <v>1018</v>
      </c>
      <c r="E101" s="152" t="s">
        <v>2119</v>
      </c>
      <c r="F101" s="152">
        <v>96</v>
      </c>
      <c r="G101" s="152">
        <v>2</v>
      </c>
      <c r="H101" s="209" t="s">
        <v>480</v>
      </c>
      <c r="I101" s="210" t="s">
        <v>2120</v>
      </c>
    </row>
    <row r="102" spans="2:9" x14ac:dyDescent="0.25">
      <c r="B102" s="152">
        <v>100</v>
      </c>
      <c r="C102" s="152" t="s">
        <v>420</v>
      </c>
      <c r="D102" s="546" t="s">
        <v>2121</v>
      </c>
      <c r="E102" s="152" t="s">
        <v>2122</v>
      </c>
      <c r="F102" s="152">
        <v>96</v>
      </c>
      <c r="G102" s="152">
        <v>2</v>
      </c>
      <c r="H102" s="218" t="s">
        <v>481</v>
      </c>
      <c r="I102" s="219" t="s">
        <v>349</v>
      </c>
    </row>
    <row r="103" spans="2:9" x14ac:dyDescent="0.25">
      <c r="B103" s="152">
        <v>101</v>
      </c>
      <c r="C103" s="152" t="s">
        <v>1019</v>
      </c>
      <c r="D103" s="545" t="s">
        <v>1020</v>
      </c>
      <c r="E103" s="152" t="s">
        <v>2123</v>
      </c>
      <c r="F103" s="152">
        <v>100</v>
      </c>
      <c r="G103" s="152">
        <v>2</v>
      </c>
      <c r="H103" s="209" t="s">
        <v>482</v>
      </c>
      <c r="I103" s="210" t="s">
        <v>350</v>
      </c>
    </row>
    <row r="104" spans="2:9" x14ac:dyDescent="0.25">
      <c r="B104" s="152">
        <v>102</v>
      </c>
      <c r="C104" s="152" t="s">
        <v>1021</v>
      </c>
      <c r="D104" s="545" t="s">
        <v>1022</v>
      </c>
      <c r="E104" s="152" t="s">
        <v>2124</v>
      </c>
      <c r="F104" s="152">
        <v>100</v>
      </c>
      <c r="G104" s="152">
        <v>2</v>
      </c>
      <c r="H104" s="218" t="s">
        <v>483</v>
      </c>
      <c r="I104" s="219" t="s">
        <v>351</v>
      </c>
    </row>
    <row r="105" spans="2:9" x14ac:dyDescent="0.25">
      <c r="B105" s="152">
        <v>103</v>
      </c>
      <c r="C105" s="152" t="s">
        <v>1023</v>
      </c>
      <c r="D105" s="545" t="s">
        <v>1024</v>
      </c>
      <c r="E105" s="152" t="s">
        <v>2125</v>
      </c>
      <c r="F105" s="152">
        <v>100</v>
      </c>
      <c r="G105" s="152">
        <v>2</v>
      </c>
      <c r="H105" s="209" t="s">
        <v>484</v>
      </c>
      <c r="I105" s="210" t="s">
        <v>352</v>
      </c>
    </row>
    <row r="106" spans="2:9" x14ac:dyDescent="0.25">
      <c r="B106" s="152">
        <v>104</v>
      </c>
      <c r="C106" s="152" t="s">
        <v>1025</v>
      </c>
      <c r="D106" s="545" t="s">
        <v>1026</v>
      </c>
      <c r="E106" s="152" t="s">
        <v>2126</v>
      </c>
      <c r="F106" s="152">
        <v>100</v>
      </c>
      <c r="G106" s="152">
        <v>2</v>
      </c>
      <c r="H106" s="209" t="s">
        <v>485</v>
      </c>
      <c r="I106" s="210" t="s">
        <v>353</v>
      </c>
    </row>
    <row r="107" spans="2:9" x14ac:dyDescent="0.25">
      <c r="B107" s="152">
        <v>105</v>
      </c>
      <c r="C107" s="152" t="s">
        <v>1027</v>
      </c>
      <c r="D107" s="545" t="s">
        <v>1028</v>
      </c>
      <c r="E107" s="152" t="s">
        <v>2127</v>
      </c>
      <c r="F107" s="152">
        <v>100</v>
      </c>
      <c r="G107" s="152">
        <v>2</v>
      </c>
      <c r="H107" s="209" t="s">
        <v>486</v>
      </c>
      <c r="I107" s="210" t="s">
        <v>354</v>
      </c>
    </row>
    <row r="108" spans="2:9" ht="30" x14ac:dyDescent="0.25">
      <c r="B108" s="152">
        <v>550</v>
      </c>
      <c r="C108" s="152" t="s">
        <v>1029</v>
      </c>
      <c r="D108" s="545" t="s">
        <v>1030</v>
      </c>
      <c r="E108" s="152" t="s">
        <v>2128</v>
      </c>
      <c r="F108" s="152">
        <v>96</v>
      </c>
      <c r="G108" s="152">
        <v>2</v>
      </c>
      <c r="H108" s="206" t="s">
        <v>472</v>
      </c>
      <c r="I108" s="207" t="s">
        <v>344</v>
      </c>
    </row>
    <row r="109" spans="2:9" ht="30" x14ac:dyDescent="0.25">
      <c r="B109" s="152">
        <v>106</v>
      </c>
      <c r="C109" s="152" t="s">
        <v>421</v>
      </c>
      <c r="D109" s="546" t="s">
        <v>2129</v>
      </c>
      <c r="E109" s="152" t="s">
        <v>2130</v>
      </c>
      <c r="F109" s="152">
        <v>95</v>
      </c>
      <c r="G109" s="152">
        <v>2</v>
      </c>
      <c r="H109" s="218" t="s">
        <v>473</v>
      </c>
      <c r="I109" s="219" t="s">
        <v>345</v>
      </c>
    </row>
    <row r="110" spans="2:9" x14ac:dyDescent="0.25">
      <c r="B110" s="152">
        <v>107</v>
      </c>
      <c r="C110" s="152" t="s">
        <v>422</v>
      </c>
      <c r="D110" s="546" t="s">
        <v>2131</v>
      </c>
      <c r="E110" s="152" t="s">
        <v>2132</v>
      </c>
      <c r="F110" s="152">
        <v>106</v>
      </c>
      <c r="G110" s="152">
        <v>2</v>
      </c>
      <c r="H110" s="209" t="s">
        <v>487</v>
      </c>
      <c r="I110" s="210" t="s">
        <v>355</v>
      </c>
    </row>
    <row r="111" spans="2:9" x14ac:dyDescent="0.25">
      <c r="B111" s="152">
        <v>108</v>
      </c>
      <c r="C111" s="152" t="s">
        <v>1031</v>
      </c>
      <c r="D111" s="545" t="s">
        <v>1032</v>
      </c>
      <c r="E111" s="152" t="s">
        <v>2133</v>
      </c>
      <c r="F111" s="152">
        <v>107</v>
      </c>
      <c r="G111" s="152">
        <v>2</v>
      </c>
      <c r="H111" s="209" t="s">
        <v>488</v>
      </c>
      <c r="I111" s="210" t="s">
        <v>356</v>
      </c>
    </row>
    <row r="112" spans="2:9" ht="30" x14ac:dyDescent="0.25">
      <c r="B112" s="152">
        <v>109</v>
      </c>
      <c r="C112" s="152" t="s">
        <v>423</v>
      </c>
      <c r="D112" s="546" t="s">
        <v>2134</v>
      </c>
      <c r="E112" s="152" t="s">
        <v>2135</v>
      </c>
      <c r="F112" s="152">
        <v>106</v>
      </c>
      <c r="G112" s="152">
        <v>2</v>
      </c>
      <c r="H112" s="209" t="s">
        <v>489</v>
      </c>
      <c r="I112" s="210" t="s">
        <v>357</v>
      </c>
    </row>
    <row r="113" spans="2:9" ht="30" x14ac:dyDescent="0.25">
      <c r="B113" s="152">
        <v>110</v>
      </c>
      <c r="C113" s="152" t="s">
        <v>1033</v>
      </c>
      <c r="D113" s="545" t="s">
        <v>1034</v>
      </c>
      <c r="E113" s="152" t="s">
        <v>2136</v>
      </c>
      <c r="F113" s="152">
        <v>109</v>
      </c>
      <c r="G113" s="152">
        <v>2</v>
      </c>
      <c r="H113" s="218" t="s">
        <v>474</v>
      </c>
      <c r="I113" s="219" t="s">
        <v>346</v>
      </c>
    </row>
    <row r="114" spans="2:9" ht="30" x14ac:dyDescent="0.25">
      <c r="B114" s="152">
        <v>111</v>
      </c>
      <c r="C114" s="152" t="s">
        <v>1035</v>
      </c>
      <c r="D114" s="545" t="s">
        <v>1036</v>
      </c>
      <c r="E114" s="152" t="s">
        <v>2137</v>
      </c>
      <c r="F114" s="152">
        <v>109</v>
      </c>
      <c r="G114" s="152">
        <v>2</v>
      </c>
      <c r="H114" s="209" t="s">
        <v>490</v>
      </c>
      <c r="I114" s="210" t="s">
        <v>358</v>
      </c>
    </row>
    <row r="115" spans="2:9" ht="30" x14ac:dyDescent="0.25">
      <c r="B115" s="152">
        <v>112</v>
      </c>
      <c r="C115" s="152" t="s">
        <v>1037</v>
      </c>
      <c r="D115" s="545" t="s">
        <v>1038</v>
      </c>
      <c r="E115" s="152" t="s">
        <v>2138</v>
      </c>
      <c r="F115" s="152">
        <v>109</v>
      </c>
      <c r="G115" s="152">
        <v>2</v>
      </c>
      <c r="H115" s="206" t="s">
        <v>474</v>
      </c>
      <c r="I115" s="207" t="s">
        <v>346</v>
      </c>
    </row>
    <row r="116" spans="2:9" x14ac:dyDescent="0.25">
      <c r="B116" s="152">
        <v>113</v>
      </c>
      <c r="C116" s="152" t="s">
        <v>1039</v>
      </c>
      <c r="D116" s="545" t="s">
        <v>1040</v>
      </c>
      <c r="E116" s="152" t="s">
        <v>2139</v>
      </c>
      <c r="F116" s="152">
        <v>109</v>
      </c>
      <c r="G116" s="152">
        <v>2</v>
      </c>
      <c r="H116" s="218" t="s">
        <v>490</v>
      </c>
      <c r="I116" s="219" t="s">
        <v>358</v>
      </c>
    </row>
    <row r="117" spans="2:9" ht="30" x14ac:dyDescent="0.25">
      <c r="B117" s="152">
        <v>114</v>
      </c>
      <c r="C117" s="152" t="s">
        <v>1041</v>
      </c>
      <c r="D117" s="545" t="s">
        <v>1042</v>
      </c>
      <c r="E117" s="152" t="s">
        <v>2140</v>
      </c>
      <c r="F117" s="152">
        <v>109</v>
      </c>
      <c r="G117" s="152">
        <v>2</v>
      </c>
      <c r="H117" s="209" t="s">
        <v>491</v>
      </c>
      <c r="I117" s="210" t="s">
        <v>359</v>
      </c>
    </row>
    <row r="118" spans="2:9" ht="30" x14ac:dyDescent="0.25">
      <c r="B118" s="152">
        <v>115</v>
      </c>
      <c r="C118" s="152" t="s">
        <v>1043</v>
      </c>
      <c r="D118" s="545" t="s">
        <v>1044</v>
      </c>
      <c r="E118" s="152" t="s">
        <v>2141</v>
      </c>
      <c r="F118" s="152">
        <v>109</v>
      </c>
      <c r="G118" s="152">
        <v>2</v>
      </c>
      <c r="H118" s="206" t="s">
        <v>492</v>
      </c>
      <c r="I118" s="207" t="s">
        <v>360</v>
      </c>
    </row>
    <row r="119" spans="2:9" ht="30" x14ac:dyDescent="0.25">
      <c r="B119" s="152">
        <v>116</v>
      </c>
      <c r="C119" s="152" t="s">
        <v>1045</v>
      </c>
      <c r="D119" s="545" t="s">
        <v>1046</v>
      </c>
      <c r="E119" s="152" t="s">
        <v>2142</v>
      </c>
      <c r="F119" s="152">
        <v>109</v>
      </c>
      <c r="G119" s="152">
        <v>2</v>
      </c>
      <c r="H119" s="218" t="s">
        <v>493</v>
      </c>
      <c r="I119" s="219" t="s">
        <v>361</v>
      </c>
    </row>
    <row r="120" spans="2:9" x14ac:dyDescent="0.25">
      <c r="B120" s="152">
        <v>117</v>
      </c>
      <c r="C120" s="152" t="s">
        <v>424</v>
      </c>
      <c r="D120" s="546" t="s">
        <v>2143</v>
      </c>
      <c r="E120" s="152" t="s">
        <v>2144</v>
      </c>
      <c r="F120" s="152">
        <v>106</v>
      </c>
      <c r="G120" s="152">
        <v>2</v>
      </c>
      <c r="H120" s="209" t="s">
        <v>494</v>
      </c>
      <c r="I120" s="210" t="s">
        <v>362</v>
      </c>
    </row>
    <row r="121" spans="2:9" ht="45" x14ac:dyDescent="0.25">
      <c r="B121" s="152">
        <v>118</v>
      </c>
      <c r="C121" s="152" t="s">
        <v>1047</v>
      </c>
      <c r="D121" s="545" t="s">
        <v>1048</v>
      </c>
      <c r="E121" s="152" t="s">
        <v>2145</v>
      </c>
      <c r="F121" s="152">
        <v>117</v>
      </c>
      <c r="G121" s="152">
        <v>2</v>
      </c>
      <c r="H121" s="209" t="s">
        <v>495</v>
      </c>
      <c r="I121" s="210" t="s">
        <v>363</v>
      </c>
    </row>
    <row r="122" spans="2:9" ht="30" x14ac:dyDescent="0.25">
      <c r="B122" s="152">
        <v>119</v>
      </c>
      <c r="C122" s="152" t="s">
        <v>1049</v>
      </c>
      <c r="D122" s="545" t="s">
        <v>1050</v>
      </c>
      <c r="E122" s="152" t="s">
        <v>2013</v>
      </c>
      <c r="F122" s="152">
        <v>106</v>
      </c>
      <c r="G122" s="152">
        <v>2</v>
      </c>
      <c r="H122" s="209" t="s">
        <v>496</v>
      </c>
      <c r="I122" s="210" t="s">
        <v>364</v>
      </c>
    </row>
    <row r="123" spans="2:9" x14ac:dyDescent="0.25">
      <c r="B123" s="152">
        <v>120</v>
      </c>
      <c r="C123" s="152" t="s">
        <v>1051</v>
      </c>
      <c r="D123" s="545" t="s">
        <v>1052</v>
      </c>
      <c r="E123" s="152" t="s">
        <v>2146</v>
      </c>
      <c r="F123" s="152">
        <v>106</v>
      </c>
      <c r="G123" s="152">
        <v>2</v>
      </c>
      <c r="H123" s="218" t="s">
        <v>497</v>
      </c>
      <c r="I123" s="219" t="s">
        <v>365</v>
      </c>
    </row>
    <row r="124" spans="2:9" ht="30" x14ac:dyDescent="0.25">
      <c r="B124" s="152">
        <v>121</v>
      </c>
      <c r="C124" s="152" t="s">
        <v>425</v>
      </c>
      <c r="D124" s="546" t="s">
        <v>2147</v>
      </c>
      <c r="E124" s="152" t="s">
        <v>2148</v>
      </c>
      <c r="F124" s="152">
        <v>95</v>
      </c>
      <c r="G124" s="152">
        <v>2</v>
      </c>
      <c r="H124" s="209" t="s">
        <v>498</v>
      </c>
      <c r="I124" s="210" t="s">
        <v>366</v>
      </c>
    </row>
    <row r="125" spans="2:9" ht="30" x14ac:dyDescent="0.25">
      <c r="B125" s="152">
        <v>122</v>
      </c>
      <c r="C125" s="152" t="s">
        <v>1053</v>
      </c>
      <c r="D125" s="545" t="s">
        <v>1054</v>
      </c>
      <c r="E125" s="152" t="s">
        <v>2149</v>
      </c>
      <c r="F125" s="152">
        <v>121</v>
      </c>
      <c r="G125" s="152">
        <v>2</v>
      </c>
      <c r="H125" s="218" t="s">
        <v>499</v>
      </c>
      <c r="I125" s="219" t="s">
        <v>367</v>
      </c>
    </row>
    <row r="126" spans="2:9" ht="30" x14ac:dyDescent="0.25">
      <c r="B126" s="152">
        <v>123</v>
      </c>
      <c r="C126" s="152" t="s">
        <v>426</v>
      </c>
      <c r="D126" s="546" t="s">
        <v>2150</v>
      </c>
      <c r="E126" s="152" t="s">
        <v>2151</v>
      </c>
      <c r="F126" s="152">
        <v>121</v>
      </c>
      <c r="G126" s="152">
        <v>2</v>
      </c>
      <c r="H126" s="209" t="s">
        <v>500</v>
      </c>
      <c r="I126" s="210" t="s">
        <v>368</v>
      </c>
    </row>
    <row r="127" spans="2:9" ht="30" x14ac:dyDescent="0.25">
      <c r="B127" s="152">
        <v>124</v>
      </c>
      <c r="C127" s="152" t="s">
        <v>1055</v>
      </c>
      <c r="D127" s="545" t="s">
        <v>1056</v>
      </c>
      <c r="E127" s="152" t="s">
        <v>2152</v>
      </c>
      <c r="F127" s="152">
        <v>123</v>
      </c>
      <c r="G127" s="152">
        <v>2</v>
      </c>
      <c r="H127" s="218" t="s">
        <v>501</v>
      </c>
      <c r="I127" s="219" t="s">
        <v>369</v>
      </c>
    </row>
    <row r="128" spans="2:9" ht="30" x14ac:dyDescent="0.25">
      <c r="B128" s="152">
        <v>125</v>
      </c>
      <c r="C128" s="152" t="s">
        <v>427</v>
      </c>
      <c r="D128" s="546" t="s">
        <v>2153</v>
      </c>
      <c r="E128" s="152" t="s">
        <v>2154</v>
      </c>
      <c r="F128" s="152">
        <v>121</v>
      </c>
      <c r="G128" s="152">
        <v>2</v>
      </c>
      <c r="H128" s="209" t="s">
        <v>502</v>
      </c>
      <c r="I128" s="210" t="s">
        <v>370</v>
      </c>
    </row>
    <row r="129" spans="2:9" ht="45" x14ac:dyDescent="0.25">
      <c r="B129" s="152">
        <v>126</v>
      </c>
      <c r="C129" s="152" t="s">
        <v>1057</v>
      </c>
      <c r="D129" s="545" t="s">
        <v>1058</v>
      </c>
      <c r="E129" s="152" t="s">
        <v>2155</v>
      </c>
      <c r="F129" s="152">
        <v>125</v>
      </c>
      <c r="G129" s="152">
        <v>2</v>
      </c>
      <c r="H129" s="218" t="s">
        <v>503</v>
      </c>
      <c r="I129" s="219" t="s">
        <v>371</v>
      </c>
    </row>
    <row r="130" spans="2:9" ht="45" x14ac:dyDescent="0.25">
      <c r="B130" s="152">
        <v>127</v>
      </c>
      <c r="C130" s="152" t="s">
        <v>1059</v>
      </c>
      <c r="D130" s="545" t="s">
        <v>1060</v>
      </c>
      <c r="E130" s="152" t="s">
        <v>2156</v>
      </c>
      <c r="F130" s="152">
        <v>125</v>
      </c>
      <c r="G130" s="152">
        <v>2</v>
      </c>
      <c r="H130" s="209" t="s">
        <v>504</v>
      </c>
      <c r="I130" s="210" t="s">
        <v>366</v>
      </c>
    </row>
    <row r="131" spans="2:9" ht="45" x14ac:dyDescent="0.25">
      <c r="B131" s="152">
        <v>128</v>
      </c>
      <c r="C131" s="152" t="s">
        <v>1061</v>
      </c>
      <c r="D131" s="545" t="s">
        <v>1062</v>
      </c>
      <c r="E131" s="152" t="s">
        <v>2157</v>
      </c>
      <c r="F131" s="152">
        <v>125</v>
      </c>
      <c r="G131" s="152">
        <v>2</v>
      </c>
      <c r="H131" s="206" t="s">
        <v>493</v>
      </c>
      <c r="I131" s="207" t="s">
        <v>361</v>
      </c>
    </row>
    <row r="132" spans="2:9" ht="30" x14ac:dyDescent="0.25">
      <c r="B132" s="152">
        <v>129</v>
      </c>
      <c r="C132" s="152" t="s">
        <v>1063</v>
      </c>
      <c r="D132" s="545" t="s">
        <v>1064</v>
      </c>
      <c r="E132" s="152" t="s">
        <v>2158</v>
      </c>
      <c r="F132" s="152">
        <v>125</v>
      </c>
      <c r="G132" s="152">
        <v>2</v>
      </c>
      <c r="H132" s="218" t="s">
        <v>495</v>
      </c>
      <c r="I132" s="219" t="s">
        <v>363</v>
      </c>
    </row>
    <row r="133" spans="2:9" ht="30" x14ac:dyDescent="0.25">
      <c r="B133" s="152">
        <v>130</v>
      </c>
      <c r="C133" s="152" t="s">
        <v>1065</v>
      </c>
      <c r="D133" s="545" t="s">
        <v>1066</v>
      </c>
      <c r="E133" s="152" t="s">
        <v>2159</v>
      </c>
      <c r="F133" s="152">
        <v>125</v>
      </c>
      <c r="G133" s="152">
        <v>2</v>
      </c>
      <c r="H133" s="209" t="s">
        <v>505</v>
      </c>
      <c r="I133" s="210" t="s">
        <v>372</v>
      </c>
    </row>
    <row r="134" spans="2:9" ht="30" x14ac:dyDescent="0.25">
      <c r="B134" s="152">
        <v>131</v>
      </c>
      <c r="C134" s="152" t="s">
        <v>1067</v>
      </c>
      <c r="D134" s="545" t="s">
        <v>1068</v>
      </c>
      <c r="E134" s="152" t="s">
        <v>2160</v>
      </c>
      <c r="F134" s="152">
        <v>125</v>
      </c>
      <c r="G134" s="152">
        <v>2</v>
      </c>
      <c r="H134" s="209" t="s">
        <v>506</v>
      </c>
      <c r="I134" s="210" t="s">
        <v>2161</v>
      </c>
    </row>
    <row r="135" spans="2:9" ht="30" x14ac:dyDescent="0.25">
      <c r="B135" s="152">
        <v>132</v>
      </c>
      <c r="C135" s="152" t="s">
        <v>1069</v>
      </c>
      <c r="D135" s="545" t="s">
        <v>1070</v>
      </c>
      <c r="E135" s="152" t="s">
        <v>2162</v>
      </c>
      <c r="F135" s="152">
        <v>125</v>
      </c>
      <c r="G135" s="152">
        <v>2</v>
      </c>
      <c r="H135" s="206" t="s">
        <v>499</v>
      </c>
      <c r="I135" s="207" t="s">
        <v>367</v>
      </c>
    </row>
    <row r="136" spans="2:9" ht="30" x14ac:dyDescent="0.25">
      <c r="B136" s="152">
        <v>133</v>
      </c>
      <c r="C136" s="152" t="s">
        <v>1071</v>
      </c>
      <c r="D136" s="545" t="s">
        <v>1072</v>
      </c>
      <c r="E136" s="152" t="s">
        <v>2163</v>
      </c>
      <c r="F136" s="152">
        <v>125</v>
      </c>
      <c r="G136" s="152">
        <v>2</v>
      </c>
      <c r="H136" s="218" t="s">
        <v>500</v>
      </c>
      <c r="I136" s="219" t="s">
        <v>368</v>
      </c>
    </row>
    <row r="137" spans="2:9" ht="45" x14ac:dyDescent="0.25">
      <c r="B137" s="152">
        <v>134</v>
      </c>
      <c r="C137" s="152" t="s">
        <v>1073</v>
      </c>
      <c r="D137" s="545" t="s">
        <v>1074</v>
      </c>
      <c r="E137" s="152" t="s">
        <v>2164</v>
      </c>
      <c r="F137" s="152">
        <v>121</v>
      </c>
      <c r="G137" s="152">
        <v>2</v>
      </c>
      <c r="H137" s="209" t="s">
        <v>507</v>
      </c>
      <c r="I137" s="210" t="s">
        <v>373</v>
      </c>
    </row>
    <row r="138" spans="2:9" x14ac:dyDescent="0.25">
      <c r="B138" s="152">
        <v>135</v>
      </c>
      <c r="C138" s="152" t="s">
        <v>1075</v>
      </c>
      <c r="D138" s="545" t="s">
        <v>1076</v>
      </c>
      <c r="E138" s="152" t="s">
        <v>2165</v>
      </c>
      <c r="F138" s="152">
        <v>121</v>
      </c>
      <c r="G138" s="152">
        <v>2</v>
      </c>
      <c r="H138" s="206" t="s">
        <v>508</v>
      </c>
      <c r="I138" s="207" t="s">
        <v>374</v>
      </c>
    </row>
    <row r="139" spans="2:9" ht="30" x14ac:dyDescent="0.25">
      <c r="B139" s="152">
        <v>136</v>
      </c>
      <c r="C139" s="152" t="s">
        <v>1077</v>
      </c>
      <c r="D139" s="545" t="s">
        <v>1078</v>
      </c>
      <c r="E139" s="152" t="s">
        <v>2166</v>
      </c>
      <c r="F139" s="152">
        <v>121</v>
      </c>
      <c r="G139" s="152">
        <v>2</v>
      </c>
      <c r="H139" s="218" t="s">
        <v>509</v>
      </c>
      <c r="I139" s="219" t="s">
        <v>375</v>
      </c>
    </row>
    <row r="140" spans="2:9" x14ac:dyDescent="0.25">
      <c r="B140" s="152">
        <v>137</v>
      </c>
      <c r="C140" s="152" t="s">
        <v>428</v>
      </c>
      <c r="D140" s="546" t="s">
        <v>2167</v>
      </c>
      <c r="E140" s="152" t="s">
        <v>2168</v>
      </c>
      <c r="F140" s="152">
        <v>95</v>
      </c>
      <c r="G140" s="152">
        <v>2</v>
      </c>
      <c r="H140" s="209" t="s">
        <v>510</v>
      </c>
      <c r="I140" s="210" t="s">
        <v>376</v>
      </c>
    </row>
    <row r="141" spans="2:9" x14ac:dyDescent="0.25">
      <c r="B141" s="152">
        <v>138</v>
      </c>
      <c r="C141" s="152" t="s">
        <v>1079</v>
      </c>
      <c r="D141" s="545" t="s">
        <v>1080</v>
      </c>
      <c r="E141" s="152" t="s">
        <v>2169</v>
      </c>
      <c r="F141" s="152">
        <v>137</v>
      </c>
      <c r="G141" s="152">
        <v>2</v>
      </c>
      <c r="H141" s="209" t="s">
        <v>511</v>
      </c>
      <c r="I141" s="210" t="s">
        <v>377</v>
      </c>
    </row>
    <row r="142" spans="2:9" ht="30" x14ac:dyDescent="0.25">
      <c r="B142" s="152">
        <v>139</v>
      </c>
      <c r="C142" s="152" t="s">
        <v>429</v>
      </c>
      <c r="D142" s="546" t="s">
        <v>2170</v>
      </c>
      <c r="E142" s="152" t="s">
        <v>2171</v>
      </c>
      <c r="F142" s="152">
        <v>137</v>
      </c>
      <c r="G142" s="152">
        <v>2</v>
      </c>
      <c r="H142" s="218" t="s">
        <v>512</v>
      </c>
      <c r="I142" s="219" t="s">
        <v>378</v>
      </c>
    </row>
    <row r="143" spans="2:9" ht="30" x14ac:dyDescent="0.25">
      <c r="B143" s="152">
        <v>140</v>
      </c>
      <c r="C143" s="152" t="s">
        <v>1081</v>
      </c>
      <c r="D143" s="545" t="s">
        <v>1082</v>
      </c>
      <c r="E143" s="152" t="s">
        <v>2172</v>
      </c>
      <c r="F143" s="152">
        <v>139</v>
      </c>
      <c r="G143" s="152">
        <v>2</v>
      </c>
      <c r="H143" s="209" t="s">
        <v>513</v>
      </c>
      <c r="I143" s="210" t="s">
        <v>379</v>
      </c>
    </row>
    <row r="144" spans="2:9" x14ac:dyDescent="0.25">
      <c r="B144" s="152">
        <v>141</v>
      </c>
      <c r="C144" s="152" t="s">
        <v>1083</v>
      </c>
      <c r="D144" s="545" t="s">
        <v>1084</v>
      </c>
      <c r="E144" s="152" t="s">
        <v>2173</v>
      </c>
      <c r="F144" s="152">
        <v>139</v>
      </c>
      <c r="G144" s="152">
        <v>2</v>
      </c>
      <c r="H144" s="206" t="s">
        <v>514</v>
      </c>
      <c r="I144" s="207" t="s">
        <v>380</v>
      </c>
    </row>
    <row r="145" spans="2:9" ht="30" x14ac:dyDescent="0.25">
      <c r="B145" s="152">
        <v>142</v>
      </c>
      <c r="C145" s="152" t="s">
        <v>430</v>
      </c>
      <c r="D145" s="546" t="s">
        <v>2174</v>
      </c>
      <c r="E145" s="152" t="s">
        <v>2175</v>
      </c>
      <c r="F145" s="152">
        <v>137</v>
      </c>
      <c r="G145" s="152">
        <v>2</v>
      </c>
      <c r="H145" s="218" t="s">
        <v>515</v>
      </c>
      <c r="I145" s="219" t="s">
        <v>381</v>
      </c>
    </row>
    <row r="146" spans="2:9" x14ac:dyDescent="0.25">
      <c r="B146" s="152">
        <v>143</v>
      </c>
      <c r="C146" s="152" t="s">
        <v>1085</v>
      </c>
      <c r="D146" s="545" t="s">
        <v>1086</v>
      </c>
      <c r="E146" s="152" t="s">
        <v>2176</v>
      </c>
      <c r="F146" s="152">
        <v>142</v>
      </c>
      <c r="G146" s="152">
        <v>2</v>
      </c>
      <c r="H146" s="209" t="s">
        <v>516</v>
      </c>
      <c r="I146" s="210" t="s">
        <v>382</v>
      </c>
    </row>
    <row r="147" spans="2:9" ht="30" x14ac:dyDescent="0.25">
      <c r="B147" s="152">
        <v>144</v>
      </c>
      <c r="C147" s="152" t="s">
        <v>1087</v>
      </c>
      <c r="D147" s="545" t="s">
        <v>1088</v>
      </c>
      <c r="E147" s="152" t="s">
        <v>2177</v>
      </c>
      <c r="F147" s="152">
        <v>137</v>
      </c>
      <c r="G147" s="152">
        <v>2</v>
      </c>
      <c r="H147" s="209" t="s">
        <v>517</v>
      </c>
      <c r="I147" s="210" t="s">
        <v>383</v>
      </c>
    </row>
    <row r="148" spans="2:9" ht="30" x14ac:dyDescent="0.25">
      <c r="B148" s="152">
        <v>145</v>
      </c>
      <c r="C148" s="152" t="s">
        <v>431</v>
      </c>
      <c r="D148" s="546" t="s">
        <v>2178</v>
      </c>
      <c r="E148" s="152" t="s">
        <v>2179</v>
      </c>
      <c r="F148" s="152">
        <v>137</v>
      </c>
      <c r="G148" s="152">
        <v>2</v>
      </c>
      <c r="H148" s="218" t="s">
        <v>518</v>
      </c>
      <c r="I148" s="219" t="s">
        <v>384</v>
      </c>
    </row>
    <row r="149" spans="2:9" x14ac:dyDescent="0.25">
      <c r="B149" s="152">
        <v>146</v>
      </c>
      <c r="C149" s="152" t="s">
        <v>1089</v>
      </c>
      <c r="D149" s="545" t="s">
        <v>1090</v>
      </c>
      <c r="E149" s="152" t="s">
        <v>2180</v>
      </c>
      <c r="F149" s="152">
        <v>145</v>
      </c>
      <c r="G149" s="152">
        <v>2</v>
      </c>
      <c r="H149" s="209" t="s">
        <v>519</v>
      </c>
      <c r="I149" s="210" t="s">
        <v>385</v>
      </c>
    </row>
    <row r="150" spans="2:9" ht="30" x14ac:dyDescent="0.25">
      <c r="B150" s="152">
        <v>147</v>
      </c>
      <c r="C150" s="152" t="s">
        <v>1091</v>
      </c>
      <c r="D150" s="545" t="s">
        <v>1092</v>
      </c>
      <c r="E150" s="152" t="s">
        <v>2181</v>
      </c>
      <c r="F150" s="152">
        <v>145</v>
      </c>
      <c r="G150" s="152">
        <v>2</v>
      </c>
      <c r="H150" s="206" t="s">
        <v>518</v>
      </c>
      <c r="I150" s="207" t="s">
        <v>384</v>
      </c>
    </row>
    <row r="151" spans="2:9" ht="30" x14ac:dyDescent="0.25">
      <c r="B151" s="152">
        <v>148</v>
      </c>
      <c r="C151" s="152" t="s">
        <v>1093</v>
      </c>
      <c r="D151" s="545" t="s">
        <v>1094</v>
      </c>
      <c r="E151" s="152" t="s">
        <v>2182</v>
      </c>
      <c r="F151" s="152">
        <v>137</v>
      </c>
      <c r="G151" s="152">
        <v>2</v>
      </c>
      <c r="H151" s="218" t="s">
        <v>519</v>
      </c>
      <c r="I151" s="219" t="s">
        <v>385</v>
      </c>
    </row>
    <row r="152" spans="2:9" ht="30" x14ac:dyDescent="0.25">
      <c r="B152" s="152">
        <v>149</v>
      </c>
      <c r="C152" s="152" t="s">
        <v>432</v>
      </c>
      <c r="D152" s="546" t="s">
        <v>2183</v>
      </c>
      <c r="E152" s="152" t="s">
        <v>2184</v>
      </c>
      <c r="F152" s="152">
        <v>137</v>
      </c>
      <c r="G152" s="152">
        <v>2</v>
      </c>
      <c r="H152" s="209" t="s">
        <v>520</v>
      </c>
      <c r="I152" s="210" t="s">
        <v>386</v>
      </c>
    </row>
    <row r="153" spans="2:9" ht="30" x14ac:dyDescent="0.25">
      <c r="B153" s="152">
        <v>150</v>
      </c>
      <c r="C153" s="152" t="s">
        <v>1095</v>
      </c>
      <c r="D153" s="545" t="s">
        <v>1096</v>
      </c>
      <c r="E153" s="152" t="s">
        <v>2185</v>
      </c>
      <c r="F153" s="152">
        <v>149</v>
      </c>
      <c r="G153" s="152">
        <v>2</v>
      </c>
    </row>
    <row r="154" spans="2:9" x14ac:dyDescent="0.25">
      <c r="B154" s="152">
        <v>151</v>
      </c>
      <c r="C154" s="152" t="s">
        <v>1097</v>
      </c>
      <c r="D154" s="545" t="s">
        <v>1098</v>
      </c>
      <c r="E154" s="152" t="s">
        <v>2186</v>
      </c>
      <c r="F154" s="152">
        <v>149</v>
      </c>
      <c r="G154" s="152">
        <v>2</v>
      </c>
    </row>
    <row r="155" spans="2:9" ht="30" x14ac:dyDescent="0.25">
      <c r="B155" s="152">
        <v>152</v>
      </c>
      <c r="C155" s="152" t="s">
        <v>433</v>
      </c>
      <c r="D155" s="546" t="s">
        <v>2187</v>
      </c>
      <c r="E155" s="152" t="s">
        <v>2188</v>
      </c>
      <c r="F155" s="152">
        <v>95</v>
      </c>
      <c r="G155" s="152">
        <v>2</v>
      </c>
    </row>
    <row r="156" spans="2:9" x14ac:dyDescent="0.25">
      <c r="B156" s="152">
        <v>153</v>
      </c>
      <c r="C156" s="152" t="s">
        <v>434</v>
      </c>
      <c r="D156" s="546" t="s">
        <v>2189</v>
      </c>
      <c r="E156" s="152" t="s">
        <v>2190</v>
      </c>
      <c r="F156" s="152">
        <v>152</v>
      </c>
      <c r="G156" s="152">
        <v>2</v>
      </c>
    </row>
    <row r="157" spans="2:9" ht="30" x14ac:dyDescent="0.25">
      <c r="B157" s="152">
        <v>548</v>
      </c>
      <c r="C157" s="152" t="s">
        <v>1099</v>
      </c>
      <c r="D157" s="545" t="s">
        <v>1100</v>
      </c>
      <c r="E157" s="152" t="s">
        <v>2191</v>
      </c>
      <c r="F157" s="152">
        <v>153</v>
      </c>
      <c r="G157" s="152">
        <v>2</v>
      </c>
    </row>
    <row r="158" spans="2:9" ht="30" x14ac:dyDescent="0.25">
      <c r="B158" s="152">
        <v>154</v>
      </c>
      <c r="C158" s="152" t="s">
        <v>1101</v>
      </c>
      <c r="D158" s="545" t="s">
        <v>1102</v>
      </c>
      <c r="E158" s="152" t="s">
        <v>2192</v>
      </c>
      <c r="F158" s="152">
        <v>153</v>
      </c>
      <c r="G158" s="152">
        <v>2</v>
      </c>
    </row>
    <row r="159" spans="2:9" x14ac:dyDescent="0.25">
      <c r="B159" s="152">
        <v>155</v>
      </c>
      <c r="C159" s="152" t="s">
        <v>1103</v>
      </c>
      <c r="D159" s="545" t="s">
        <v>1104</v>
      </c>
      <c r="E159" s="152" t="s">
        <v>2193</v>
      </c>
      <c r="F159" s="152">
        <v>153</v>
      </c>
      <c r="G159" s="152">
        <v>2</v>
      </c>
    </row>
    <row r="160" spans="2:9" x14ac:dyDescent="0.25">
      <c r="B160" s="152">
        <v>156</v>
      </c>
      <c r="C160" s="152" t="s">
        <v>1105</v>
      </c>
      <c r="D160" s="545" t="s">
        <v>1106</v>
      </c>
      <c r="E160" s="152" t="s">
        <v>2194</v>
      </c>
      <c r="F160" s="152">
        <v>152</v>
      </c>
      <c r="G160" s="152">
        <v>2</v>
      </c>
    </row>
    <row r="161" spans="2:7" x14ac:dyDescent="0.25">
      <c r="B161" s="152">
        <v>157</v>
      </c>
      <c r="C161" s="152" t="s">
        <v>435</v>
      </c>
      <c r="D161" s="546" t="s">
        <v>2195</v>
      </c>
      <c r="E161" s="152" t="s">
        <v>2196</v>
      </c>
      <c r="F161" s="152">
        <v>152</v>
      </c>
      <c r="G161" s="152">
        <v>2</v>
      </c>
    </row>
    <row r="162" spans="2:7" ht="30" x14ac:dyDescent="0.25">
      <c r="B162" s="152">
        <v>158</v>
      </c>
      <c r="C162" s="152" t="s">
        <v>1107</v>
      </c>
      <c r="D162" s="545" t="s">
        <v>1108</v>
      </c>
      <c r="E162" s="152" t="s">
        <v>2197</v>
      </c>
      <c r="F162" s="152">
        <v>157</v>
      </c>
      <c r="G162" s="152">
        <v>2</v>
      </c>
    </row>
    <row r="163" spans="2:7" ht="30" x14ac:dyDescent="0.25">
      <c r="B163" s="152">
        <v>159</v>
      </c>
      <c r="C163" s="152" t="s">
        <v>1109</v>
      </c>
      <c r="D163" s="545" t="s">
        <v>1110</v>
      </c>
      <c r="E163" s="152" t="s">
        <v>2198</v>
      </c>
      <c r="F163" s="152">
        <v>157</v>
      </c>
      <c r="G163" s="152">
        <v>2</v>
      </c>
    </row>
    <row r="164" spans="2:7" ht="45" x14ac:dyDescent="0.25">
      <c r="B164" s="152">
        <v>160</v>
      </c>
      <c r="C164" s="152" t="s">
        <v>1111</v>
      </c>
      <c r="D164" s="545" t="s">
        <v>1112</v>
      </c>
      <c r="E164" s="152" t="s">
        <v>2199</v>
      </c>
      <c r="F164" s="152">
        <v>157</v>
      </c>
      <c r="G164" s="152">
        <v>2</v>
      </c>
    </row>
    <row r="165" spans="2:7" ht="60" x14ac:dyDescent="0.25">
      <c r="B165" s="152">
        <v>161</v>
      </c>
      <c r="C165" s="152" t="s">
        <v>1113</v>
      </c>
      <c r="D165" s="545" t="s">
        <v>1114</v>
      </c>
      <c r="E165" s="152" t="s">
        <v>2200</v>
      </c>
      <c r="F165" s="152">
        <v>157</v>
      </c>
      <c r="G165" s="152">
        <v>2</v>
      </c>
    </row>
    <row r="166" spans="2:7" x14ac:dyDescent="0.25">
      <c r="B166" s="152">
        <v>162</v>
      </c>
      <c r="C166" s="152" t="s">
        <v>1115</v>
      </c>
      <c r="D166" s="545" t="s">
        <v>1116</v>
      </c>
      <c r="E166" s="152" t="s">
        <v>2201</v>
      </c>
      <c r="F166" s="152">
        <v>152</v>
      </c>
      <c r="G166" s="152">
        <v>2</v>
      </c>
    </row>
    <row r="167" spans="2:7" x14ac:dyDescent="0.25">
      <c r="B167" s="152">
        <v>163</v>
      </c>
      <c r="C167" s="152" t="s">
        <v>436</v>
      </c>
      <c r="D167" s="546" t="s">
        <v>1117</v>
      </c>
      <c r="E167" s="152" t="s">
        <v>2202</v>
      </c>
      <c r="F167" s="152">
        <v>152</v>
      </c>
      <c r="G167" s="152">
        <v>2</v>
      </c>
    </row>
    <row r="168" spans="2:7" x14ac:dyDescent="0.25">
      <c r="B168" s="152">
        <v>164</v>
      </c>
      <c r="C168" s="152" t="s">
        <v>1118</v>
      </c>
      <c r="D168" s="545" t="s">
        <v>1119</v>
      </c>
      <c r="E168" s="152" t="s">
        <v>2203</v>
      </c>
      <c r="F168" s="152">
        <v>163</v>
      </c>
      <c r="G168" s="152">
        <v>2</v>
      </c>
    </row>
    <row r="169" spans="2:7" x14ac:dyDescent="0.25">
      <c r="B169" s="152">
        <v>165</v>
      </c>
      <c r="C169" s="152" t="s">
        <v>437</v>
      </c>
      <c r="D169" s="546" t="s">
        <v>1120</v>
      </c>
      <c r="E169" s="152" t="s">
        <v>2204</v>
      </c>
      <c r="F169" s="152">
        <v>152</v>
      </c>
      <c r="G169" s="152">
        <v>2</v>
      </c>
    </row>
    <row r="170" spans="2:7" x14ac:dyDescent="0.25">
      <c r="B170" s="152">
        <v>166</v>
      </c>
      <c r="C170" s="152" t="s">
        <v>1121</v>
      </c>
      <c r="D170" s="545" t="s">
        <v>1120</v>
      </c>
      <c r="E170" s="152" t="s">
        <v>2205</v>
      </c>
      <c r="F170" s="152">
        <v>165</v>
      </c>
      <c r="G170" s="152">
        <v>2</v>
      </c>
    </row>
    <row r="171" spans="2:7" ht="30" x14ac:dyDescent="0.25">
      <c r="B171" s="152">
        <v>167</v>
      </c>
      <c r="C171" s="152" t="s">
        <v>1122</v>
      </c>
      <c r="D171" s="545" t="s">
        <v>1123</v>
      </c>
      <c r="E171" s="152" t="s">
        <v>2206</v>
      </c>
      <c r="F171" s="152">
        <v>165</v>
      </c>
      <c r="G171" s="152">
        <v>2</v>
      </c>
    </row>
    <row r="172" spans="2:7" ht="45" x14ac:dyDescent="0.25">
      <c r="B172" s="152">
        <v>168</v>
      </c>
      <c r="C172" s="152" t="s">
        <v>1124</v>
      </c>
      <c r="D172" s="545" t="s">
        <v>1125</v>
      </c>
      <c r="E172" s="152" t="s">
        <v>2207</v>
      </c>
      <c r="F172" s="152">
        <v>165</v>
      </c>
      <c r="G172" s="152">
        <v>2</v>
      </c>
    </row>
    <row r="173" spans="2:7" x14ac:dyDescent="0.25">
      <c r="B173" s="152">
        <v>169</v>
      </c>
      <c r="C173" s="152" t="s">
        <v>438</v>
      </c>
      <c r="D173" s="546" t="s">
        <v>1126</v>
      </c>
      <c r="E173" s="152" t="s">
        <v>2208</v>
      </c>
      <c r="F173" s="152">
        <v>152</v>
      </c>
      <c r="G173" s="152">
        <v>2</v>
      </c>
    </row>
    <row r="174" spans="2:7" x14ac:dyDescent="0.25">
      <c r="B174" s="152">
        <v>170</v>
      </c>
      <c r="C174" s="152" t="s">
        <v>1127</v>
      </c>
      <c r="D174" s="545" t="s">
        <v>1126</v>
      </c>
      <c r="E174" s="152" t="s">
        <v>2209</v>
      </c>
      <c r="F174" s="152">
        <v>169</v>
      </c>
      <c r="G174" s="152">
        <v>2</v>
      </c>
    </row>
    <row r="175" spans="2:7" ht="30" x14ac:dyDescent="0.25">
      <c r="B175" s="152">
        <v>171</v>
      </c>
      <c r="C175" s="152" t="s">
        <v>1128</v>
      </c>
      <c r="D175" s="545" t="s">
        <v>1129</v>
      </c>
      <c r="E175" s="152" t="s">
        <v>2210</v>
      </c>
      <c r="F175" s="152">
        <v>169</v>
      </c>
      <c r="G175" s="152">
        <v>2</v>
      </c>
    </row>
    <row r="176" spans="2:7" ht="30" x14ac:dyDescent="0.25">
      <c r="B176" s="152">
        <v>172</v>
      </c>
      <c r="C176" s="152" t="s">
        <v>1130</v>
      </c>
      <c r="D176" s="545" t="s">
        <v>1131</v>
      </c>
      <c r="E176" s="152" t="s">
        <v>2211</v>
      </c>
      <c r="F176" s="152">
        <v>169</v>
      </c>
      <c r="G176" s="152">
        <v>2</v>
      </c>
    </row>
    <row r="177" spans="2:7" ht="30" x14ac:dyDescent="0.25">
      <c r="B177" s="152">
        <v>173</v>
      </c>
      <c r="C177" s="152" t="s">
        <v>439</v>
      </c>
      <c r="D177" s="546" t="s">
        <v>1132</v>
      </c>
      <c r="E177" s="152" t="s">
        <v>2212</v>
      </c>
      <c r="F177" s="152">
        <v>152</v>
      </c>
      <c r="G177" s="152">
        <v>2</v>
      </c>
    </row>
    <row r="178" spans="2:7" ht="30" x14ac:dyDescent="0.25">
      <c r="B178" s="152">
        <v>174</v>
      </c>
      <c r="C178" s="152" t="s">
        <v>1133</v>
      </c>
      <c r="D178" s="545" t="s">
        <v>1134</v>
      </c>
      <c r="E178" s="152" t="s">
        <v>2213</v>
      </c>
      <c r="F178" s="152">
        <v>173</v>
      </c>
      <c r="G178" s="152">
        <v>2</v>
      </c>
    </row>
    <row r="179" spans="2:7" x14ac:dyDescent="0.25">
      <c r="B179" s="152">
        <v>175</v>
      </c>
      <c r="C179" s="152" t="s">
        <v>1135</v>
      </c>
      <c r="D179" s="545" t="s">
        <v>1136</v>
      </c>
      <c r="E179" s="152" t="s">
        <v>2214</v>
      </c>
      <c r="F179" s="152">
        <v>173</v>
      </c>
      <c r="G179" s="152">
        <v>2</v>
      </c>
    </row>
    <row r="180" spans="2:7" ht="45" x14ac:dyDescent="0.25">
      <c r="B180" s="152">
        <v>176</v>
      </c>
      <c r="C180" s="152" t="s">
        <v>1137</v>
      </c>
      <c r="D180" s="545" t="s">
        <v>1138</v>
      </c>
      <c r="E180" s="152" t="s">
        <v>2215</v>
      </c>
      <c r="F180" s="152">
        <v>173</v>
      </c>
      <c r="G180" s="152">
        <v>2</v>
      </c>
    </row>
    <row r="181" spans="2:7" x14ac:dyDescent="0.25">
      <c r="B181" s="152">
        <v>177</v>
      </c>
      <c r="C181" s="152" t="s">
        <v>440</v>
      </c>
      <c r="D181" s="546" t="s">
        <v>2216</v>
      </c>
      <c r="E181" s="152" t="s">
        <v>2217</v>
      </c>
      <c r="F181" s="152">
        <v>95</v>
      </c>
      <c r="G181" s="152">
        <v>2</v>
      </c>
    </row>
    <row r="182" spans="2:7" x14ac:dyDescent="0.25">
      <c r="B182" s="152">
        <v>178</v>
      </c>
      <c r="C182" s="152" t="s">
        <v>441</v>
      </c>
      <c r="D182" s="546" t="s">
        <v>2218</v>
      </c>
      <c r="E182" s="152" t="s">
        <v>2219</v>
      </c>
      <c r="F182" s="152">
        <v>177</v>
      </c>
      <c r="G182" s="152">
        <v>2</v>
      </c>
    </row>
    <row r="183" spans="2:7" x14ac:dyDescent="0.25">
      <c r="B183" s="152">
        <v>179</v>
      </c>
      <c r="C183" s="152" t="s">
        <v>447</v>
      </c>
      <c r="D183" s="546" t="s">
        <v>1140</v>
      </c>
      <c r="E183" s="152" t="s">
        <v>2220</v>
      </c>
      <c r="F183" s="152">
        <v>178</v>
      </c>
      <c r="G183" s="152">
        <v>2</v>
      </c>
    </row>
    <row r="184" spans="2:7" x14ac:dyDescent="0.25">
      <c r="B184" s="152">
        <v>180</v>
      </c>
      <c r="C184" s="152" t="s">
        <v>1139</v>
      </c>
      <c r="D184" s="545" t="s">
        <v>1140</v>
      </c>
      <c r="E184" s="152" t="s">
        <v>2221</v>
      </c>
      <c r="F184" s="152">
        <v>179</v>
      </c>
      <c r="G184" s="152">
        <v>2</v>
      </c>
    </row>
    <row r="185" spans="2:7" ht="30" x14ac:dyDescent="0.25">
      <c r="B185" s="152">
        <v>181</v>
      </c>
      <c r="C185" s="152" t="s">
        <v>1141</v>
      </c>
      <c r="D185" s="545" t="s">
        <v>1142</v>
      </c>
      <c r="E185" s="152" t="s">
        <v>2222</v>
      </c>
      <c r="F185" s="152">
        <v>179</v>
      </c>
      <c r="G185" s="152">
        <v>2</v>
      </c>
    </row>
    <row r="186" spans="2:7" ht="30" x14ac:dyDescent="0.25">
      <c r="B186" s="152">
        <v>557</v>
      </c>
      <c r="C186" s="152" t="s">
        <v>1143</v>
      </c>
      <c r="D186" s="545" t="s">
        <v>1144</v>
      </c>
      <c r="E186" s="152" t="s">
        <v>2223</v>
      </c>
      <c r="F186" s="152">
        <v>179</v>
      </c>
      <c r="G186" s="152">
        <v>2</v>
      </c>
    </row>
    <row r="187" spans="2:7" x14ac:dyDescent="0.25">
      <c r="B187" s="152">
        <v>182</v>
      </c>
      <c r="C187" s="152" t="s">
        <v>1145</v>
      </c>
      <c r="D187" s="545" t="s">
        <v>1146</v>
      </c>
      <c r="E187" s="152" t="s">
        <v>2224</v>
      </c>
      <c r="F187" s="152">
        <v>178</v>
      </c>
      <c r="G187" s="152">
        <v>2</v>
      </c>
    </row>
    <row r="188" spans="2:7" ht="30" x14ac:dyDescent="0.25">
      <c r="B188" s="152">
        <v>558</v>
      </c>
      <c r="C188" s="152" t="s">
        <v>1147</v>
      </c>
      <c r="D188" s="545" t="s">
        <v>1148</v>
      </c>
      <c r="E188" s="152" t="s">
        <v>2225</v>
      </c>
      <c r="F188" s="152">
        <v>179</v>
      </c>
      <c r="G188" s="152">
        <v>2</v>
      </c>
    </row>
    <row r="189" spans="2:7" x14ac:dyDescent="0.25">
      <c r="B189" s="152">
        <v>564</v>
      </c>
      <c r="C189" s="152" t="s">
        <v>1149</v>
      </c>
      <c r="D189" s="545" t="s">
        <v>1150</v>
      </c>
      <c r="E189" s="152" t="s">
        <v>2226</v>
      </c>
      <c r="F189" s="152">
        <v>178</v>
      </c>
      <c r="G189" s="152">
        <v>2</v>
      </c>
    </row>
    <row r="190" spans="2:7" x14ac:dyDescent="0.25">
      <c r="B190" s="152">
        <v>183</v>
      </c>
      <c r="C190" s="152" t="s">
        <v>442</v>
      </c>
      <c r="D190" s="546" t="s">
        <v>2227</v>
      </c>
      <c r="E190" s="152" t="s">
        <v>2228</v>
      </c>
      <c r="F190" s="152">
        <v>177</v>
      </c>
      <c r="G190" s="152">
        <v>2</v>
      </c>
    </row>
    <row r="191" spans="2:7" ht="45" x14ac:dyDescent="0.25">
      <c r="B191" s="152">
        <v>184</v>
      </c>
      <c r="C191" s="152" t="s">
        <v>448</v>
      </c>
      <c r="D191" s="546" t="s">
        <v>2229</v>
      </c>
      <c r="E191" s="152" t="s">
        <v>2230</v>
      </c>
      <c r="F191" s="152">
        <v>183</v>
      </c>
      <c r="G191" s="152">
        <v>2</v>
      </c>
    </row>
    <row r="192" spans="2:7" x14ac:dyDescent="0.25">
      <c r="B192" s="152">
        <v>185</v>
      </c>
      <c r="C192" s="152" t="s">
        <v>1151</v>
      </c>
      <c r="D192" s="545" t="s">
        <v>1152</v>
      </c>
      <c r="E192" s="152" t="s">
        <v>2231</v>
      </c>
      <c r="F192" s="152">
        <v>184</v>
      </c>
      <c r="G192" s="152">
        <v>2</v>
      </c>
    </row>
    <row r="193" spans="2:7" x14ac:dyDescent="0.25">
      <c r="B193" s="152">
        <v>186</v>
      </c>
      <c r="C193" s="152" t="s">
        <v>1153</v>
      </c>
      <c r="D193" s="545" t="s">
        <v>1152</v>
      </c>
      <c r="E193" s="152" t="s">
        <v>2232</v>
      </c>
      <c r="F193" s="152">
        <v>184</v>
      </c>
      <c r="G193" s="152">
        <v>2</v>
      </c>
    </row>
    <row r="194" spans="2:7" ht="30" x14ac:dyDescent="0.25">
      <c r="B194" s="152">
        <v>187</v>
      </c>
      <c r="C194" s="152" t="s">
        <v>1154</v>
      </c>
      <c r="D194" s="545" t="s">
        <v>1155</v>
      </c>
      <c r="E194" s="152" t="s">
        <v>2233</v>
      </c>
      <c r="F194" s="152">
        <v>184</v>
      </c>
      <c r="G194" s="152">
        <v>2</v>
      </c>
    </row>
    <row r="195" spans="2:7" x14ac:dyDescent="0.25">
      <c r="B195" s="152">
        <v>188</v>
      </c>
      <c r="C195" s="152" t="s">
        <v>449</v>
      </c>
      <c r="D195" s="546" t="s">
        <v>1156</v>
      </c>
      <c r="E195" s="152" t="s">
        <v>2234</v>
      </c>
      <c r="F195" s="152">
        <v>183</v>
      </c>
      <c r="G195" s="152">
        <v>2</v>
      </c>
    </row>
    <row r="196" spans="2:7" x14ac:dyDescent="0.25">
      <c r="B196" s="152">
        <v>189</v>
      </c>
      <c r="C196" s="152" t="s">
        <v>1157</v>
      </c>
      <c r="D196" s="545" t="s">
        <v>1156</v>
      </c>
      <c r="E196" s="152" t="s">
        <v>2235</v>
      </c>
      <c r="F196" s="152">
        <v>188</v>
      </c>
      <c r="G196" s="152">
        <v>2</v>
      </c>
    </row>
    <row r="197" spans="2:7" ht="30" x14ac:dyDescent="0.25">
      <c r="B197" s="152">
        <v>190</v>
      </c>
      <c r="C197" s="152" t="s">
        <v>1158</v>
      </c>
      <c r="D197" s="545" t="s">
        <v>1159</v>
      </c>
      <c r="E197" s="152" t="s">
        <v>2236</v>
      </c>
      <c r="F197" s="152">
        <v>188</v>
      </c>
      <c r="G197" s="152">
        <v>2</v>
      </c>
    </row>
    <row r="198" spans="2:7" ht="30" x14ac:dyDescent="0.25">
      <c r="B198" s="152">
        <v>191</v>
      </c>
      <c r="C198" s="152" t="s">
        <v>443</v>
      </c>
      <c r="D198" s="546" t="s">
        <v>2237</v>
      </c>
      <c r="E198" s="152" t="s">
        <v>2238</v>
      </c>
      <c r="F198" s="152">
        <v>95</v>
      </c>
      <c r="G198" s="152">
        <v>2</v>
      </c>
    </row>
    <row r="199" spans="2:7" x14ac:dyDescent="0.25">
      <c r="B199" s="152">
        <v>192</v>
      </c>
      <c r="C199" s="152" t="s">
        <v>444</v>
      </c>
      <c r="D199" s="546" t="s">
        <v>2239</v>
      </c>
      <c r="E199" s="152" t="s">
        <v>2240</v>
      </c>
      <c r="F199" s="152">
        <v>191</v>
      </c>
      <c r="G199" s="152">
        <v>2</v>
      </c>
    </row>
    <row r="200" spans="2:7" x14ac:dyDescent="0.25">
      <c r="B200" s="152">
        <v>193</v>
      </c>
      <c r="C200" s="152" t="s">
        <v>1160</v>
      </c>
      <c r="D200" s="545" t="s">
        <v>1161</v>
      </c>
      <c r="E200" s="152" t="s">
        <v>2241</v>
      </c>
      <c r="F200" s="152">
        <v>192</v>
      </c>
      <c r="G200" s="152">
        <v>2</v>
      </c>
    </row>
    <row r="201" spans="2:7" x14ac:dyDescent="0.25">
      <c r="B201" s="152">
        <v>194</v>
      </c>
      <c r="C201" s="152" t="s">
        <v>1162</v>
      </c>
      <c r="D201" s="545" t="s">
        <v>1163</v>
      </c>
      <c r="E201" s="152" t="s">
        <v>2242</v>
      </c>
      <c r="F201" s="152">
        <v>191</v>
      </c>
      <c r="G201" s="152">
        <v>2</v>
      </c>
    </row>
    <row r="202" spans="2:7" x14ac:dyDescent="0.25">
      <c r="B202" s="152">
        <v>195</v>
      </c>
      <c r="C202" s="152" t="s">
        <v>1164</v>
      </c>
      <c r="D202" s="545" t="s">
        <v>1165</v>
      </c>
      <c r="E202" s="152" t="s">
        <v>2243</v>
      </c>
      <c r="F202" s="152">
        <v>191</v>
      </c>
      <c r="G202" s="152">
        <v>2</v>
      </c>
    </row>
    <row r="203" spans="2:7" x14ac:dyDescent="0.25">
      <c r="B203" s="152">
        <v>196</v>
      </c>
      <c r="C203" s="152" t="s">
        <v>1166</v>
      </c>
      <c r="D203" s="545" t="s">
        <v>1167</v>
      </c>
      <c r="E203" s="152" t="s">
        <v>2244</v>
      </c>
      <c r="F203" s="152">
        <v>191</v>
      </c>
      <c r="G203" s="152">
        <v>2</v>
      </c>
    </row>
    <row r="204" spans="2:7" x14ac:dyDescent="0.25">
      <c r="B204" s="152">
        <v>197</v>
      </c>
      <c r="C204" s="152" t="s">
        <v>1168</v>
      </c>
      <c r="D204" s="545" t="s">
        <v>1169</v>
      </c>
      <c r="E204" s="152" t="s">
        <v>2245</v>
      </c>
      <c r="F204" s="152">
        <v>191</v>
      </c>
      <c r="G204" s="152">
        <v>2</v>
      </c>
    </row>
    <row r="205" spans="2:7" x14ac:dyDescent="0.25">
      <c r="B205" s="152">
        <v>198</v>
      </c>
      <c r="C205" s="152" t="s">
        <v>445</v>
      </c>
      <c r="D205" s="546" t="s">
        <v>2246</v>
      </c>
      <c r="E205" s="152" t="s">
        <v>2247</v>
      </c>
      <c r="F205" s="152">
        <v>95</v>
      </c>
      <c r="G205" s="152">
        <v>2</v>
      </c>
    </row>
    <row r="206" spans="2:7" ht="30" x14ac:dyDescent="0.25">
      <c r="B206" s="152">
        <v>199</v>
      </c>
      <c r="C206" s="152" t="s">
        <v>446</v>
      </c>
      <c r="D206" s="546" t="s">
        <v>2248</v>
      </c>
      <c r="E206" s="152" t="s">
        <v>2249</v>
      </c>
      <c r="F206" s="152">
        <v>198</v>
      </c>
      <c r="G206" s="152">
        <v>2</v>
      </c>
    </row>
    <row r="207" spans="2:7" ht="30" x14ac:dyDescent="0.25">
      <c r="B207" s="152">
        <v>200</v>
      </c>
      <c r="C207" s="152" t="s">
        <v>1170</v>
      </c>
      <c r="D207" s="545" t="s">
        <v>1171</v>
      </c>
      <c r="E207" s="152" t="s">
        <v>2250</v>
      </c>
      <c r="F207" s="152">
        <v>199</v>
      </c>
      <c r="G207" s="152">
        <v>2</v>
      </c>
    </row>
    <row r="208" spans="2:7" x14ac:dyDescent="0.25">
      <c r="B208" s="152">
        <v>201</v>
      </c>
      <c r="C208" s="152" t="s">
        <v>1172</v>
      </c>
      <c r="D208" s="545" t="s">
        <v>1173</v>
      </c>
      <c r="E208" s="152" t="s">
        <v>2251</v>
      </c>
      <c r="F208" s="152">
        <v>199</v>
      </c>
      <c r="G208" s="152">
        <v>2</v>
      </c>
    </row>
    <row r="209" spans="2:7" ht="45" x14ac:dyDescent="0.25">
      <c r="B209" s="152">
        <v>202</v>
      </c>
      <c r="C209" s="152" t="s">
        <v>1174</v>
      </c>
      <c r="D209" s="545" t="s">
        <v>1175</v>
      </c>
      <c r="E209" s="152" t="s">
        <v>2252</v>
      </c>
      <c r="F209" s="152">
        <v>199</v>
      </c>
      <c r="G209" s="152">
        <v>2</v>
      </c>
    </row>
    <row r="210" spans="2:7" x14ac:dyDescent="0.25">
      <c r="B210" s="152">
        <v>203</v>
      </c>
      <c r="C210" s="152" t="s">
        <v>1176</v>
      </c>
      <c r="D210" s="545" t="s">
        <v>1177</v>
      </c>
      <c r="E210" s="152" t="s">
        <v>2253</v>
      </c>
      <c r="F210" s="152">
        <v>198</v>
      </c>
      <c r="G210" s="152">
        <v>2</v>
      </c>
    </row>
    <row r="211" spans="2:7" x14ac:dyDescent="0.25">
      <c r="B211" s="152">
        <v>204</v>
      </c>
      <c r="C211" s="152" t="s">
        <v>1178</v>
      </c>
      <c r="D211" s="545" t="s">
        <v>1179</v>
      </c>
      <c r="E211" s="152" t="s">
        <v>2254</v>
      </c>
      <c r="F211" s="152">
        <v>198</v>
      </c>
      <c r="G211" s="152">
        <v>2</v>
      </c>
    </row>
    <row r="212" spans="2:7" x14ac:dyDescent="0.25">
      <c r="B212" s="152">
        <v>205</v>
      </c>
      <c r="C212" s="152" t="s">
        <v>1180</v>
      </c>
      <c r="D212" s="545" t="s">
        <v>1181</v>
      </c>
      <c r="E212" s="152" t="s">
        <v>2255</v>
      </c>
      <c r="F212" s="152">
        <v>198</v>
      </c>
      <c r="G212" s="152">
        <v>2</v>
      </c>
    </row>
    <row r="213" spans="2:7" x14ac:dyDescent="0.25">
      <c r="B213" s="152">
        <v>206</v>
      </c>
      <c r="C213" s="152" t="s">
        <v>450</v>
      </c>
      <c r="D213" s="546" t="s">
        <v>2256</v>
      </c>
      <c r="E213" s="152" t="s">
        <v>2257</v>
      </c>
      <c r="F213" s="152">
        <v>0</v>
      </c>
      <c r="G213" s="152">
        <v>3</v>
      </c>
    </row>
    <row r="214" spans="2:7" ht="30" x14ac:dyDescent="0.25">
      <c r="B214" s="152">
        <v>207</v>
      </c>
      <c r="C214" s="152" t="s">
        <v>451</v>
      </c>
      <c r="D214" s="546" t="s">
        <v>2258</v>
      </c>
      <c r="E214" s="152" t="s">
        <v>2259</v>
      </c>
      <c r="F214" s="152">
        <v>206</v>
      </c>
      <c r="G214" s="152">
        <v>3</v>
      </c>
    </row>
    <row r="215" spans="2:7" ht="30" x14ac:dyDescent="0.25">
      <c r="B215" s="152">
        <v>208</v>
      </c>
      <c r="C215" s="152" t="s">
        <v>452</v>
      </c>
      <c r="D215" s="546" t="s">
        <v>2260</v>
      </c>
      <c r="E215" s="152" t="s">
        <v>2261</v>
      </c>
      <c r="F215" s="152">
        <v>207</v>
      </c>
      <c r="G215" s="152">
        <v>3</v>
      </c>
    </row>
    <row r="216" spans="2:7" ht="30" x14ac:dyDescent="0.25">
      <c r="B216" s="152">
        <v>209</v>
      </c>
      <c r="C216" s="152" t="s">
        <v>1182</v>
      </c>
      <c r="D216" s="545" t="s">
        <v>1183</v>
      </c>
      <c r="E216" s="152" t="s">
        <v>2262</v>
      </c>
      <c r="F216" s="152">
        <v>208</v>
      </c>
      <c r="G216" s="152">
        <v>3</v>
      </c>
    </row>
    <row r="217" spans="2:7" ht="60" x14ac:dyDescent="0.25">
      <c r="B217" s="152">
        <v>210</v>
      </c>
      <c r="C217" s="152" t="s">
        <v>1184</v>
      </c>
      <c r="D217" s="545" t="s">
        <v>1185</v>
      </c>
      <c r="E217" s="152" t="s">
        <v>2263</v>
      </c>
      <c r="F217" s="152">
        <v>208</v>
      </c>
      <c r="G217" s="152">
        <v>3</v>
      </c>
    </row>
    <row r="218" spans="2:7" x14ac:dyDescent="0.25">
      <c r="B218" s="152">
        <v>211</v>
      </c>
      <c r="C218" s="152" t="s">
        <v>1186</v>
      </c>
      <c r="D218" s="545" t="s">
        <v>1187</v>
      </c>
      <c r="E218" s="152" t="s">
        <v>2264</v>
      </c>
      <c r="F218" s="152">
        <v>207</v>
      </c>
      <c r="G218" s="152">
        <v>3</v>
      </c>
    </row>
    <row r="219" spans="2:7" x14ac:dyDescent="0.25">
      <c r="B219" s="152">
        <v>212</v>
      </c>
      <c r="C219" s="152" t="s">
        <v>1188</v>
      </c>
      <c r="D219" s="545" t="s">
        <v>1189</v>
      </c>
      <c r="E219" s="152" t="s">
        <v>2265</v>
      </c>
      <c r="F219" s="152">
        <v>207</v>
      </c>
      <c r="G219" s="152">
        <v>3</v>
      </c>
    </row>
    <row r="220" spans="2:7" x14ac:dyDescent="0.25">
      <c r="B220" s="152">
        <v>213</v>
      </c>
      <c r="C220" s="152" t="s">
        <v>453</v>
      </c>
      <c r="D220" s="545" t="s">
        <v>1190</v>
      </c>
      <c r="E220" s="152" t="s">
        <v>2266</v>
      </c>
      <c r="F220" s="152">
        <v>207</v>
      </c>
      <c r="G220" s="152">
        <v>3</v>
      </c>
    </row>
    <row r="221" spans="2:7" x14ac:dyDescent="0.25">
      <c r="B221" s="152">
        <v>214</v>
      </c>
      <c r="C221" s="152" t="s">
        <v>1191</v>
      </c>
      <c r="D221" s="545" t="s">
        <v>1192</v>
      </c>
      <c r="E221" s="152" t="s">
        <v>2267</v>
      </c>
      <c r="F221" s="152">
        <v>213</v>
      </c>
      <c r="G221" s="152">
        <v>3</v>
      </c>
    </row>
    <row r="222" spans="2:7" x14ac:dyDescent="0.25">
      <c r="B222" s="152">
        <v>215</v>
      </c>
      <c r="C222" s="152" t="s">
        <v>470</v>
      </c>
      <c r="D222" s="546" t="s">
        <v>1230</v>
      </c>
      <c r="E222" s="152" t="s">
        <v>2268</v>
      </c>
      <c r="F222" s="152">
        <v>213</v>
      </c>
      <c r="G222" s="152">
        <v>3</v>
      </c>
    </row>
    <row r="223" spans="2:7" x14ac:dyDescent="0.25">
      <c r="B223" s="152">
        <v>216</v>
      </c>
      <c r="C223" s="152" t="s">
        <v>1229</v>
      </c>
      <c r="D223" s="545" t="s">
        <v>1230</v>
      </c>
      <c r="E223" s="152" t="s">
        <v>2269</v>
      </c>
      <c r="F223" s="152">
        <v>215</v>
      </c>
      <c r="G223" s="152">
        <v>3</v>
      </c>
    </row>
    <row r="224" spans="2:7" ht="30" x14ac:dyDescent="0.25">
      <c r="B224" s="152">
        <v>559</v>
      </c>
      <c r="C224" s="152" t="s">
        <v>1231</v>
      </c>
      <c r="D224" s="545" t="s">
        <v>1232</v>
      </c>
      <c r="E224" s="152" t="s">
        <v>2270</v>
      </c>
      <c r="F224" s="152">
        <v>213</v>
      </c>
      <c r="G224" s="152">
        <v>3</v>
      </c>
    </row>
    <row r="225" spans="2:7" ht="30" x14ac:dyDescent="0.25">
      <c r="B225" s="152">
        <v>217</v>
      </c>
      <c r="C225" s="152" t="s">
        <v>1233</v>
      </c>
      <c r="D225" s="545" t="s">
        <v>1234</v>
      </c>
      <c r="E225" s="152" t="s">
        <v>2271</v>
      </c>
      <c r="F225" s="152">
        <v>207</v>
      </c>
      <c r="G225" s="152">
        <v>3</v>
      </c>
    </row>
    <row r="226" spans="2:7" x14ac:dyDescent="0.25">
      <c r="B226" s="152">
        <v>218</v>
      </c>
      <c r="C226" s="152" t="s">
        <v>454</v>
      </c>
      <c r="D226" s="546" t="s">
        <v>2272</v>
      </c>
      <c r="E226" s="152" t="s">
        <v>2273</v>
      </c>
      <c r="F226" s="152">
        <v>206</v>
      </c>
      <c r="G226" s="152">
        <v>3</v>
      </c>
    </row>
    <row r="227" spans="2:7" x14ac:dyDescent="0.25">
      <c r="B227" s="152">
        <v>219</v>
      </c>
      <c r="C227" s="152" t="s">
        <v>1193</v>
      </c>
      <c r="D227" s="545" t="s">
        <v>1194</v>
      </c>
      <c r="E227" s="152" t="s">
        <v>2274</v>
      </c>
      <c r="F227" s="152">
        <v>218</v>
      </c>
      <c r="G227" s="152">
        <v>3</v>
      </c>
    </row>
    <row r="228" spans="2:7" x14ac:dyDescent="0.25">
      <c r="B228" s="152">
        <v>220</v>
      </c>
      <c r="C228" s="152" t="s">
        <v>1195</v>
      </c>
      <c r="D228" s="545" t="s">
        <v>1196</v>
      </c>
      <c r="E228" s="152" t="s">
        <v>2275</v>
      </c>
      <c r="F228" s="152">
        <v>218</v>
      </c>
      <c r="G228" s="152">
        <v>3</v>
      </c>
    </row>
    <row r="229" spans="2:7" x14ac:dyDescent="0.25">
      <c r="B229" s="152">
        <v>221</v>
      </c>
      <c r="C229" s="152" t="s">
        <v>455</v>
      </c>
      <c r="D229" s="546" t="s">
        <v>1197</v>
      </c>
      <c r="E229" s="152" t="s">
        <v>2276</v>
      </c>
      <c r="F229" s="152">
        <v>218</v>
      </c>
      <c r="G229" s="152">
        <v>3</v>
      </c>
    </row>
    <row r="230" spans="2:7" x14ac:dyDescent="0.25">
      <c r="B230" s="152">
        <v>222</v>
      </c>
      <c r="C230" s="152" t="s">
        <v>1198</v>
      </c>
      <c r="D230" s="545" t="s">
        <v>1199</v>
      </c>
      <c r="E230" s="152" t="s">
        <v>2277</v>
      </c>
      <c r="F230" s="152">
        <v>221</v>
      </c>
      <c r="G230" s="152">
        <v>3</v>
      </c>
    </row>
    <row r="231" spans="2:7" x14ac:dyDescent="0.25">
      <c r="B231" s="152">
        <v>223</v>
      </c>
      <c r="C231" s="152" t="s">
        <v>1200</v>
      </c>
      <c r="D231" s="545" t="s">
        <v>1197</v>
      </c>
      <c r="E231" s="152" t="s">
        <v>2278</v>
      </c>
      <c r="F231" s="152">
        <v>221</v>
      </c>
      <c r="G231" s="152">
        <v>3</v>
      </c>
    </row>
    <row r="232" spans="2:7" x14ac:dyDescent="0.25">
      <c r="B232" s="152">
        <v>224</v>
      </c>
      <c r="C232" s="152" t="s">
        <v>1201</v>
      </c>
      <c r="D232" s="545" t="s">
        <v>1202</v>
      </c>
      <c r="E232" s="152" t="s">
        <v>2279</v>
      </c>
      <c r="F232" s="152">
        <v>221</v>
      </c>
      <c r="G232" s="152">
        <v>3</v>
      </c>
    </row>
    <row r="233" spans="2:7" x14ac:dyDescent="0.25">
      <c r="B233" s="152">
        <v>225</v>
      </c>
      <c r="C233" s="152" t="s">
        <v>1203</v>
      </c>
      <c r="D233" s="545" t="s">
        <v>1204</v>
      </c>
      <c r="E233" s="152" t="s">
        <v>2280</v>
      </c>
      <c r="F233" s="152">
        <v>218</v>
      </c>
      <c r="G233" s="152">
        <v>3</v>
      </c>
    </row>
    <row r="234" spans="2:7" ht="30" x14ac:dyDescent="0.25">
      <c r="B234" s="152">
        <v>226</v>
      </c>
      <c r="C234" s="152" t="s">
        <v>456</v>
      </c>
      <c r="D234" s="546" t="s">
        <v>2281</v>
      </c>
      <c r="E234" s="152" t="s">
        <v>2282</v>
      </c>
      <c r="F234" s="152">
        <v>206</v>
      </c>
      <c r="G234" s="152">
        <v>3</v>
      </c>
    </row>
    <row r="235" spans="2:7" x14ac:dyDescent="0.25">
      <c r="B235" s="152">
        <v>227</v>
      </c>
      <c r="C235" s="152" t="s">
        <v>1205</v>
      </c>
      <c r="D235" s="545" t="s">
        <v>1206</v>
      </c>
      <c r="E235" s="152" t="s">
        <v>2283</v>
      </c>
      <c r="F235" s="152">
        <v>226</v>
      </c>
      <c r="G235" s="152">
        <v>3</v>
      </c>
    </row>
    <row r="236" spans="2:7" x14ac:dyDescent="0.25">
      <c r="B236" s="152">
        <v>228</v>
      </c>
      <c r="C236" s="152" t="s">
        <v>1207</v>
      </c>
      <c r="D236" s="545" t="s">
        <v>1208</v>
      </c>
      <c r="E236" s="152" t="s">
        <v>2284</v>
      </c>
      <c r="F236" s="152">
        <v>226</v>
      </c>
      <c r="G236" s="152">
        <v>3</v>
      </c>
    </row>
    <row r="237" spans="2:7" x14ac:dyDescent="0.25">
      <c r="B237" s="152">
        <v>229</v>
      </c>
      <c r="C237" s="152" t="s">
        <v>1209</v>
      </c>
      <c r="D237" s="545" t="s">
        <v>1210</v>
      </c>
      <c r="E237" s="152" t="s">
        <v>2285</v>
      </c>
      <c r="F237" s="152">
        <v>226</v>
      </c>
      <c r="G237" s="152">
        <v>3</v>
      </c>
    </row>
    <row r="238" spans="2:7" x14ac:dyDescent="0.25">
      <c r="B238" s="152">
        <v>230</v>
      </c>
      <c r="C238" s="152" t="s">
        <v>457</v>
      </c>
      <c r="D238" s="546" t="s">
        <v>2286</v>
      </c>
      <c r="E238" s="152" t="s">
        <v>2287</v>
      </c>
      <c r="F238" s="152">
        <v>226</v>
      </c>
      <c r="G238" s="152">
        <v>3</v>
      </c>
    </row>
    <row r="239" spans="2:7" x14ac:dyDescent="0.25">
      <c r="B239" s="152">
        <v>231</v>
      </c>
      <c r="C239" s="152" t="s">
        <v>1211</v>
      </c>
      <c r="D239" s="545" t="s">
        <v>1212</v>
      </c>
      <c r="E239" s="152" t="s">
        <v>2288</v>
      </c>
      <c r="F239" s="152">
        <v>230</v>
      </c>
      <c r="G239" s="152">
        <v>3</v>
      </c>
    </row>
    <row r="240" spans="2:7" ht="30" x14ac:dyDescent="0.25">
      <c r="B240" s="152">
        <v>232</v>
      </c>
      <c r="C240" s="152" t="s">
        <v>1213</v>
      </c>
      <c r="D240" s="545" t="s">
        <v>1214</v>
      </c>
      <c r="E240" s="152" t="s">
        <v>2289</v>
      </c>
      <c r="F240" s="152">
        <v>230</v>
      </c>
      <c r="G240" s="152">
        <v>3</v>
      </c>
    </row>
    <row r="241" spans="2:7" x14ac:dyDescent="0.25">
      <c r="B241" s="152">
        <v>233</v>
      </c>
      <c r="C241" s="152" t="s">
        <v>458</v>
      </c>
      <c r="D241" s="546" t="s">
        <v>2290</v>
      </c>
      <c r="E241" s="152" t="s">
        <v>2291</v>
      </c>
      <c r="F241" s="152">
        <v>226</v>
      </c>
      <c r="G241" s="152">
        <v>3</v>
      </c>
    </row>
    <row r="242" spans="2:7" x14ac:dyDescent="0.25">
      <c r="B242" s="152">
        <v>234</v>
      </c>
      <c r="C242" s="152" t="s">
        <v>1215</v>
      </c>
      <c r="D242" s="545" t="s">
        <v>1216</v>
      </c>
      <c r="E242" s="152" t="s">
        <v>2292</v>
      </c>
      <c r="F242" s="152">
        <v>233</v>
      </c>
      <c r="G242" s="152">
        <v>3</v>
      </c>
    </row>
    <row r="243" spans="2:7" ht="30" x14ac:dyDescent="0.25">
      <c r="B243" s="152">
        <v>235</v>
      </c>
      <c r="C243" s="152" t="s">
        <v>1217</v>
      </c>
      <c r="D243" s="545" t="s">
        <v>1218</v>
      </c>
      <c r="E243" s="152" t="s">
        <v>2293</v>
      </c>
      <c r="F243" s="152">
        <v>233</v>
      </c>
      <c r="G243" s="152">
        <v>3</v>
      </c>
    </row>
    <row r="244" spans="2:7" x14ac:dyDescent="0.25">
      <c r="B244" s="152">
        <v>236</v>
      </c>
      <c r="C244" s="152" t="s">
        <v>459</v>
      </c>
      <c r="D244" s="546" t="s">
        <v>1226</v>
      </c>
      <c r="E244" s="152" t="s">
        <v>2294</v>
      </c>
      <c r="F244" s="152">
        <v>226</v>
      </c>
      <c r="G244" s="152">
        <v>3</v>
      </c>
    </row>
    <row r="245" spans="2:7" x14ac:dyDescent="0.25">
      <c r="B245" s="152">
        <v>237</v>
      </c>
      <c r="C245" s="152" t="s">
        <v>1219</v>
      </c>
      <c r="D245" s="545" t="s">
        <v>1220</v>
      </c>
      <c r="E245" s="152" t="s">
        <v>2295</v>
      </c>
      <c r="F245" s="152">
        <v>236</v>
      </c>
      <c r="G245" s="152">
        <v>3</v>
      </c>
    </row>
    <row r="246" spans="2:7" x14ac:dyDescent="0.25">
      <c r="B246" s="152">
        <v>238</v>
      </c>
      <c r="C246" s="152" t="s">
        <v>1221</v>
      </c>
      <c r="D246" s="545" t="s">
        <v>1222</v>
      </c>
      <c r="E246" s="152" t="s">
        <v>2296</v>
      </c>
      <c r="F246" s="152">
        <v>236</v>
      </c>
      <c r="G246" s="152">
        <v>3</v>
      </c>
    </row>
    <row r="247" spans="2:7" ht="30" x14ac:dyDescent="0.25">
      <c r="B247" s="152">
        <v>239</v>
      </c>
      <c r="C247" s="152" t="s">
        <v>1223</v>
      </c>
      <c r="D247" s="545" t="s">
        <v>1224</v>
      </c>
      <c r="E247" s="152" t="s">
        <v>2297</v>
      </c>
      <c r="F247" s="152">
        <v>236</v>
      </c>
      <c r="G247" s="152">
        <v>3</v>
      </c>
    </row>
    <row r="248" spans="2:7" x14ac:dyDescent="0.25">
      <c r="B248" s="152">
        <v>240</v>
      </c>
      <c r="C248" s="152" t="s">
        <v>1225</v>
      </c>
      <c r="D248" s="545" t="s">
        <v>1226</v>
      </c>
      <c r="E248" s="152" t="s">
        <v>2298</v>
      </c>
      <c r="F248" s="152">
        <v>236</v>
      </c>
      <c r="G248" s="152">
        <v>3</v>
      </c>
    </row>
    <row r="249" spans="2:7" x14ac:dyDescent="0.25">
      <c r="B249" s="152">
        <v>241</v>
      </c>
      <c r="C249" s="152" t="s">
        <v>460</v>
      </c>
      <c r="D249" s="546" t="s">
        <v>2299</v>
      </c>
      <c r="E249" s="152" t="s">
        <v>2300</v>
      </c>
      <c r="F249" s="152">
        <v>226</v>
      </c>
      <c r="G249" s="152">
        <v>3</v>
      </c>
    </row>
    <row r="250" spans="2:7" x14ac:dyDescent="0.25">
      <c r="B250" s="152">
        <v>242</v>
      </c>
      <c r="C250" s="548" t="s">
        <v>1227</v>
      </c>
      <c r="D250" s="545" t="s">
        <v>1228</v>
      </c>
      <c r="E250" s="152" t="s">
        <v>2301</v>
      </c>
      <c r="F250" s="152">
        <v>241</v>
      </c>
      <c r="G250" s="152">
        <v>3</v>
      </c>
    </row>
    <row r="251" spans="2:7" x14ac:dyDescent="0.25">
      <c r="B251" s="152">
        <v>243</v>
      </c>
      <c r="C251" s="152" t="s">
        <v>461</v>
      </c>
      <c r="D251" s="546" t="s">
        <v>2302</v>
      </c>
      <c r="E251" s="152" t="s">
        <v>2303</v>
      </c>
      <c r="F251" s="152">
        <v>206</v>
      </c>
      <c r="G251" s="152">
        <v>3</v>
      </c>
    </row>
    <row r="252" spans="2:7" x14ac:dyDescent="0.25">
      <c r="B252" s="152">
        <v>244</v>
      </c>
      <c r="C252" s="152" t="s">
        <v>1235</v>
      </c>
      <c r="D252" s="545" t="s">
        <v>1236</v>
      </c>
      <c r="E252" s="152" t="s">
        <v>2013</v>
      </c>
      <c r="F252" s="152">
        <v>243</v>
      </c>
      <c r="G252" s="152">
        <v>3</v>
      </c>
    </row>
    <row r="253" spans="2:7" x14ac:dyDescent="0.25">
      <c r="B253" s="152">
        <v>245</v>
      </c>
      <c r="C253" s="152" t="s">
        <v>1237</v>
      </c>
      <c r="D253" s="545" t="s">
        <v>1238</v>
      </c>
      <c r="E253" s="152" t="s">
        <v>2304</v>
      </c>
      <c r="F253" s="152">
        <v>243</v>
      </c>
      <c r="G253" s="152">
        <v>3</v>
      </c>
    </row>
    <row r="254" spans="2:7" x14ac:dyDescent="0.25">
      <c r="B254" s="152">
        <v>246</v>
      </c>
      <c r="C254" s="152" t="s">
        <v>462</v>
      </c>
      <c r="D254" s="546" t="s">
        <v>1240</v>
      </c>
      <c r="E254" s="152" t="s">
        <v>2305</v>
      </c>
      <c r="F254" s="152">
        <v>243</v>
      </c>
      <c r="G254" s="152">
        <v>3</v>
      </c>
    </row>
    <row r="255" spans="2:7" x14ac:dyDescent="0.25">
      <c r="B255" s="152">
        <v>247</v>
      </c>
      <c r="C255" s="152" t="s">
        <v>1239</v>
      </c>
      <c r="D255" s="545" t="s">
        <v>1240</v>
      </c>
      <c r="E255" s="152" t="s">
        <v>2306</v>
      </c>
      <c r="F255" s="152">
        <v>246</v>
      </c>
      <c r="G255" s="152">
        <v>3</v>
      </c>
    </row>
    <row r="256" spans="2:7" ht="30" x14ac:dyDescent="0.25">
      <c r="B256" s="152">
        <v>248</v>
      </c>
      <c r="C256" s="152" t="s">
        <v>1241</v>
      </c>
      <c r="D256" s="545" t="s">
        <v>1242</v>
      </c>
      <c r="E256" s="152" t="s">
        <v>2307</v>
      </c>
      <c r="F256" s="152">
        <v>246</v>
      </c>
      <c r="G256" s="152">
        <v>3</v>
      </c>
    </row>
    <row r="257" spans="1:7" x14ac:dyDescent="0.25">
      <c r="B257" s="152">
        <v>249</v>
      </c>
      <c r="C257" s="152" t="s">
        <v>1243</v>
      </c>
      <c r="D257" s="545" t="s">
        <v>1244</v>
      </c>
      <c r="E257" s="152" t="s">
        <v>2308</v>
      </c>
      <c r="F257" s="152">
        <v>243</v>
      </c>
      <c r="G257" s="152">
        <v>3</v>
      </c>
    </row>
    <row r="258" spans="1:7" ht="30" x14ac:dyDescent="0.25">
      <c r="B258" s="152">
        <v>250</v>
      </c>
      <c r="C258" s="152" t="s">
        <v>463</v>
      </c>
      <c r="D258" s="546" t="s">
        <v>2309</v>
      </c>
      <c r="E258" s="152" t="s">
        <v>2310</v>
      </c>
      <c r="F258" s="152">
        <v>206</v>
      </c>
      <c r="G258" s="152">
        <v>3</v>
      </c>
    </row>
    <row r="259" spans="1:7" ht="30" x14ac:dyDescent="0.25">
      <c r="A259" s="547"/>
      <c r="B259" s="152">
        <v>251</v>
      </c>
      <c r="C259" s="152" t="s">
        <v>1245</v>
      </c>
      <c r="D259" s="545" t="s">
        <v>1246</v>
      </c>
      <c r="E259" s="152" t="s">
        <v>2311</v>
      </c>
      <c r="F259" s="152">
        <v>250</v>
      </c>
      <c r="G259" s="152">
        <v>3</v>
      </c>
    </row>
    <row r="260" spans="1:7" ht="30" x14ac:dyDescent="0.25">
      <c r="B260" s="152">
        <v>252</v>
      </c>
      <c r="C260" s="152" t="s">
        <v>464</v>
      </c>
      <c r="D260" s="546" t="s">
        <v>1247</v>
      </c>
      <c r="E260" s="152" t="s">
        <v>2312</v>
      </c>
      <c r="F260" s="152">
        <v>250</v>
      </c>
      <c r="G260" s="152">
        <v>3</v>
      </c>
    </row>
    <row r="261" spans="1:7" ht="30" x14ac:dyDescent="0.25">
      <c r="B261" s="152">
        <v>253</v>
      </c>
      <c r="C261" s="152" t="s">
        <v>1248</v>
      </c>
      <c r="D261" s="545" t="s">
        <v>1249</v>
      </c>
      <c r="E261" s="152" t="s">
        <v>2313</v>
      </c>
      <c r="F261" s="152">
        <v>252</v>
      </c>
      <c r="G261" s="152">
        <v>3</v>
      </c>
    </row>
    <row r="262" spans="1:7" ht="30" x14ac:dyDescent="0.25">
      <c r="B262" s="152">
        <v>254</v>
      </c>
      <c r="C262" s="152" t="s">
        <v>1250</v>
      </c>
      <c r="D262" s="545" t="s">
        <v>1251</v>
      </c>
      <c r="E262" s="152" t="s">
        <v>2314</v>
      </c>
      <c r="F262" s="152">
        <v>252</v>
      </c>
      <c r="G262" s="152">
        <v>3</v>
      </c>
    </row>
    <row r="263" spans="1:7" ht="30" x14ac:dyDescent="0.25">
      <c r="B263" s="152">
        <v>255</v>
      </c>
      <c r="C263" s="152" t="s">
        <v>1252</v>
      </c>
      <c r="D263" s="545" t="s">
        <v>1253</v>
      </c>
      <c r="E263" s="152" t="s">
        <v>2315</v>
      </c>
      <c r="F263" s="152">
        <v>252</v>
      </c>
      <c r="G263" s="152">
        <v>3</v>
      </c>
    </row>
    <row r="264" spans="1:7" x14ac:dyDescent="0.25">
      <c r="B264" s="152">
        <v>256</v>
      </c>
      <c r="C264" s="152" t="s">
        <v>1254</v>
      </c>
      <c r="D264" s="545" t="s">
        <v>1255</v>
      </c>
      <c r="E264" s="152" t="s">
        <v>2316</v>
      </c>
      <c r="F264" s="152">
        <v>250</v>
      </c>
      <c r="G264" s="152">
        <v>3</v>
      </c>
    </row>
    <row r="265" spans="1:7" ht="30" x14ac:dyDescent="0.25">
      <c r="B265" s="152">
        <v>257</v>
      </c>
      <c r="C265" s="152" t="s">
        <v>1256</v>
      </c>
      <c r="D265" s="545" t="s">
        <v>1257</v>
      </c>
      <c r="E265" s="152" t="s">
        <v>2317</v>
      </c>
      <c r="F265" s="152">
        <v>250</v>
      </c>
      <c r="G265" s="152">
        <v>3</v>
      </c>
    </row>
    <row r="266" spans="1:7" x14ac:dyDescent="0.25">
      <c r="B266" s="152">
        <v>258</v>
      </c>
      <c r="C266" s="152" t="s">
        <v>1258</v>
      </c>
      <c r="D266" s="545" t="s">
        <v>1259</v>
      </c>
      <c r="E266" s="152" t="s">
        <v>2318</v>
      </c>
      <c r="F266" s="152">
        <v>250</v>
      </c>
      <c r="G266" s="152">
        <v>3</v>
      </c>
    </row>
    <row r="267" spans="1:7" x14ac:dyDescent="0.25">
      <c r="B267" s="152">
        <v>259</v>
      </c>
      <c r="C267" s="152" t="s">
        <v>465</v>
      </c>
      <c r="D267" s="546" t="s">
        <v>1260</v>
      </c>
      <c r="E267" s="152" t="s">
        <v>2319</v>
      </c>
      <c r="F267" s="152">
        <v>250</v>
      </c>
      <c r="G267" s="152">
        <v>3</v>
      </c>
    </row>
    <row r="268" spans="1:7" x14ac:dyDescent="0.25">
      <c r="B268" s="152">
        <v>260</v>
      </c>
      <c r="C268" s="152" t="s">
        <v>1261</v>
      </c>
      <c r="D268" s="545" t="s">
        <v>1262</v>
      </c>
      <c r="E268" s="152" t="s">
        <v>2320</v>
      </c>
      <c r="F268" s="152">
        <v>259</v>
      </c>
      <c r="G268" s="152">
        <v>3</v>
      </c>
    </row>
    <row r="269" spans="1:7" x14ac:dyDescent="0.25">
      <c r="B269" s="152">
        <v>261</v>
      </c>
      <c r="C269" s="152" t="s">
        <v>1263</v>
      </c>
      <c r="D269" s="545" t="s">
        <v>1264</v>
      </c>
      <c r="E269" s="152" t="s">
        <v>2321</v>
      </c>
      <c r="F269" s="152">
        <v>259</v>
      </c>
      <c r="G269" s="152">
        <v>3</v>
      </c>
    </row>
    <row r="270" spans="1:7" x14ac:dyDescent="0.25">
      <c r="B270" s="152">
        <v>262</v>
      </c>
      <c r="C270" s="152" t="s">
        <v>1265</v>
      </c>
      <c r="D270" s="545" t="s">
        <v>1266</v>
      </c>
      <c r="E270" s="152" t="s">
        <v>2322</v>
      </c>
      <c r="F270" s="152">
        <v>259</v>
      </c>
      <c r="G270" s="152">
        <v>3</v>
      </c>
    </row>
    <row r="271" spans="1:7" x14ac:dyDescent="0.25">
      <c r="B271" s="152">
        <v>263</v>
      </c>
      <c r="C271" s="152" t="s">
        <v>1267</v>
      </c>
      <c r="D271" s="545" t="s">
        <v>1268</v>
      </c>
      <c r="E271" s="152" t="s">
        <v>2323</v>
      </c>
      <c r="F271" s="152">
        <v>259</v>
      </c>
      <c r="G271" s="152">
        <v>3</v>
      </c>
    </row>
    <row r="272" spans="1:7" x14ac:dyDescent="0.25">
      <c r="B272" s="152">
        <v>264</v>
      </c>
      <c r="C272" s="152" t="s">
        <v>1269</v>
      </c>
      <c r="D272" s="545" t="s">
        <v>1270</v>
      </c>
      <c r="E272" s="152" t="s">
        <v>2324</v>
      </c>
      <c r="F272" s="152">
        <v>259</v>
      </c>
      <c r="G272" s="152">
        <v>3</v>
      </c>
    </row>
    <row r="273" spans="2:7" x14ac:dyDescent="0.25">
      <c r="B273" s="152">
        <v>265</v>
      </c>
      <c r="C273" s="152" t="s">
        <v>1271</v>
      </c>
      <c r="D273" s="545" t="s">
        <v>1272</v>
      </c>
      <c r="E273" s="152" t="s">
        <v>2013</v>
      </c>
      <c r="F273" s="152">
        <v>259</v>
      </c>
      <c r="G273" s="152">
        <v>3</v>
      </c>
    </row>
    <row r="274" spans="2:7" x14ac:dyDescent="0.25">
      <c r="B274" s="152">
        <v>266</v>
      </c>
      <c r="C274" s="152" t="s">
        <v>1273</v>
      </c>
      <c r="D274" s="545" t="s">
        <v>1274</v>
      </c>
      <c r="E274" s="152" t="s">
        <v>2325</v>
      </c>
      <c r="F274" s="152">
        <v>250</v>
      </c>
      <c r="G274" s="152">
        <v>3</v>
      </c>
    </row>
    <row r="275" spans="2:7" ht="30" x14ac:dyDescent="0.25">
      <c r="B275" s="152">
        <v>267</v>
      </c>
      <c r="C275" s="152" t="s">
        <v>1275</v>
      </c>
      <c r="D275" s="545" t="s">
        <v>1276</v>
      </c>
      <c r="E275" s="152" t="s">
        <v>2326</v>
      </c>
      <c r="F275" s="152">
        <v>250</v>
      </c>
      <c r="G275" s="152">
        <v>3</v>
      </c>
    </row>
    <row r="276" spans="2:7" x14ac:dyDescent="0.25">
      <c r="B276" s="152">
        <v>268</v>
      </c>
      <c r="C276" s="152" t="s">
        <v>466</v>
      </c>
      <c r="D276" s="546" t="s">
        <v>1277</v>
      </c>
      <c r="E276" s="152" t="s">
        <v>2327</v>
      </c>
      <c r="F276" s="152">
        <v>250</v>
      </c>
      <c r="G276" s="152">
        <v>3</v>
      </c>
    </row>
    <row r="277" spans="2:7" ht="30" x14ac:dyDescent="0.25">
      <c r="B277" s="152">
        <v>269</v>
      </c>
      <c r="C277" s="152" t="s">
        <v>1278</v>
      </c>
      <c r="D277" s="545" t="s">
        <v>1279</v>
      </c>
      <c r="E277" s="152" t="s">
        <v>2328</v>
      </c>
      <c r="F277" s="152">
        <v>268</v>
      </c>
      <c r="G277" s="152">
        <v>3</v>
      </c>
    </row>
    <row r="278" spans="2:7" x14ac:dyDescent="0.25">
      <c r="B278" s="152">
        <v>270</v>
      </c>
      <c r="C278" s="152" t="s">
        <v>1280</v>
      </c>
      <c r="D278" s="545" t="s">
        <v>1281</v>
      </c>
      <c r="E278" s="152" t="s">
        <v>2329</v>
      </c>
      <c r="F278" s="152">
        <v>268</v>
      </c>
      <c r="G278" s="152">
        <v>3</v>
      </c>
    </row>
    <row r="279" spans="2:7" ht="30" x14ac:dyDescent="0.25">
      <c r="B279" s="152">
        <v>271</v>
      </c>
      <c r="C279" s="152" t="s">
        <v>1282</v>
      </c>
      <c r="D279" s="545" t="s">
        <v>1283</v>
      </c>
      <c r="E279" s="152" t="s">
        <v>2330</v>
      </c>
      <c r="F279" s="152">
        <v>268</v>
      </c>
      <c r="G279" s="152">
        <v>3</v>
      </c>
    </row>
    <row r="280" spans="2:7" x14ac:dyDescent="0.25">
      <c r="B280" s="152">
        <v>547</v>
      </c>
      <c r="C280" s="152" t="s">
        <v>1284</v>
      </c>
      <c r="D280" s="545" t="s">
        <v>1277</v>
      </c>
      <c r="E280" s="152" t="s">
        <v>2331</v>
      </c>
      <c r="F280" s="152">
        <v>268</v>
      </c>
      <c r="G280" s="152">
        <v>3</v>
      </c>
    </row>
    <row r="281" spans="2:7" x14ac:dyDescent="0.25">
      <c r="B281" s="152">
        <v>272</v>
      </c>
      <c r="C281" s="152" t="s">
        <v>1285</v>
      </c>
      <c r="D281" s="545" t="s">
        <v>1286</v>
      </c>
      <c r="E281" s="152" t="s">
        <v>2332</v>
      </c>
      <c r="F281" s="152">
        <v>206</v>
      </c>
      <c r="G281" s="152">
        <v>3</v>
      </c>
    </row>
    <row r="282" spans="2:7" x14ac:dyDescent="0.25">
      <c r="B282" s="152">
        <v>273</v>
      </c>
      <c r="C282" s="152" t="s">
        <v>1287</v>
      </c>
      <c r="D282" s="545" t="s">
        <v>1288</v>
      </c>
      <c r="E282" s="152" t="s">
        <v>2333</v>
      </c>
      <c r="F282" s="152">
        <v>272</v>
      </c>
      <c r="G282" s="152">
        <v>3</v>
      </c>
    </row>
    <row r="283" spans="2:7" x14ac:dyDescent="0.25">
      <c r="B283" s="152">
        <v>274</v>
      </c>
      <c r="C283" s="152" t="s">
        <v>1289</v>
      </c>
      <c r="D283" s="545" t="s">
        <v>1290</v>
      </c>
      <c r="E283" s="152" t="s">
        <v>2334</v>
      </c>
      <c r="F283" s="152">
        <v>272</v>
      </c>
      <c r="G283" s="152">
        <v>3</v>
      </c>
    </row>
    <row r="284" spans="2:7" ht="30" x14ac:dyDescent="0.25">
      <c r="B284" s="152">
        <v>275</v>
      </c>
      <c r="C284" s="152" t="s">
        <v>1291</v>
      </c>
      <c r="D284" s="545" t="s">
        <v>1292</v>
      </c>
      <c r="E284" s="152" t="s">
        <v>2335</v>
      </c>
      <c r="F284" s="152">
        <v>272</v>
      </c>
      <c r="G284" s="152">
        <v>3</v>
      </c>
    </row>
    <row r="285" spans="2:7" x14ac:dyDescent="0.25">
      <c r="B285" s="152">
        <v>276</v>
      </c>
      <c r="C285" s="152" t="s">
        <v>1293</v>
      </c>
      <c r="D285" s="545" t="s">
        <v>1294</v>
      </c>
      <c r="E285" s="152" t="s">
        <v>2336</v>
      </c>
      <c r="F285" s="152">
        <v>272</v>
      </c>
      <c r="G285" s="152">
        <v>3</v>
      </c>
    </row>
    <row r="286" spans="2:7" x14ac:dyDescent="0.25">
      <c r="B286" s="152">
        <v>277</v>
      </c>
      <c r="C286" s="152" t="s">
        <v>1295</v>
      </c>
      <c r="D286" s="545" t="s">
        <v>1296</v>
      </c>
      <c r="E286" s="152" t="s">
        <v>2337</v>
      </c>
      <c r="F286" s="152">
        <v>272</v>
      </c>
      <c r="G286" s="152">
        <v>3</v>
      </c>
    </row>
    <row r="287" spans="2:7" x14ac:dyDescent="0.25">
      <c r="B287" s="152">
        <v>278</v>
      </c>
      <c r="C287" s="152" t="s">
        <v>1297</v>
      </c>
      <c r="D287" s="545" t="s">
        <v>1298</v>
      </c>
      <c r="E287" s="152" t="s">
        <v>2338</v>
      </c>
      <c r="F287" s="152">
        <v>272</v>
      </c>
      <c r="G287" s="152">
        <v>3</v>
      </c>
    </row>
    <row r="288" spans="2:7" ht="30" x14ac:dyDescent="0.25">
      <c r="B288" s="152">
        <v>282</v>
      </c>
      <c r="C288" s="152" t="s">
        <v>1299</v>
      </c>
      <c r="D288" s="545" t="s">
        <v>1300</v>
      </c>
      <c r="E288" s="152" t="s">
        <v>2339</v>
      </c>
      <c r="F288" s="152">
        <v>206</v>
      </c>
      <c r="G288" s="152">
        <v>3</v>
      </c>
    </row>
    <row r="289" spans="2:7" ht="30" x14ac:dyDescent="0.25">
      <c r="B289" s="152">
        <v>283</v>
      </c>
      <c r="C289" s="152" t="s">
        <v>1301</v>
      </c>
      <c r="D289" s="545" t="s">
        <v>1302</v>
      </c>
      <c r="E289" s="152" t="s">
        <v>2340</v>
      </c>
      <c r="F289" s="152">
        <v>282</v>
      </c>
      <c r="G289" s="152">
        <v>3</v>
      </c>
    </row>
    <row r="290" spans="2:7" x14ac:dyDescent="0.25">
      <c r="B290" s="152">
        <v>284</v>
      </c>
      <c r="C290" s="152" t="s">
        <v>1303</v>
      </c>
      <c r="D290" s="545" t="s">
        <v>1304</v>
      </c>
      <c r="E290" s="152" t="s">
        <v>2341</v>
      </c>
      <c r="F290" s="152">
        <v>282</v>
      </c>
      <c r="G290" s="152">
        <v>3</v>
      </c>
    </row>
    <row r="291" spans="2:7" x14ac:dyDescent="0.25">
      <c r="B291" s="152">
        <v>285</v>
      </c>
      <c r="C291" s="152" t="s">
        <v>1305</v>
      </c>
      <c r="D291" s="545" t="s">
        <v>1306</v>
      </c>
      <c r="E291" s="152" t="s">
        <v>2342</v>
      </c>
      <c r="F291" s="152">
        <v>282</v>
      </c>
      <c r="G291" s="152">
        <v>3</v>
      </c>
    </row>
    <row r="292" spans="2:7" ht="30" x14ac:dyDescent="0.25">
      <c r="B292" s="152">
        <v>286</v>
      </c>
      <c r="C292" s="152" t="s">
        <v>1307</v>
      </c>
      <c r="D292" s="545" t="s">
        <v>1308</v>
      </c>
      <c r="E292" s="152" t="s">
        <v>2343</v>
      </c>
      <c r="F292" s="152">
        <v>282</v>
      </c>
      <c r="G292" s="152">
        <v>3</v>
      </c>
    </row>
    <row r="293" spans="2:7" x14ac:dyDescent="0.25">
      <c r="B293" s="152">
        <v>287</v>
      </c>
      <c r="C293" s="152" t="s">
        <v>1309</v>
      </c>
      <c r="D293" s="545" t="s">
        <v>1310</v>
      </c>
      <c r="E293" s="152" t="s">
        <v>2344</v>
      </c>
      <c r="F293" s="152">
        <v>282</v>
      </c>
      <c r="G293" s="152">
        <v>3</v>
      </c>
    </row>
    <row r="294" spans="2:7" x14ac:dyDescent="0.25">
      <c r="B294" s="152">
        <v>289</v>
      </c>
      <c r="C294" s="152" t="s">
        <v>1311</v>
      </c>
      <c r="D294" s="545" t="s">
        <v>1312</v>
      </c>
      <c r="E294" s="152" t="s">
        <v>2345</v>
      </c>
      <c r="F294" s="152">
        <v>282</v>
      </c>
      <c r="G294" s="152">
        <v>3</v>
      </c>
    </row>
    <row r="295" spans="2:7" ht="30" x14ac:dyDescent="0.25">
      <c r="B295" s="152">
        <v>288</v>
      </c>
      <c r="C295" s="152" t="s">
        <v>1313</v>
      </c>
      <c r="D295" s="545" t="s">
        <v>1314</v>
      </c>
      <c r="E295" s="152" t="s">
        <v>2346</v>
      </c>
      <c r="F295" s="152">
        <v>282</v>
      </c>
      <c r="G295" s="152">
        <v>3</v>
      </c>
    </row>
    <row r="296" spans="2:7" x14ac:dyDescent="0.25">
      <c r="B296" s="152">
        <v>290</v>
      </c>
      <c r="C296" s="152" t="s">
        <v>1315</v>
      </c>
      <c r="D296" s="545" t="s">
        <v>1316</v>
      </c>
      <c r="E296" s="152" t="s">
        <v>2347</v>
      </c>
      <c r="F296" s="152">
        <v>206</v>
      </c>
      <c r="G296" s="152">
        <v>3</v>
      </c>
    </row>
    <row r="297" spans="2:7" x14ac:dyDescent="0.25">
      <c r="B297" s="152">
        <v>291</v>
      </c>
      <c r="C297" s="152" t="s">
        <v>1317</v>
      </c>
      <c r="D297" s="545" t="s">
        <v>1318</v>
      </c>
      <c r="E297" s="152" t="s">
        <v>2013</v>
      </c>
      <c r="F297" s="152">
        <v>290</v>
      </c>
      <c r="G297" s="152">
        <v>3</v>
      </c>
    </row>
    <row r="298" spans="2:7" x14ac:dyDescent="0.25">
      <c r="B298" s="152">
        <v>292</v>
      </c>
      <c r="C298" s="152" t="s">
        <v>1319</v>
      </c>
      <c r="D298" s="545" t="s">
        <v>1320</v>
      </c>
      <c r="E298" s="152" t="s">
        <v>2013</v>
      </c>
      <c r="F298" s="152">
        <v>290</v>
      </c>
      <c r="G298" s="152">
        <v>3</v>
      </c>
    </row>
    <row r="299" spans="2:7" x14ac:dyDescent="0.25">
      <c r="B299" s="152">
        <v>293</v>
      </c>
      <c r="C299" s="152" t="s">
        <v>1321</v>
      </c>
      <c r="D299" s="545" t="s">
        <v>1322</v>
      </c>
      <c r="E299" s="152" t="s">
        <v>2013</v>
      </c>
      <c r="F299" s="152">
        <v>290</v>
      </c>
      <c r="G299" s="152">
        <v>3</v>
      </c>
    </row>
    <row r="300" spans="2:7" x14ac:dyDescent="0.25">
      <c r="B300" s="152">
        <v>294</v>
      </c>
      <c r="C300" s="152" t="s">
        <v>1323</v>
      </c>
      <c r="D300" s="545" t="s">
        <v>1324</v>
      </c>
      <c r="E300" s="152" t="s">
        <v>2348</v>
      </c>
      <c r="F300" s="152">
        <v>290</v>
      </c>
      <c r="G300" s="152">
        <v>3</v>
      </c>
    </row>
    <row r="301" spans="2:7" x14ac:dyDescent="0.25">
      <c r="B301" s="152">
        <v>295</v>
      </c>
      <c r="C301" s="152" t="s">
        <v>1325</v>
      </c>
      <c r="D301" s="545" t="s">
        <v>1326</v>
      </c>
      <c r="E301" s="152" t="s">
        <v>2349</v>
      </c>
      <c r="F301" s="152">
        <v>290</v>
      </c>
      <c r="G301" s="152">
        <v>3</v>
      </c>
    </row>
    <row r="302" spans="2:7" ht="30" x14ac:dyDescent="0.25">
      <c r="B302" s="152">
        <v>296</v>
      </c>
      <c r="C302" s="152" t="s">
        <v>1327</v>
      </c>
      <c r="D302" s="545" t="s">
        <v>1328</v>
      </c>
      <c r="E302" s="152" t="s">
        <v>2350</v>
      </c>
      <c r="F302" s="152">
        <v>290</v>
      </c>
      <c r="G302" s="152">
        <v>3</v>
      </c>
    </row>
    <row r="303" spans="2:7" x14ac:dyDescent="0.25">
      <c r="B303" s="152">
        <v>297</v>
      </c>
      <c r="C303" s="152" t="s">
        <v>467</v>
      </c>
      <c r="D303" s="546" t="s">
        <v>2351</v>
      </c>
      <c r="E303" s="152" t="s">
        <v>2352</v>
      </c>
      <c r="F303" s="152">
        <v>206</v>
      </c>
      <c r="G303" s="152">
        <v>3</v>
      </c>
    </row>
    <row r="304" spans="2:7" x14ac:dyDescent="0.25">
      <c r="B304" s="152">
        <v>298</v>
      </c>
      <c r="C304" s="152" t="s">
        <v>1329</v>
      </c>
      <c r="D304" s="545" t="s">
        <v>1330</v>
      </c>
      <c r="E304" s="152" t="s">
        <v>2353</v>
      </c>
      <c r="F304" s="152">
        <v>297</v>
      </c>
      <c r="G304" s="152">
        <v>3</v>
      </c>
    </row>
    <row r="305" spans="2:7" ht="30" x14ac:dyDescent="0.25">
      <c r="B305" s="152">
        <v>299</v>
      </c>
      <c r="C305" s="152" t="s">
        <v>468</v>
      </c>
      <c r="D305" s="546" t="s">
        <v>1331</v>
      </c>
      <c r="E305" s="152" t="s">
        <v>2354</v>
      </c>
      <c r="F305" s="152">
        <v>297</v>
      </c>
      <c r="G305" s="152">
        <v>3</v>
      </c>
    </row>
    <row r="306" spans="2:7" ht="30" x14ac:dyDescent="0.25">
      <c r="B306" s="152">
        <v>300</v>
      </c>
      <c r="C306" s="152" t="s">
        <v>1332</v>
      </c>
      <c r="D306" s="545" t="s">
        <v>1333</v>
      </c>
      <c r="E306" s="152" t="s">
        <v>2355</v>
      </c>
      <c r="F306" s="152">
        <v>299</v>
      </c>
      <c r="G306" s="152">
        <v>3</v>
      </c>
    </row>
    <row r="307" spans="2:7" ht="45" x14ac:dyDescent="0.25">
      <c r="B307" s="152">
        <v>301</v>
      </c>
      <c r="C307" s="152" t="s">
        <v>1334</v>
      </c>
      <c r="D307" s="545" t="s">
        <v>1335</v>
      </c>
      <c r="E307" s="152" t="s">
        <v>2356</v>
      </c>
      <c r="F307" s="152">
        <v>299</v>
      </c>
      <c r="G307" s="152">
        <v>3</v>
      </c>
    </row>
    <row r="308" spans="2:7" x14ac:dyDescent="0.25">
      <c r="B308" s="152">
        <v>302</v>
      </c>
      <c r="C308" s="152" t="s">
        <v>1336</v>
      </c>
      <c r="D308" s="545" t="s">
        <v>1337</v>
      </c>
      <c r="E308" s="152" t="s">
        <v>2357</v>
      </c>
      <c r="F308" s="152">
        <v>297</v>
      </c>
      <c r="G308" s="152">
        <v>3</v>
      </c>
    </row>
    <row r="309" spans="2:7" x14ac:dyDescent="0.25">
      <c r="B309" s="152">
        <v>303</v>
      </c>
      <c r="C309" s="152" t="s">
        <v>1338</v>
      </c>
      <c r="D309" s="545" t="s">
        <v>1339</v>
      </c>
      <c r="E309" s="152" t="s">
        <v>2358</v>
      </c>
      <c r="F309" s="152">
        <v>297</v>
      </c>
      <c r="G309" s="152">
        <v>3</v>
      </c>
    </row>
    <row r="310" spans="2:7" ht="30" x14ac:dyDescent="0.25">
      <c r="B310" s="152">
        <v>304</v>
      </c>
      <c r="C310" s="152" t="s">
        <v>469</v>
      </c>
      <c r="D310" s="546" t="s">
        <v>1340</v>
      </c>
      <c r="E310" s="152" t="s">
        <v>2359</v>
      </c>
      <c r="F310" s="152">
        <v>297</v>
      </c>
      <c r="G310" s="152">
        <v>3</v>
      </c>
    </row>
    <row r="311" spans="2:7" ht="45" x14ac:dyDescent="0.25">
      <c r="B311" s="152">
        <v>305</v>
      </c>
      <c r="C311" s="152" t="s">
        <v>1341</v>
      </c>
      <c r="D311" s="545" t="s">
        <v>1342</v>
      </c>
      <c r="E311" s="152" t="s">
        <v>2360</v>
      </c>
      <c r="F311" s="152">
        <v>304</v>
      </c>
      <c r="G311" s="152">
        <v>3</v>
      </c>
    </row>
    <row r="312" spans="2:7" ht="30" x14ac:dyDescent="0.25">
      <c r="B312" s="152">
        <v>306</v>
      </c>
      <c r="C312" s="152" t="s">
        <v>1343</v>
      </c>
      <c r="D312" s="545" t="s">
        <v>1344</v>
      </c>
      <c r="E312" s="152" t="s">
        <v>2361</v>
      </c>
      <c r="F312" s="152">
        <v>304</v>
      </c>
      <c r="G312" s="152">
        <v>3</v>
      </c>
    </row>
    <row r="313" spans="2:7" ht="30" x14ac:dyDescent="0.25">
      <c r="B313" s="152">
        <v>307</v>
      </c>
      <c r="C313" s="152" t="s">
        <v>1345</v>
      </c>
      <c r="D313" s="545" t="s">
        <v>1346</v>
      </c>
      <c r="E313" s="152" t="s">
        <v>2362</v>
      </c>
      <c r="F313" s="152">
        <v>297</v>
      </c>
      <c r="G313" s="152">
        <v>3</v>
      </c>
    </row>
    <row r="314" spans="2:7" ht="30" x14ac:dyDescent="0.25">
      <c r="B314" s="152">
        <v>308</v>
      </c>
      <c r="C314" s="152" t="s">
        <v>1347</v>
      </c>
      <c r="D314" s="545" t="s">
        <v>1348</v>
      </c>
      <c r="E314" s="152" t="s">
        <v>2363</v>
      </c>
      <c r="F314" s="152">
        <v>297</v>
      </c>
      <c r="G314" s="152">
        <v>3</v>
      </c>
    </row>
    <row r="315" spans="2:7" x14ac:dyDescent="0.25">
      <c r="B315" s="152">
        <v>279</v>
      </c>
      <c r="C315" s="152" t="s">
        <v>1349</v>
      </c>
      <c r="D315" s="545" t="s">
        <v>1350</v>
      </c>
      <c r="E315" s="152" t="s">
        <v>2364</v>
      </c>
      <c r="F315" s="152">
        <v>297</v>
      </c>
      <c r="G315" s="152">
        <v>3</v>
      </c>
    </row>
    <row r="316" spans="2:7" x14ac:dyDescent="0.25">
      <c r="B316" s="152">
        <v>280</v>
      </c>
      <c r="C316" s="152" t="s">
        <v>1351</v>
      </c>
      <c r="D316" s="545" t="s">
        <v>1352</v>
      </c>
      <c r="E316" s="152" t="s">
        <v>2365</v>
      </c>
      <c r="F316" s="152">
        <v>297</v>
      </c>
      <c r="G316" s="152">
        <v>3</v>
      </c>
    </row>
    <row r="317" spans="2:7" x14ac:dyDescent="0.25">
      <c r="B317" s="152">
        <v>281</v>
      </c>
      <c r="C317" s="152" t="s">
        <v>1353</v>
      </c>
      <c r="D317" s="545" t="s">
        <v>1354</v>
      </c>
      <c r="E317" s="152" t="s">
        <v>2366</v>
      </c>
      <c r="F317" s="152">
        <v>297</v>
      </c>
      <c r="G317" s="152">
        <v>3</v>
      </c>
    </row>
    <row r="318" spans="2:7" x14ac:dyDescent="0.25">
      <c r="B318" s="152">
        <v>309</v>
      </c>
      <c r="C318" s="152" t="s">
        <v>471</v>
      </c>
      <c r="D318" s="546" t="s">
        <v>2367</v>
      </c>
      <c r="E318" s="152" t="s">
        <v>2368</v>
      </c>
      <c r="F318" s="152">
        <v>0</v>
      </c>
      <c r="G318" s="152">
        <v>4</v>
      </c>
    </row>
    <row r="319" spans="2:7" x14ac:dyDescent="0.25">
      <c r="B319" s="152">
        <v>310</v>
      </c>
      <c r="C319" s="152" t="s">
        <v>472</v>
      </c>
      <c r="D319" s="546" t="s">
        <v>2369</v>
      </c>
      <c r="E319" s="152" t="s">
        <v>2370</v>
      </c>
      <c r="F319" s="152">
        <v>309</v>
      </c>
      <c r="G319" s="152">
        <v>4</v>
      </c>
    </row>
    <row r="320" spans="2:7" x14ac:dyDescent="0.25">
      <c r="B320" s="152">
        <v>311</v>
      </c>
      <c r="C320" s="152" t="s">
        <v>473</v>
      </c>
      <c r="D320" s="546" t="s">
        <v>2371</v>
      </c>
      <c r="E320" s="152" t="s">
        <v>2372</v>
      </c>
      <c r="F320" s="152">
        <v>310</v>
      </c>
      <c r="G320" s="152">
        <v>4</v>
      </c>
    </row>
    <row r="321" spans="2:7" ht="30" x14ac:dyDescent="0.25">
      <c r="B321" s="152">
        <v>312</v>
      </c>
      <c r="C321" s="152" t="s">
        <v>487</v>
      </c>
      <c r="D321" s="546" t="s">
        <v>1356</v>
      </c>
      <c r="E321" s="152" t="s">
        <v>2373</v>
      </c>
      <c r="F321" s="152">
        <v>311</v>
      </c>
      <c r="G321" s="152">
        <v>4</v>
      </c>
    </row>
    <row r="322" spans="2:7" ht="30" x14ac:dyDescent="0.25">
      <c r="B322" s="152">
        <v>313</v>
      </c>
      <c r="C322" s="152" t="s">
        <v>1355</v>
      </c>
      <c r="D322" s="545" t="s">
        <v>1356</v>
      </c>
      <c r="E322" s="152" t="s">
        <v>2374</v>
      </c>
      <c r="F322" s="152">
        <v>312</v>
      </c>
      <c r="G322" s="152">
        <v>4</v>
      </c>
    </row>
    <row r="323" spans="2:7" ht="30" x14ac:dyDescent="0.25">
      <c r="B323" s="152">
        <v>314</v>
      </c>
      <c r="C323" s="152" t="s">
        <v>1357</v>
      </c>
      <c r="D323" s="545" t="s">
        <v>1358</v>
      </c>
      <c r="E323" s="152" t="s">
        <v>2375</v>
      </c>
      <c r="F323" s="152">
        <v>312</v>
      </c>
      <c r="G323" s="152">
        <v>4</v>
      </c>
    </row>
    <row r="324" spans="2:7" ht="30" x14ac:dyDescent="0.25">
      <c r="B324" s="152">
        <v>315</v>
      </c>
      <c r="C324" s="152" t="s">
        <v>1359</v>
      </c>
      <c r="D324" s="545" t="s">
        <v>1360</v>
      </c>
      <c r="E324" s="152" t="s">
        <v>2376</v>
      </c>
      <c r="F324" s="152">
        <v>312</v>
      </c>
      <c r="G324" s="152">
        <v>4</v>
      </c>
    </row>
    <row r="325" spans="2:7" ht="30" x14ac:dyDescent="0.25">
      <c r="B325" s="152">
        <v>316</v>
      </c>
      <c r="C325" s="152" t="s">
        <v>1361</v>
      </c>
      <c r="D325" s="545" t="s">
        <v>1362</v>
      </c>
      <c r="E325" s="152" t="s">
        <v>2377</v>
      </c>
      <c r="F325" s="152">
        <v>312</v>
      </c>
      <c r="G325" s="152">
        <v>4</v>
      </c>
    </row>
    <row r="326" spans="2:7" ht="30" x14ac:dyDescent="0.25">
      <c r="B326" s="152">
        <v>317</v>
      </c>
      <c r="C326" s="152" t="s">
        <v>488</v>
      </c>
      <c r="D326" s="546" t="s">
        <v>2378</v>
      </c>
      <c r="E326" s="152" t="s">
        <v>2379</v>
      </c>
      <c r="F326" s="152">
        <v>311</v>
      </c>
      <c r="G326" s="152">
        <v>4</v>
      </c>
    </row>
    <row r="327" spans="2:7" ht="30" x14ac:dyDescent="0.25">
      <c r="B327" s="152">
        <v>318</v>
      </c>
      <c r="C327" s="152" t="s">
        <v>1363</v>
      </c>
      <c r="D327" s="545" t="s">
        <v>1364</v>
      </c>
      <c r="E327" s="152" t="s">
        <v>2380</v>
      </c>
      <c r="F327" s="152">
        <v>317</v>
      </c>
      <c r="G327" s="152">
        <v>4</v>
      </c>
    </row>
    <row r="328" spans="2:7" x14ac:dyDescent="0.25">
      <c r="B328" s="152">
        <v>319</v>
      </c>
      <c r="C328" s="152" t="s">
        <v>489</v>
      </c>
      <c r="D328" s="546" t="s">
        <v>2381</v>
      </c>
      <c r="E328" s="152" t="s">
        <v>2382</v>
      </c>
      <c r="F328" s="152">
        <v>311</v>
      </c>
      <c r="G328" s="152">
        <v>4</v>
      </c>
    </row>
    <row r="329" spans="2:7" ht="30" x14ac:dyDescent="0.25">
      <c r="B329" s="152">
        <v>320</v>
      </c>
      <c r="C329" s="152" t="s">
        <v>1365</v>
      </c>
      <c r="D329" s="545" t="s">
        <v>1366</v>
      </c>
      <c r="E329" s="152" t="s">
        <v>2383</v>
      </c>
      <c r="F329" s="152">
        <v>319</v>
      </c>
      <c r="G329" s="152">
        <v>4</v>
      </c>
    </row>
    <row r="330" spans="2:7" x14ac:dyDescent="0.25">
      <c r="B330" s="152">
        <v>321</v>
      </c>
      <c r="C330" s="152" t="s">
        <v>474</v>
      </c>
      <c r="D330" s="546" t="s">
        <v>2384</v>
      </c>
      <c r="E330" s="152" t="s">
        <v>2385</v>
      </c>
      <c r="F330" s="152">
        <v>310</v>
      </c>
      <c r="G330" s="152">
        <v>4</v>
      </c>
    </row>
    <row r="331" spans="2:7" x14ac:dyDescent="0.25">
      <c r="B331" s="152">
        <v>549</v>
      </c>
      <c r="C331" s="152" t="s">
        <v>1367</v>
      </c>
      <c r="D331" s="545" t="s">
        <v>1368</v>
      </c>
      <c r="E331" s="152" t="s">
        <v>2386</v>
      </c>
      <c r="F331" s="152">
        <v>321</v>
      </c>
      <c r="G331" s="152">
        <v>4</v>
      </c>
    </row>
    <row r="332" spans="2:7" x14ac:dyDescent="0.25">
      <c r="B332" s="152">
        <v>322</v>
      </c>
      <c r="C332" s="152" t="s">
        <v>490</v>
      </c>
      <c r="D332" s="546" t="s">
        <v>1370</v>
      </c>
      <c r="E332" s="152" t="s">
        <v>2387</v>
      </c>
      <c r="F332" s="152">
        <v>321</v>
      </c>
      <c r="G332" s="152">
        <v>4</v>
      </c>
    </row>
    <row r="333" spans="2:7" x14ac:dyDescent="0.25">
      <c r="B333" s="152">
        <v>323</v>
      </c>
      <c r="C333" s="152" t="s">
        <v>1369</v>
      </c>
      <c r="D333" s="545" t="s">
        <v>1370</v>
      </c>
      <c r="E333" s="152" t="s">
        <v>2388</v>
      </c>
      <c r="F333" s="152">
        <v>322</v>
      </c>
      <c r="G333" s="152">
        <v>4</v>
      </c>
    </row>
    <row r="334" spans="2:7" ht="30" x14ac:dyDescent="0.25">
      <c r="B334" s="152">
        <v>324</v>
      </c>
      <c r="C334" s="152" t="s">
        <v>1371</v>
      </c>
      <c r="D334" s="545" t="s">
        <v>1372</v>
      </c>
      <c r="E334" s="152" t="s">
        <v>2389</v>
      </c>
      <c r="F334" s="152">
        <v>322</v>
      </c>
      <c r="G334" s="152">
        <v>4</v>
      </c>
    </row>
    <row r="335" spans="2:7" ht="30" x14ac:dyDescent="0.25">
      <c r="B335" s="152">
        <v>325</v>
      </c>
      <c r="C335" s="152" t="s">
        <v>491</v>
      </c>
      <c r="D335" s="546" t="s">
        <v>2390</v>
      </c>
      <c r="E335" s="152" t="s">
        <v>2391</v>
      </c>
      <c r="F335" s="152">
        <v>322</v>
      </c>
      <c r="G335" s="152">
        <v>4</v>
      </c>
    </row>
    <row r="336" spans="2:7" x14ac:dyDescent="0.25">
      <c r="B336" s="152">
        <v>326</v>
      </c>
      <c r="C336" s="152" t="s">
        <v>475</v>
      </c>
      <c r="D336" s="546" t="s">
        <v>2392</v>
      </c>
      <c r="E336" s="152" t="s">
        <v>2393</v>
      </c>
      <c r="F336" s="152">
        <v>309</v>
      </c>
      <c r="G336" s="152">
        <v>4</v>
      </c>
    </row>
    <row r="337" spans="2:7" x14ac:dyDescent="0.25">
      <c r="B337" s="152">
        <v>551</v>
      </c>
      <c r="C337" s="152" t="s">
        <v>476</v>
      </c>
      <c r="D337" s="546" t="s">
        <v>2394</v>
      </c>
      <c r="E337" s="152" t="s">
        <v>2395</v>
      </c>
      <c r="F337" s="152">
        <v>326</v>
      </c>
      <c r="G337" s="152">
        <v>4</v>
      </c>
    </row>
    <row r="338" spans="2:7" x14ac:dyDescent="0.25">
      <c r="B338" s="152">
        <v>328</v>
      </c>
      <c r="C338" s="152" t="s">
        <v>1373</v>
      </c>
      <c r="D338" s="545" t="s">
        <v>1374</v>
      </c>
      <c r="E338" s="152" t="s">
        <v>2396</v>
      </c>
      <c r="F338" s="152">
        <v>551</v>
      </c>
      <c r="G338" s="152">
        <v>4</v>
      </c>
    </row>
    <row r="339" spans="2:7" x14ac:dyDescent="0.25">
      <c r="B339" s="152">
        <v>560</v>
      </c>
      <c r="C339" s="152" t="s">
        <v>1375</v>
      </c>
      <c r="D339" s="545" t="s">
        <v>1374</v>
      </c>
      <c r="E339" s="152" t="s">
        <v>2397</v>
      </c>
      <c r="F339" s="152">
        <v>328</v>
      </c>
      <c r="G339" s="152">
        <v>4</v>
      </c>
    </row>
    <row r="340" spans="2:7" x14ac:dyDescent="0.25">
      <c r="B340" s="152">
        <v>552</v>
      </c>
      <c r="C340" s="152" t="s">
        <v>1376</v>
      </c>
      <c r="D340" s="545" t="s">
        <v>1377</v>
      </c>
      <c r="E340" s="152" t="s">
        <v>2398</v>
      </c>
      <c r="F340" s="152">
        <v>551</v>
      </c>
      <c r="G340" s="152">
        <v>4</v>
      </c>
    </row>
    <row r="341" spans="2:7" x14ac:dyDescent="0.25">
      <c r="B341" s="152">
        <v>561</v>
      </c>
      <c r="C341" s="152" t="s">
        <v>1378</v>
      </c>
      <c r="D341" s="545" t="s">
        <v>1377</v>
      </c>
      <c r="E341" s="152" t="s">
        <v>2399</v>
      </c>
      <c r="F341" s="152">
        <v>552</v>
      </c>
      <c r="G341" s="152">
        <v>4</v>
      </c>
    </row>
    <row r="342" spans="2:7" ht="30" x14ac:dyDescent="0.25">
      <c r="B342" s="152">
        <v>333</v>
      </c>
      <c r="C342" s="152" t="s">
        <v>1379</v>
      </c>
      <c r="D342" s="545" t="s">
        <v>1380</v>
      </c>
      <c r="E342" s="152" t="s">
        <v>2400</v>
      </c>
      <c r="F342" s="152">
        <v>331</v>
      </c>
      <c r="G342" s="152">
        <v>4</v>
      </c>
    </row>
    <row r="343" spans="2:7" ht="45" x14ac:dyDescent="0.25">
      <c r="B343" s="152">
        <v>334</v>
      </c>
      <c r="C343" s="152" t="s">
        <v>1381</v>
      </c>
      <c r="D343" s="545" t="s">
        <v>1382</v>
      </c>
      <c r="E343" s="152" t="s">
        <v>2401</v>
      </c>
      <c r="F343" s="152">
        <v>331</v>
      </c>
      <c r="G343" s="152">
        <v>4</v>
      </c>
    </row>
    <row r="344" spans="2:7" x14ac:dyDescent="0.25">
      <c r="B344" s="152">
        <v>335</v>
      </c>
      <c r="C344" s="152" t="s">
        <v>1383</v>
      </c>
      <c r="D344" s="545" t="s">
        <v>1384</v>
      </c>
      <c r="E344" s="152" t="s">
        <v>2402</v>
      </c>
      <c r="F344" s="152">
        <v>551</v>
      </c>
      <c r="G344" s="152">
        <v>4</v>
      </c>
    </row>
    <row r="345" spans="2:7" x14ac:dyDescent="0.25">
      <c r="B345" s="152">
        <v>553</v>
      </c>
      <c r="C345" s="152" t="s">
        <v>1385</v>
      </c>
      <c r="D345" s="545" t="s">
        <v>1386</v>
      </c>
      <c r="E345" s="152" t="s">
        <v>2403</v>
      </c>
      <c r="F345" s="152">
        <v>551</v>
      </c>
      <c r="G345" s="152">
        <v>4</v>
      </c>
    </row>
    <row r="346" spans="2:7" ht="30" x14ac:dyDescent="0.25">
      <c r="B346" s="152">
        <v>336</v>
      </c>
      <c r="C346" s="152" t="s">
        <v>1387</v>
      </c>
      <c r="D346" s="545" t="s">
        <v>1388</v>
      </c>
      <c r="E346" s="152" t="s">
        <v>2404</v>
      </c>
      <c r="F346" s="152">
        <v>326</v>
      </c>
      <c r="G346" s="152">
        <v>4</v>
      </c>
    </row>
    <row r="347" spans="2:7" ht="30" x14ac:dyDescent="0.25">
      <c r="B347" s="152">
        <v>337</v>
      </c>
      <c r="C347" s="152" t="s">
        <v>477</v>
      </c>
      <c r="D347" s="546" t="s">
        <v>1389</v>
      </c>
      <c r="E347" s="152" t="s">
        <v>2405</v>
      </c>
      <c r="F347" s="152">
        <v>326</v>
      </c>
      <c r="G347" s="152">
        <v>4</v>
      </c>
    </row>
    <row r="348" spans="2:7" ht="30" x14ac:dyDescent="0.25">
      <c r="B348" s="152">
        <v>338</v>
      </c>
      <c r="C348" s="152" t="s">
        <v>1390</v>
      </c>
      <c r="D348" s="545" t="s">
        <v>1389</v>
      </c>
      <c r="E348" s="152" t="s">
        <v>2406</v>
      </c>
      <c r="F348" s="152">
        <v>337</v>
      </c>
      <c r="G348" s="152">
        <v>4</v>
      </c>
    </row>
    <row r="349" spans="2:7" ht="45" x14ac:dyDescent="0.25">
      <c r="B349" s="152">
        <v>339</v>
      </c>
      <c r="C349" s="152" t="s">
        <v>1391</v>
      </c>
      <c r="D349" s="545" t="s">
        <v>1392</v>
      </c>
      <c r="E349" s="152" t="s">
        <v>2407</v>
      </c>
      <c r="F349" s="152">
        <v>337</v>
      </c>
      <c r="G349" s="152">
        <v>4</v>
      </c>
    </row>
    <row r="350" spans="2:7" x14ac:dyDescent="0.25">
      <c r="B350" s="152">
        <v>340</v>
      </c>
      <c r="C350" s="152" t="s">
        <v>1393</v>
      </c>
      <c r="D350" s="545" t="s">
        <v>1394</v>
      </c>
      <c r="E350" s="152" t="s">
        <v>2408</v>
      </c>
      <c r="F350" s="152">
        <v>326</v>
      </c>
      <c r="G350" s="152">
        <v>4</v>
      </c>
    </row>
    <row r="351" spans="2:7" ht="30" x14ac:dyDescent="0.25">
      <c r="B351" s="152">
        <v>341</v>
      </c>
      <c r="C351" s="152" t="s">
        <v>478</v>
      </c>
      <c r="D351" s="546" t="s">
        <v>1395</v>
      </c>
      <c r="E351" s="152" t="s">
        <v>2409</v>
      </c>
      <c r="F351" s="152">
        <v>326</v>
      </c>
      <c r="G351" s="152">
        <v>4</v>
      </c>
    </row>
    <row r="352" spans="2:7" ht="30" x14ac:dyDescent="0.25">
      <c r="B352" s="152">
        <v>342</v>
      </c>
      <c r="C352" s="152" t="s">
        <v>1396</v>
      </c>
      <c r="D352" s="545" t="s">
        <v>1395</v>
      </c>
      <c r="E352" s="152" t="s">
        <v>2410</v>
      </c>
      <c r="F352" s="152">
        <v>341</v>
      </c>
      <c r="G352" s="152">
        <v>4</v>
      </c>
    </row>
    <row r="353" spans="2:7" ht="45" x14ac:dyDescent="0.25">
      <c r="B353" s="152">
        <v>343</v>
      </c>
      <c r="C353" s="152" t="s">
        <v>1397</v>
      </c>
      <c r="D353" s="545" t="s">
        <v>1398</v>
      </c>
      <c r="E353" s="152" t="s">
        <v>2411</v>
      </c>
      <c r="F353" s="152">
        <v>341</v>
      </c>
      <c r="G353" s="152">
        <v>4</v>
      </c>
    </row>
    <row r="354" spans="2:7" ht="45" x14ac:dyDescent="0.25">
      <c r="B354" s="152">
        <v>344</v>
      </c>
      <c r="C354" s="152" t="s">
        <v>1399</v>
      </c>
      <c r="D354" s="545" t="s">
        <v>1400</v>
      </c>
      <c r="E354" s="152" t="s">
        <v>2412</v>
      </c>
      <c r="F354" s="152">
        <v>341</v>
      </c>
      <c r="G354" s="152">
        <v>4</v>
      </c>
    </row>
    <row r="355" spans="2:7" ht="60" x14ac:dyDescent="0.25">
      <c r="B355" s="152">
        <v>345</v>
      </c>
      <c r="C355" s="152" t="s">
        <v>1401</v>
      </c>
      <c r="D355" s="545" t="s">
        <v>1402</v>
      </c>
      <c r="E355" s="152" t="s">
        <v>2413</v>
      </c>
      <c r="F355" s="152">
        <v>341</v>
      </c>
      <c r="G355" s="152">
        <v>4</v>
      </c>
    </row>
    <row r="356" spans="2:7" x14ac:dyDescent="0.25">
      <c r="B356" s="152">
        <v>346</v>
      </c>
      <c r="C356" s="152" t="s">
        <v>479</v>
      </c>
      <c r="D356" s="546" t="s">
        <v>1403</v>
      </c>
      <c r="E356" s="152" t="s">
        <v>2414</v>
      </c>
      <c r="F356" s="152">
        <v>326</v>
      </c>
      <c r="G356" s="152">
        <v>4</v>
      </c>
    </row>
    <row r="357" spans="2:7" x14ac:dyDescent="0.25">
      <c r="B357" s="152">
        <v>347</v>
      </c>
      <c r="C357" s="152" t="s">
        <v>1404</v>
      </c>
      <c r="D357" s="545" t="s">
        <v>1405</v>
      </c>
      <c r="E357" s="152" t="s">
        <v>2415</v>
      </c>
      <c r="F357" s="152">
        <v>346</v>
      </c>
      <c r="G357" s="152">
        <v>4</v>
      </c>
    </row>
    <row r="358" spans="2:7" ht="30" x14ac:dyDescent="0.25">
      <c r="B358" s="152">
        <v>348</v>
      </c>
      <c r="C358" s="152" t="s">
        <v>1406</v>
      </c>
      <c r="D358" s="545" t="s">
        <v>1407</v>
      </c>
      <c r="E358" s="152" t="s">
        <v>2416</v>
      </c>
      <c r="F358" s="152">
        <v>346</v>
      </c>
      <c r="G358" s="152">
        <v>4</v>
      </c>
    </row>
    <row r="359" spans="2:7" ht="45" x14ac:dyDescent="0.25">
      <c r="B359" s="152">
        <v>349</v>
      </c>
      <c r="C359" s="152" t="s">
        <v>1408</v>
      </c>
      <c r="D359" s="545" t="s">
        <v>1409</v>
      </c>
      <c r="E359" s="152" t="s">
        <v>2417</v>
      </c>
      <c r="F359" s="152">
        <v>346</v>
      </c>
      <c r="G359" s="152">
        <v>4</v>
      </c>
    </row>
    <row r="360" spans="2:7" ht="45" x14ac:dyDescent="0.25">
      <c r="B360" s="152">
        <v>350</v>
      </c>
      <c r="C360" s="152" t="s">
        <v>1410</v>
      </c>
      <c r="D360" s="545" t="s">
        <v>1411</v>
      </c>
      <c r="E360" s="152" t="s">
        <v>2418</v>
      </c>
      <c r="F360" s="152">
        <v>346</v>
      </c>
      <c r="G360" s="152">
        <v>4</v>
      </c>
    </row>
    <row r="361" spans="2:7" ht="30" x14ac:dyDescent="0.25">
      <c r="B361" s="152">
        <v>351</v>
      </c>
      <c r="C361" s="152" t="s">
        <v>480</v>
      </c>
      <c r="D361" s="546" t="s">
        <v>1412</v>
      </c>
      <c r="E361" s="152" t="s">
        <v>2419</v>
      </c>
      <c r="F361" s="152">
        <v>326</v>
      </c>
      <c r="G361" s="152">
        <v>4</v>
      </c>
    </row>
    <row r="362" spans="2:7" x14ac:dyDescent="0.25">
      <c r="B362" s="152">
        <v>352</v>
      </c>
      <c r="C362" s="152" t="s">
        <v>1413</v>
      </c>
      <c r="D362" s="545" t="s">
        <v>1414</v>
      </c>
      <c r="E362" s="152" t="s">
        <v>2420</v>
      </c>
      <c r="F362" s="152">
        <v>351</v>
      </c>
      <c r="G362" s="152">
        <v>4</v>
      </c>
    </row>
    <row r="363" spans="2:7" ht="30" x14ac:dyDescent="0.25">
      <c r="B363" s="152">
        <v>354</v>
      </c>
      <c r="C363" s="152" t="s">
        <v>1415</v>
      </c>
      <c r="D363" s="545" t="s">
        <v>1416</v>
      </c>
      <c r="E363" s="152" t="s">
        <v>2421</v>
      </c>
      <c r="F363" s="152">
        <v>351</v>
      </c>
      <c r="G363" s="152">
        <v>4</v>
      </c>
    </row>
    <row r="364" spans="2:7" ht="30" x14ac:dyDescent="0.25">
      <c r="B364" s="152">
        <v>562</v>
      </c>
      <c r="C364" s="152" t="s">
        <v>1417</v>
      </c>
      <c r="D364" s="545" t="s">
        <v>1418</v>
      </c>
      <c r="E364" s="152" t="s">
        <v>2422</v>
      </c>
      <c r="F364" s="152">
        <v>351</v>
      </c>
      <c r="G364" s="152">
        <v>4</v>
      </c>
    </row>
    <row r="365" spans="2:7" ht="30" x14ac:dyDescent="0.25">
      <c r="B365" s="152">
        <v>356</v>
      </c>
      <c r="C365" s="152" t="s">
        <v>1419</v>
      </c>
      <c r="D365" s="545" t="s">
        <v>1420</v>
      </c>
      <c r="E365" s="152" t="s">
        <v>2423</v>
      </c>
      <c r="F365" s="152">
        <v>325</v>
      </c>
      <c r="G365" s="152">
        <v>4</v>
      </c>
    </row>
    <row r="366" spans="2:7" x14ac:dyDescent="0.25">
      <c r="B366" s="152">
        <v>357</v>
      </c>
      <c r="C366" s="152" t="s">
        <v>1421</v>
      </c>
      <c r="D366" s="545" t="s">
        <v>1422</v>
      </c>
      <c r="E366" s="152" t="s">
        <v>2424</v>
      </c>
      <c r="F366" s="152">
        <v>309</v>
      </c>
      <c r="G366" s="152">
        <v>4</v>
      </c>
    </row>
    <row r="367" spans="2:7" ht="30" x14ac:dyDescent="0.25">
      <c r="B367" s="152">
        <v>358</v>
      </c>
      <c r="C367" s="152" t="s">
        <v>1423</v>
      </c>
      <c r="D367" s="545" t="s">
        <v>1424</v>
      </c>
      <c r="E367" s="152" t="s">
        <v>2425</v>
      </c>
      <c r="F367" s="152">
        <v>357</v>
      </c>
      <c r="G367" s="152">
        <v>4</v>
      </c>
    </row>
    <row r="368" spans="2:7" ht="30" x14ac:dyDescent="0.25">
      <c r="B368" s="152">
        <v>359</v>
      </c>
      <c r="C368" s="152" t="s">
        <v>1425</v>
      </c>
      <c r="D368" s="545" t="s">
        <v>1426</v>
      </c>
      <c r="E368" s="152" t="s">
        <v>2426</v>
      </c>
      <c r="F368" s="152">
        <v>357</v>
      </c>
      <c r="G368" s="152">
        <v>4</v>
      </c>
    </row>
    <row r="369" spans="2:7" ht="30" x14ac:dyDescent="0.25">
      <c r="B369" s="152">
        <v>360</v>
      </c>
      <c r="C369" s="152" t="s">
        <v>1427</v>
      </c>
      <c r="D369" s="545" t="s">
        <v>1428</v>
      </c>
      <c r="E369" s="152" t="s">
        <v>2013</v>
      </c>
      <c r="F369" s="152">
        <v>357</v>
      </c>
      <c r="G369" s="152">
        <v>4</v>
      </c>
    </row>
    <row r="370" spans="2:7" x14ac:dyDescent="0.25">
      <c r="B370" s="152">
        <v>361</v>
      </c>
      <c r="C370" s="152" t="s">
        <v>1429</v>
      </c>
      <c r="D370" s="545" t="s">
        <v>1430</v>
      </c>
      <c r="E370" s="152" t="s">
        <v>2013</v>
      </c>
      <c r="F370" s="152">
        <v>357</v>
      </c>
      <c r="G370" s="152">
        <v>4</v>
      </c>
    </row>
    <row r="371" spans="2:7" ht="30" x14ac:dyDescent="0.25">
      <c r="B371" s="152">
        <v>563</v>
      </c>
      <c r="C371" s="152" t="s">
        <v>1431</v>
      </c>
      <c r="D371" s="545" t="s">
        <v>1432</v>
      </c>
      <c r="E371" s="152" t="s">
        <v>2427</v>
      </c>
      <c r="F371" s="152">
        <v>357</v>
      </c>
      <c r="G371" s="152">
        <v>4</v>
      </c>
    </row>
    <row r="372" spans="2:7" ht="30" x14ac:dyDescent="0.25">
      <c r="B372" s="152">
        <v>362</v>
      </c>
      <c r="C372" s="152" t="s">
        <v>1433</v>
      </c>
      <c r="D372" s="545" t="s">
        <v>1432</v>
      </c>
      <c r="E372" s="152" t="s">
        <v>2428</v>
      </c>
      <c r="F372" s="152">
        <v>357</v>
      </c>
      <c r="G372" s="152">
        <v>4</v>
      </c>
    </row>
    <row r="373" spans="2:7" x14ac:dyDescent="0.25">
      <c r="B373" s="152">
        <v>363</v>
      </c>
      <c r="C373" s="152" t="s">
        <v>1434</v>
      </c>
      <c r="D373" s="545" t="s">
        <v>1435</v>
      </c>
      <c r="E373" s="152" t="s">
        <v>2429</v>
      </c>
      <c r="F373" s="152">
        <v>309</v>
      </c>
      <c r="G373" s="152">
        <v>4</v>
      </c>
    </row>
    <row r="374" spans="2:7" x14ac:dyDescent="0.25">
      <c r="B374" s="152">
        <v>364</v>
      </c>
      <c r="C374" s="152" t="s">
        <v>481</v>
      </c>
      <c r="D374" s="546" t="s">
        <v>2430</v>
      </c>
      <c r="E374" s="152" t="s">
        <v>2431</v>
      </c>
      <c r="F374" s="152">
        <v>309</v>
      </c>
      <c r="G374" s="152">
        <v>4</v>
      </c>
    </row>
    <row r="375" spans="2:7" x14ac:dyDescent="0.25">
      <c r="B375" s="152">
        <v>365</v>
      </c>
      <c r="C375" s="152" t="s">
        <v>482</v>
      </c>
      <c r="D375" s="546" t="s">
        <v>1437</v>
      </c>
      <c r="E375" s="152" t="s">
        <v>2432</v>
      </c>
      <c r="F375" s="152">
        <v>364</v>
      </c>
      <c r="G375" s="152">
        <v>4</v>
      </c>
    </row>
    <row r="376" spans="2:7" x14ac:dyDescent="0.25">
      <c r="B376" s="152">
        <v>366</v>
      </c>
      <c r="C376" s="152" t="s">
        <v>1436</v>
      </c>
      <c r="D376" s="545" t="s">
        <v>1437</v>
      </c>
      <c r="E376" s="152" t="s">
        <v>2433</v>
      </c>
      <c r="F376" s="152">
        <v>365</v>
      </c>
      <c r="G376" s="152">
        <v>4</v>
      </c>
    </row>
    <row r="377" spans="2:7" ht="45" x14ac:dyDescent="0.25">
      <c r="B377" s="152">
        <v>367</v>
      </c>
      <c r="C377" s="152" t="s">
        <v>1438</v>
      </c>
      <c r="D377" s="545" t="s">
        <v>1439</v>
      </c>
      <c r="E377" s="152" t="s">
        <v>2434</v>
      </c>
      <c r="F377" s="152">
        <v>365</v>
      </c>
      <c r="G377" s="152">
        <v>4</v>
      </c>
    </row>
    <row r="378" spans="2:7" x14ac:dyDescent="0.25">
      <c r="B378" s="152">
        <v>368</v>
      </c>
      <c r="C378" s="152" t="s">
        <v>1440</v>
      </c>
      <c r="D378" s="545" t="s">
        <v>1441</v>
      </c>
      <c r="E378" s="152" t="s">
        <v>2435</v>
      </c>
      <c r="F378" s="152">
        <v>309</v>
      </c>
      <c r="G378" s="152">
        <v>4</v>
      </c>
    </row>
    <row r="379" spans="2:7" x14ac:dyDescent="0.25">
      <c r="B379" s="152">
        <v>369</v>
      </c>
      <c r="C379" s="152" t="s">
        <v>1442</v>
      </c>
      <c r="D379" s="545" t="s">
        <v>1441</v>
      </c>
      <c r="E379" s="152" t="s">
        <v>2436</v>
      </c>
      <c r="F379" s="152">
        <v>368</v>
      </c>
      <c r="G379" s="152">
        <v>4</v>
      </c>
    </row>
    <row r="380" spans="2:7" x14ac:dyDescent="0.25">
      <c r="B380" s="152">
        <v>370</v>
      </c>
      <c r="C380" s="152" t="s">
        <v>483</v>
      </c>
      <c r="D380" s="546" t="s">
        <v>2437</v>
      </c>
      <c r="E380" s="152" t="s">
        <v>2438</v>
      </c>
      <c r="F380" s="152">
        <v>309</v>
      </c>
      <c r="G380" s="152">
        <v>4</v>
      </c>
    </row>
    <row r="381" spans="2:7" ht="30" x14ac:dyDescent="0.25">
      <c r="B381" s="152">
        <v>371</v>
      </c>
      <c r="C381" s="152" t="s">
        <v>484</v>
      </c>
      <c r="D381" s="546" t="s">
        <v>2439</v>
      </c>
      <c r="E381" s="152" t="s">
        <v>2440</v>
      </c>
      <c r="F381" s="152">
        <v>370</v>
      </c>
      <c r="G381" s="152">
        <v>4</v>
      </c>
    </row>
    <row r="382" spans="2:7" ht="45" x14ac:dyDescent="0.25">
      <c r="B382" s="152">
        <v>372</v>
      </c>
      <c r="C382" s="152" t="s">
        <v>1443</v>
      </c>
      <c r="D382" s="545" t="s">
        <v>1444</v>
      </c>
      <c r="E382" s="152" t="s">
        <v>2441</v>
      </c>
      <c r="F382" s="152">
        <v>371</v>
      </c>
      <c r="G382" s="152">
        <v>4</v>
      </c>
    </row>
    <row r="383" spans="2:7" ht="45" x14ac:dyDescent="0.25">
      <c r="B383" s="152">
        <v>373</v>
      </c>
      <c r="C383" s="152" t="s">
        <v>485</v>
      </c>
      <c r="D383" s="546" t="s">
        <v>2442</v>
      </c>
      <c r="E383" s="152" t="s">
        <v>2013</v>
      </c>
      <c r="F383" s="152">
        <v>370</v>
      </c>
      <c r="G383" s="152">
        <v>4</v>
      </c>
    </row>
    <row r="384" spans="2:7" ht="30" x14ac:dyDescent="0.25">
      <c r="B384" s="152">
        <v>374</v>
      </c>
      <c r="C384" s="152" t="s">
        <v>1445</v>
      </c>
      <c r="D384" s="545" t="s">
        <v>1446</v>
      </c>
      <c r="E384" s="152" t="s">
        <v>2013</v>
      </c>
      <c r="F384" s="152">
        <v>373</v>
      </c>
      <c r="G384" s="152">
        <v>4</v>
      </c>
    </row>
    <row r="385" spans="2:7" ht="45" x14ac:dyDescent="0.25">
      <c r="B385" s="152">
        <v>375</v>
      </c>
      <c r="C385" s="152" t="s">
        <v>1447</v>
      </c>
      <c r="D385" s="545" t="s">
        <v>1448</v>
      </c>
      <c r="E385" s="152" t="s">
        <v>2013</v>
      </c>
      <c r="F385" s="152">
        <v>373</v>
      </c>
      <c r="G385" s="152">
        <v>4</v>
      </c>
    </row>
    <row r="386" spans="2:7" ht="30" x14ac:dyDescent="0.25">
      <c r="B386" s="152">
        <v>376</v>
      </c>
      <c r="C386" s="152" t="s">
        <v>486</v>
      </c>
      <c r="D386" s="546" t="s">
        <v>1450</v>
      </c>
      <c r="E386" s="152" t="s">
        <v>2013</v>
      </c>
      <c r="F386" s="152">
        <v>370</v>
      </c>
      <c r="G386" s="152">
        <v>4</v>
      </c>
    </row>
    <row r="387" spans="2:7" ht="30" x14ac:dyDescent="0.25">
      <c r="B387" s="152">
        <v>377</v>
      </c>
      <c r="C387" s="152" t="s">
        <v>1449</v>
      </c>
      <c r="D387" s="545" t="s">
        <v>1450</v>
      </c>
      <c r="E387" s="152" t="s">
        <v>2013</v>
      </c>
      <c r="F387" s="152">
        <v>376</v>
      </c>
      <c r="G387" s="152">
        <v>4</v>
      </c>
    </row>
    <row r="388" spans="2:7" ht="30" x14ac:dyDescent="0.25">
      <c r="B388" s="152">
        <v>378</v>
      </c>
      <c r="C388" s="152" t="s">
        <v>1451</v>
      </c>
      <c r="D388" s="545" t="s">
        <v>1452</v>
      </c>
      <c r="E388" s="152" t="s">
        <v>2013</v>
      </c>
      <c r="F388" s="152">
        <v>376</v>
      </c>
      <c r="G388" s="152">
        <v>4</v>
      </c>
    </row>
    <row r="389" spans="2:7" x14ac:dyDescent="0.25">
      <c r="B389" s="152">
        <v>379</v>
      </c>
      <c r="C389" s="152" t="s">
        <v>492</v>
      </c>
      <c r="D389" s="546" t="s">
        <v>2443</v>
      </c>
      <c r="E389" s="152" t="s">
        <v>2444</v>
      </c>
      <c r="F389" s="152">
        <v>0</v>
      </c>
      <c r="G389" s="152">
        <v>5</v>
      </c>
    </row>
    <row r="390" spans="2:7" ht="30" x14ac:dyDescent="0.25">
      <c r="B390" s="152">
        <v>380</v>
      </c>
      <c r="C390" s="152" t="s">
        <v>493</v>
      </c>
      <c r="D390" s="546" t="s">
        <v>2445</v>
      </c>
      <c r="E390" s="152" t="s">
        <v>2446</v>
      </c>
      <c r="F390" s="152">
        <v>379</v>
      </c>
      <c r="G390" s="152">
        <v>5</v>
      </c>
    </row>
    <row r="391" spans="2:7" ht="30" x14ac:dyDescent="0.25">
      <c r="B391" s="152">
        <v>381</v>
      </c>
      <c r="C391" s="152" t="s">
        <v>494</v>
      </c>
      <c r="D391" s="546" t="s">
        <v>2447</v>
      </c>
      <c r="E391" s="152" t="s">
        <v>2013</v>
      </c>
      <c r="F391" s="152">
        <v>380</v>
      </c>
      <c r="G391" s="152">
        <v>5</v>
      </c>
    </row>
    <row r="392" spans="2:7" x14ac:dyDescent="0.25">
      <c r="B392" s="152">
        <v>382</v>
      </c>
      <c r="C392" s="152" t="s">
        <v>1453</v>
      </c>
      <c r="D392" s="545" t="s">
        <v>1454</v>
      </c>
      <c r="E392" s="152" t="s">
        <v>2013</v>
      </c>
      <c r="F392" s="152">
        <v>381</v>
      </c>
      <c r="G392" s="152">
        <v>5</v>
      </c>
    </row>
    <row r="393" spans="2:7" x14ac:dyDescent="0.25">
      <c r="B393" s="152">
        <v>383</v>
      </c>
      <c r="C393" s="152" t="s">
        <v>1455</v>
      </c>
      <c r="D393" s="545" t="s">
        <v>1456</v>
      </c>
      <c r="E393" s="152" t="s">
        <v>2013</v>
      </c>
      <c r="F393" s="152">
        <v>381</v>
      </c>
      <c r="G393" s="152">
        <v>5</v>
      </c>
    </row>
    <row r="394" spans="2:7" ht="30" x14ac:dyDescent="0.25">
      <c r="B394" s="152">
        <v>384</v>
      </c>
      <c r="C394" s="152" t="s">
        <v>495</v>
      </c>
      <c r="D394" s="546" t="s">
        <v>2448</v>
      </c>
      <c r="E394" s="152" t="s">
        <v>2449</v>
      </c>
      <c r="F394" s="152">
        <v>380</v>
      </c>
      <c r="G394" s="152">
        <v>5</v>
      </c>
    </row>
    <row r="395" spans="2:7" x14ac:dyDescent="0.25">
      <c r="B395" s="152">
        <v>385</v>
      </c>
      <c r="C395" s="152" t="s">
        <v>505</v>
      </c>
      <c r="D395" s="546" t="s">
        <v>1458</v>
      </c>
      <c r="E395" s="152" t="s">
        <v>2450</v>
      </c>
      <c r="F395" s="152">
        <v>384</v>
      </c>
      <c r="G395" s="152">
        <v>5</v>
      </c>
    </row>
    <row r="396" spans="2:7" x14ac:dyDescent="0.25">
      <c r="B396" s="152">
        <v>386</v>
      </c>
      <c r="C396" s="152" t="s">
        <v>1457</v>
      </c>
      <c r="D396" s="545" t="s">
        <v>1458</v>
      </c>
      <c r="E396" s="152" t="s">
        <v>2451</v>
      </c>
      <c r="F396" s="152">
        <v>385</v>
      </c>
      <c r="G396" s="152">
        <v>5</v>
      </c>
    </row>
    <row r="397" spans="2:7" ht="30" x14ac:dyDescent="0.25">
      <c r="B397" s="152">
        <v>387</v>
      </c>
      <c r="C397" s="152" t="s">
        <v>1459</v>
      </c>
      <c r="D397" s="545" t="s">
        <v>1460</v>
      </c>
      <c r="E397" s="152" t="s">
        <v>2452</v>
      </c>
      <c r="F397" s="152">
        <v>385</v>
      </c>
      <c r="G397" s="152">
        <v>5</v>
      </c>
    </row>
    <row r="398" spans="2:7" ht="30" x14ac:dyDescent="0.25">
      <c r="B398" s="152">
        <v>388</v>
      </c>
      <c r="C398" s="152" t="s">
        <v>1461</v>
      </c>
      <c r="D398" s="545" t="s">
        <v>1462</v>
      </c>
      <c r="E398" s="152" t="s">
        <v>2453</v>
      </c>
      <c r="F398" s="152">
        <v>385</v>
      </c>
      <c r="G398" s="152">
        <v>5</v>
      </c>
    </row>
    <row r="399" spans="2:7" ht="30" x14ac:dyDescent="0.25">
      <c r="B399" s="152">
        <v>389</v>
      </c>
      <c r="C399" s="152" t="s">
        <v>1463</v>
      </c>
      <c r="D399" s="545" t="s">
        <v>1464</v>
      </c>
      <c r="E399" s="152" t="s">
        <v>2454</v>
      </c>
      <c r="F399" s="152">
        <v>385</v>
      </c>
      <c r="G399" s="152">
        <v>5</v>
      </c>
    </row>
    <row r="400" spans="2:7" x14ac:dyDescent="0.25">
      <c r="B400" s="152">
        <v>390</v>
      </c>
      <c r="C400" s="152" t="s">
        <v>1465</v>
      </c>
      <c r="D400" s="545" t="s">
        <v>1466</v>
      </c>
      <c r="E400" s="152" t="s">
        <v>2455</v>
      </c>
      <c r="F400" s="152">
        <v>385</v>
      </c>
      <c r="G400" s="152">
        <v>5</v>
      </c>
    </row>
    <row r="401" spans="2:7" ht="30" x14ac:dyDescent="0.25">
      <c r="B401" s="152">
        <v>391</v>
      </c>
      <c r="C401" s="152" t="s">
        <v>1467</v>
      </c>
      <c r="D401" s="545" t="s">
        <v>1468</v>
      </c>
      <c r="E401" s="152" t="s">
        <v>2456</v>
      </c>
      <c r="F401" s="152">
        <v>385</v>
      </c>
      <c r="G401" s="152">
        <v>5</v>
      </c>
    </row>
    <row r="402" spans="2:7" x14ac:dyDescent="0.25">
      <c r="B402" s="152">
        <v>392</v>
      </c>
      <c r="C402" s="152" t="s">
        <v>1469</v>
      </c>
      <c r="D402" s="545" t="s">
        <v>1470</v>
      </c>
      <c r="E402" s="152" t="s">
        <v>2457</v>
      </c>
      <c r="F402" s="152">
        <v>385</v>
      </c>
      <c r="G402" s="152">
        <v>5</v>
      </c>
    </row>
    <row r="403" spans="2:7" ht="30" x14ac:dyDescent="0.25">
      <c r="B403" s="152">
        <v>393</v>
      </c>
      <c r="C403" s="152" t="s">
        <v>1471</v>
      </c>
      <c r="D403" s="545" t="s">
        <v>1472</v>
      </c>
      <c r="E403" s="152" t="s">
        <v>2458</v>
      </c>
      <c r="F403" s="152">
        <v>385</v>
      </c>
      <c r="G403" s="152">
        <v>5</v>
      </c>
    </row>
    <row r="404" spans="2:7" ht="30" x14ac:dyDescent="0.25">
      <c r="B404" s="152">
        <v>394</v>
      </c>
      <c r="C404" s="152" t="s">
        <v>1473</v>
      </c>
      <c r="D404" s="545" t="s">
        <v>1474</v>
      </c>
      <c r="E404" s="152" t="s">
        <v>2459</v>
      </c>
      <c r="F404" s="152">
        <v>385</v>
      </c>
      <c r="G404" s="152">
        <v>5</v>
      </c>
    </row>
    <row r="405" spans="2:7" x14ac:dyDescent="0.25">
      <c r="B405" s="152">
        <v>395</v>
      </c>
      <c r="C405" s="152" t="s">
        <v>1475</v>
      </c>
      <c r="D405" s="545" t="s">
        <v>1476</v>
      </c>
      <c r="E405" s="152" t="s">
        <v>2460</v>
      </c>
      <c r="F405" s="152">
        <v>385</v>
      </c>
      <c r="G405" s="152">
        <v>5</v>
      </c>
    </row>
    <row r="406" spans="2:7" ht="30" x14ac:dyDescent="0.25">
      <c r="B406" s="152">
        <v>396</v>
      </c>
      <c r="C406" s="152" t="s">
        <v>1477</v>
      </c>
      <c r="D406" s="545" t="s">
        <v>1478</v>
      </c>
      <c r="E406" s="152" t="s">
        <v>2461</v>
      </c>
      <c r="F406" s="152">
        <v>385</v>
      </c>
      <c r="G406" s="152">
        <v>5</v>
      </c>
    </row>
    <row r="407" spans="2:7" ht="30" x14ac:dyDescent="0.25">
      <c r="B407" s="152">
        <v>397</v>
      </c>
      <c r="C407" s="152" t="s">
        <v>1479</v>
      </c>
      <c r="D407" s="545" t="s">
        <v>1480</v>
      </c>
      <c r="E407" s="152" t="s">
        <v>2462</v>
      </c>
      <c r="F407" s="152">
        <v>385</v>
      </c>
      <c r="G407" s="152">
        <v>5</v>
      </c>
    </row>
    <row r="408" spans="2:7" ht="30" x14ac:dyDescent="0.25">
      <c r="B408" s="152">
        <v>398</v>
      </c>
      <c r="C408" s="152" t="s">
        <v>1481</v>
      </c>
      <c r="D408" s="545" t="s">
        <v>1482</v>
      </c>
      <c r="E408" s="152" t="s">
        <v>2463</v>
      </c>
      <c r="F408" s="152">
        <v>385</v>
      </c>
      <c r="G408" s="152">
        <v>5</v>
      </c>
    </row>
    <row r="409" spans="2:7" ht="30" x14ac:dyDescent="0.25">
      <c r="B409" s="152">
        <v>399</v>
      </c>
      <c r="C409" s="152" t="s">
        <v>1483</v>
      </c>
      <c r="D409" s="545" t="s">
        <v>1484</v>
      </c>
      <c r="E409" s="152" t="s">
        <v>2464</v>
      </c>
      <c r="F409" s="152">
        <v>385</v>
      </c>
      <c r="G409" s="152">
        <v>5</v>
      </c>
    </row>
    <row r="410" spans="2:7" ht="30" x14ac:dyDescent="0.25">
      <c r="B410" s="152">
        <v>400</v>
      </c>
      <c r="C410" s="152" t="s">
        <v>1485</v>
      </c>
      <c r="D410" s="545" t="s">
        <v>1486</v>
      </c>
      <c r="E410" s="152" t="s">
        <v>2465</v>
      </c>
      <c r="F410" s="152">
        <v>385</v>
      </c>
      <c r="G410" s="152">
        <v>5</v>
      </c>
    </row>
    <row r="411" spans="2:7" x14ac:dyDescent="0.25">
      <c r="B411" s="152">
        <v>401</v>
      </c>
      <c r="C411" s="152" t="s">
        <v>1487</v>
      </c>
      <c r="D411" s="545" t="s">
        <v>1488</v>
      </c>
      <c r="E411" s="152" t="s">
        <v>2466</v>
      </c>
      <c r="F411" s="152">
        <v>385</v>
      </c>
      <c r="G411" s="152">
        <v>5</v>
      </c>
    </row>
    <row r="412" spans="2:7" x14ac:dyDescent="0.25">
      <c r="B412" s="152">
        <v>402</v>
      </c>
      <c r="C412" s="152" t="s">
        <v>1489</v>
      </c>
      <c r="D412" s="545" t="s">
        <v>1490</v>
      </c>
      <c r="E412" s="152" t="s">
        <v>2467</v>
      </c>
      <c r="F412" s="152">
        <v>385</v>
      </c>
      <c r="G412" s="152">
        <v>5</v>
      </c>
    </row>
    <row r="413" spans="2:7" x14ac:dyDescent="0.25">
      <c r="B413" s="152">
        <v>403</v>
      </c>
      <c r="C413" s="152" t="s">
        <v>1491</v>
      </c>
      <c r="D413" s="545" t="s">
        <v>1492</v>
      </c>
      <c r="E413" s="152" t="s">
        <v>2468</v>
      </c>
      <c r="F413" s="152">
        <v>385</v>
      </c>
      <c r="G413" s="152">
        <v>5</v>
      </c>
    </row>
    <row r="414" spans="2:7" x14ac:dyDescent="0.25">
      <c r="B414" s="152">
        <v>404</v>
      </c>
      <c r="C414" s="152" t="s">
        <v>1493</v>
      </c>
      <c r="D414" s="545" t="s">
        <v>1494</v>
      </c>
      <c r="E414" s="152" t="s">
        <v>2469</v>
      </c>
      <c r="F414" s="152">
        <v>385</v>
      </c>
      <c r="G414" s="152">
        <v>5</v>
      </c>
    </row>
    <row r="415" spans="2:7" ht="30" x14ac:dyDescent="0.25">
      <c r="B415" s="152">
        <v>405</v>
      </c>
      <c r="C415" s="152" t="s">
        <v>1495</v>
      </c>
      <c r="D415" s="545" t="s">
        <v>1496</v>
      </c>
      <c r="E415" s="152" t="s">
        <v>2470</v>
      </c>
      <c r="F415" s="152">
        <v>385</v>
      </c>
      <c r="G415" s="152">
        <v>5</v>
      </c>
    </row>
    <row r="416" spans="2:7" x14ac:dyDescent="0.25">
      <c r="B416" s="152">
        <v>406</v>
      </c>
      <c r="C416" s="152" t="s">
        <v>1497</v>
      </c>
      <c r="D416" s="545" t="s">
        <v>1498</v>
      </c>
      <c r="E416" s="152" t="s">
        <v>2471</v>
      </c>
      <c r="F416" s="152">
        <v>385</v>
      </c>
      <c r="G416" s="152">
        <v>5</v>
      </c>
    </row>
    <row r="417" spans="2:7" x14ac:dyDescent="0.25">
      <c r="B417" s="152">
        <v>407</v>
      </c>
      <c r="C417" s="152" t="s">
        <v>1499</v>
      </c>
      <c r="D417" s="545" t="s">
        <v>1500</v>
      </c>
      <c r="E417" s="152" t="s">
        <v>2472</v>
      </c>
      <c r="F417" s="152">
        <v>385</v>
      </c>
      <c r="G417" s="152">
        <v>5</v>
      </c>
    </row>
    <row r="418" spans="2:7" x14ac:dyDescent="0.25">
      <c r="B418" s="152">
        <v>408</v>
      </c>
      <c r="C418" s="152" t="s">
        <v>506</v>
      </c>
      <c r="D418" s="546" t="s">
        <v>1501</v>
      </c>
      <c r="E418" s="152" t="s">
        <v>2473</v>
      </c>
      <c r="F418" s="152">
        <v>384</v>
      </c>
      <c r="G418" s="152">
        <v>5</v>
      </c>
    </row>
    <row r="419" spans="2:7" ht="30" x14ac:dyDescent="0.25">
      <c r="B419" s="152">
        <v>409</v>
      </c>
      <c r="C419" s="152" t="s">
        <v>1502</v>
      </c>
      <c r="D419" s="545" t="s">
        <v>1503</v>
      </c>
      <c r="E419" s="152" t="s">
        <v>2474</v>
      </c>
      <c r="F419" s="152">
        <v>408</v>
      </c>
      <c r="G419" s="152">
        <v>5</v>
      </c>
    </row>
    <row r="420" spans="2:7" x14ac:dyDescent="0.25">
      <c r="B420" s="152">
        <v>410</v>
      </c>
      <c r="C420" s="152" t="s">
        <v>1504</v>
      </c>
      <c r="D420" s="545" t="s">
        <v>1494</v>
      </c>
      <c r="E420" s="152" t="s">
        <v>2475</v>
      </c>
      <c r="F420" s="152">
        <v>408</v>
      </c>
      <c r="G420" s="152">
        <v>5</v>
      </c>
    </row>
    <row r="421" spans="2:7" ht="30" x14ac:dyDescent="0.25">
      <c r="B421" s="152">
        <v>411</v>
      </c>
      <c r="C421" s="152" t="s">
        <v>1505</v>
      </c>
      <c r="D421" s="545" t="s">
        <v>1506</v>
      </c>
      <c r="E421" s="152" t="s">
        <v>2476</v>
      </c>
      <c r="F421" s="152">
        <v>408</v>
      </c>
      <c r="G421" s="152">
        <v>5</v>
      </c>
    </row>
    <row r="422" spans="2:7" x14ac:dyDescent="0.25">
      <c r="B422" s="152">
        <v>412</v>
      </c>
      <c r="C422" s="152" t="s">
        <v>1507</v>
      </c>
      <c r="D422" s="545" t="s">
        <v>1508</v>
      </c>
      <c r="E422" s="152" t="s">
        <v>2477</v>
      </c>
      <c r="F422" s="152">
        <v>408</v>
      </c>
      <c r="G422" s="152">
        <v>5</v>
      </c>
    </row>
    <row r="423" spans="2:7" ht="30" x14ac:dyDescent="0.25">
      <c r="B423" s="152">
        <v>413</v>
      </c>
      <c r="C423" s="152" t="s">
        <v>1509</v>
      </c>
      <c r="D423" s="545" t="s">
        <v>1510</v>
      </c>
      <c r="E423" s="152" t="s">
        <v>2478</v>
      </c>
      <c r="F423" s="152">
        <v>408</v>
      </c>
      <c r="G423" s="152">
        <v>5</v>
      </c>
    </row>
    <row r="424" spans="2:7" x14ac:dyDescent="0.25">
      <c r="B424" s="152">
        <v>414</v>
      </c>
      <c r="C424" s="152" t="s">
        <v>1511</v>
      </c>
      <c r="D424" s="545" t="s">
        <v>1512</v>
      </c>
      <c r="E424" s="152" t="s">
        <v>2479</v>
      </c>
      <c r="F424" s="152">
        <v>408</v>
      </c>
      <c r="G424" s="152">
        <v>5</v>
      </c>
    </row>
    <row r="425" spans="2:7" x14ac:dyDescent="0.25">
      <c r="B425" s="152">
        <v>415</v>
      </c>
      <c r="C425" s="152" t="s">
        <v>1513</v>
      </c>
      <c r="D425" s="545" t="s">
        <v>1514</v>
      </c>
      <c r="E425" s="152" t="s">
        <v>2480</v>
      </c>
      <c r="F425" s="152">
        <v>408</v>
      </c>
      <c r="G425" s="152">
        <v>5</v>
      </c>
    </row>
    <row r="426" spans="2:7" x14ac:dyDescent="0.25">
      <c r="B426" s="152">
        <v>416</v>
      </c>
      <c r="C426" s="152" t="s">
        <v>1515</v>
      </c>
      <c r="D426" s="545" t="s">
        <v>1516</v>
      </c>
      <c r="E426" s="152" t="s">
        <v>2481</v>
      </c>
      <c r="F426" s="152">
        <v>408</v>
      </c>
      <c r="G426" s="152">
        <v>5</v>
      </c>
    </row>
    <row r="427" spans="2:7" x14ac:dyDescent="0.25">
      <c r="B427" s="152">
        <v>417</v>
      </c>
      <c r="C427" s="152" t="s">
        <v>1517</v>
      </c>
      <c r="D427" s="545" t="s">
        <v>1518</v>
      </c>
      <c r="E427" s="152" t="s">
        <v>2482</v>
      </c>
      <c r="F427" s="152">
        <v>408</v>
      </c>
      <c r="G427" s="152">
        <v>5</v>
      </c>
    </row>
    <row r="428" spans="2:7" ht="30" x14ac:dyDescent="0.25">
      <c r="B428" s="152">
        <v>418</v>
      </c>
      <c r="C428" s="152" t="s">
        <v>1519</v>
      </c>
      <c r="D428" s="545" t="s">
        <v>1520</v>
      </c>
      <c r="E428" s="152" t="s">
        <v>2483</v>
      </c>
      <c r="F428" s="152">
        <v>408</v>
      </c>
      <c r="G428" s="152">
        <v>5</v>
      </c>
    </row>
    <row r="429" spans="2:7" x14ac:dyDescent="0.25">
      <c r="B429" s="152">
        <v>419</v>
      </c>
      <c r="C429" s="152" t="s">
        <v>1521</v>
      </c>
      <c r="D429" s="545" t="s">
        <v>1522</v>
      </c>
      <c r="E429" s="152" t="s">
        <v>2484</v>
      </c>
      <c r="F429" s="152">
        <v>408</v>
      </c>
      <c r="G429" s="152">
        <v>5</v>
      </c>
    </row>
    <row r="430" spans="2:7" ht="30" x14ac:dyDescent="0.25">
      <c r="B430" s="152">
        <v>420</v>
      </c>
      <c r="C430" s="152" t="s">
        <v>1523</v>
      </c>
      <c r="D430" s="545" t="s">
        <v>1524</v>
      </c>
      <c r="E430" s="152" t="s">
        <v>2485</v>
      </c>
      <c r="F430" s="152">
        <v>408</v>
      </c>
      <c r="G430" s="152">
        <v>5</v>
      </c>
    </row>
    <row r="431" spans="2:7" ht="30" x14ac:dyDescent="0.25">
      <c r="B431" s="152">
        <v>421</v>
      </c>
      <c r="C431" s="152" t="s">
        <v>1525</v>
      </c>
      <c r="D431" s="545" t="s">
        <v>1526</v>
      </c>
      <c r="E431" s="152" t="s">
        <v>2486</v>
      </c>
      <c r="F431" s="152">
        <v>408</v>
      </c>
      <c r="G431" s="152">
        <v>5</v>
      </c>
    </row>
    <row r="432" spans="2:7" x14ac:dyDescent="0.25">
      <c r="B432" s="152">
        <v>422</v>
      </c>
      <c r="C432" s="152" t="s">
        <v>1527</v>
      </c>
      <c r="D432" s="545" t="s">
        <v>1528</v>
      </c>
      <c r="E432" s="152" t="s">
        <v>2487</v>
      </c>
      <c r="F432" s="152">
        <v>408</v>
      </c>
      <c r="G432" s="152">
        <v>5</v>
      </c>
    </row>
    <row r="433" spans="2:7" ht="30" x14ac:dyDescent="0.25">
      <c r="B433" s="152">
        <v>423</v>
      </c>
      <c r="C433" s="152" t="s">
        <v>1529</v>
      </c>
      <c r="D433" s="545" t="s">
        <v>1530</v>
      </c>
      <c r="E433" s="152" t="s">
        <v>2488</v>
      </c>
      <c r="F433" s="152">
        <v>408</v>
      </c>
      <c r="G433" s="152">
        <v>5</v>
      </c>
    </row>
    <row r="434" spans="2:7" x14ac:dyDescent="0.25">
      <c r="B434" s="152">
        <v>424</v>
      </c>
      <c r="C434" s="152" t="s">
        <v>1531</v>
      </c>
      <c r="D434" s="545" t="s">
        <v>1532</v>
      </c>
      <c r="E434" s="152" t="s">
        <v>2489</v>
      </c>
      <c r="F434" s="152">
        <v>408</v>
      </c>
      <c r="G434" s="152">
        <v>5</v>
      </c>
    </row>
    <row r="435" spans="2:7" x14ac:dyDescent="0.25">
      <c r="B435" s="152">
        <v>425</v>
      </c>
      <c r="C435" s="152" t="s">
        <v>1533</v>
      </c>
      <c r="D435" s="545" t="s">
        <v>1534</v>
      </c>
      <c r="E435" s="152" t="s">
        <v>2490</v>
      </c>
      <c r="F435" s="152">
        <v>408</v>
      </c>
      <c r="G435" s="152">
        <v>5</v>
      </c>
    </row>
    <row r="436" spans="2:7" x14ac:dyDescent="0.25">
      <c r="B436" s="152">
        <v>426</v>
      </c>
      <c r="C436" s="152" t="s">
        <v>1535</v>
      </c>
      <c r="D436" s="545" t="s">
        <v>1536</v>
      </c>
      <c r="E436" s="152" t="s">
        <v>2491</v>
      </c>
      <c r="F436" s="152">
        <v>408</v>
      </c>
      <c r="G436" s="152">
        <v>5</v>
      </c>
    </row>
    <row r="437" spans="2:7" ht="30" x14ac:dyDescent="0.25">
      <c r="B437" s="152">
        <v>427</v>
      </c>
      <c r="C437" s="152" t="s">
        <v>1537</v>
      </c>
      <c r="D437" s="545" t="s">
        <v>1538</v>
      </c>
      <c r="E437" s="152" t="s">
        <v>2492</v>
      </c>
      <c r="F437" s="152">
        <v>408</v>
      </c>
      <c r="G437" s="152">
        <v>5</v>
      </c>
    </row>
    <row r="438" spans="2:7" x14ac:dyDescent="0.25">
      <c r="B438" s="152">
        <v>428</v>
      </c>
      <c r="C438" s="152" t="s">
        <v>1539</v>
      </c>
      <c r="D438" s="545" t="s">
        <v>1540</v>
      </c>
      <c r="E438" s="152" t="s">
        <v>2493</v>
      </c>
      <c r="F438" s="152">
        <v>408</v>
      </c>
      <c r="G438" s="152">
        <v>5</v>
      </c>
    </row>
    <row r="439" spans="2:7" x14ac:dyDescent="0.25">
      <c r="B439" s="152">
        <v>429</v>
      </c>
      <c r="C439" s="152" t="s">
        <v>1541</v>
      </c>
      <c r="D439" s="545" t="s">
        <v>1542</v>
      </c>
      <c r="E439" s="152" t="s">
        <v>2494</v>
      </c>
      <c r="F439" s="152">
        <v>408</v>
      </c>
      <c r="G439" s="152">
        <v>5</v>
      </c>
    </row>
    <row r="440" spans="2:7" ht="30" x14ac:dyDescent="0.25">
      <c r="B440" s="152">
        <v>430</v>
      </c>
      <c r="C440" s="152" t="s">
        <v>1543</v>
      </c>
      <c r="D440" s="545" t="s">
        <v>1544</v>
      </c>
      <c r="E440" s="152" t="s">
        <v>2495</v>
      </c>
      <c r="F440" s="152">
        <v>408</v>
      </c>
      <c r="G440" s="152">
        <v>5</v>
      </c>
    </row>
    <row r="441" spans="2:7" ht="30" x14ac:dyDescent="0.25">
      <c r="B441" s="152">
        <v>431</v>
      </c>
      <c r="C441" s="152" t="s">
        <v>1545</v>
      </c>
      <c r="D441" s="545" t="s">
        <v>1546</v>
      </c>
      <c r="E441" s="152" t="s">
        <v>2496</v>
      </c>
      <c r="F441" s="152">
        <v>408</v>
      </c>
      <c r="G441" s="152">
        <v>5</v>
      </c>
    </row>
    <row r="442" spans="2:7" ht="30" x14ac:dyDescent="0.25">
      <c r="B442" s="152">
        <v>432</v>
      </c>
      <c r="C442" s="152" t="s">
        <v>1547</v>
      </c>
      <c r="D442" s="545" t="s">
        <v>1548</v>
      </c>
      <c r="E442" s="152" t="s">
        <v>2497</v>
      </c>
      <c r="F442" s="152">
        <v>408</v>
      </c>
      <c r="G442" s="152">
        <v>5</v>
      </c>
    </row>
    <row r="443" spans="2:7" ht="30" x14ac:dyDescent="0.25">
      <c r="B443" s="152">
        <v>433</v>
      </c>
      <c r="C443" s="152" t="s">
        <v>1549</v>
      </c>
      <c r="D443" s="545" t="s">
        <v>1550</v>
      </c>
      <c r="E443" s="152" t="s">
        <v>2498</v>
      </c>
      <c r="F443" s="152">
        <v>408</v>
      </c>
      <c r="G443" s="152">
        <v>5</v>
      </c>
    </row>
    <row r="444" spans="2:7" x14ac:dyDescent="0.25">
      <c r="B444" s="152">
        <v>434</v>
      </c>
      <c r="C444" s="152" t="s">
        <v>1551</v>
      </c>
      <c r="D444" s="545" t="s">
        <v>1552</v>
      </c>
      <c r="E444" s="152" t="s">
        <v>2499</v>
      </c>
      <c r="F444" s="152">
        <v>384</v>
      </c>
      <c r="G444" s="152">
        <v>5</v>
      </c>
    </row>
    <row r="445" spans="2:7" ht="30" x14ac:dyDescent="0.25">
      <c r="B445" s="152">
        <v>435</v>
      </c>
      <c r="C445" s="152" t="s">
        <v>496</v>
      </c>
      <c r="D445" s="546" t="s">
        <v>2500</v>
      </c>
      <c r="E445" s="152" t="s">
        <v>2501</v>
      </c>
      <c r="F445" s="152">
        <v>380</v>
      </c>
      <c r="G445" s="152">
        <v>5</v>
      </c>
    </row>
    <row r="446" spans="2:7" x14ac:dyDescent="0.25">
      <c r="B446" s="152">
        <v>436</v>
      </c>
      <c r="C446" s="152" t="s">
        <v>1553</v>
      </c>
      <c r="D446" s="545" t="s">
        <v>1554</v>
      </c>
      <c r="E446" s="152" t="s">
        <v>2502</v>
      </c>
      <c r="F446" s="152">
        <v>435</v>
      </c>
      <c r="G446" s="152">
        <v>5</v>
      </c>
    </row>
    <row r="447" spans="2:7" ht="30" x14ac:dyDescent="0.25">
      <c r="B447" s="152">
        <v>437</v>
      </c>
      <c r="C447" s="152" t="s">
        <v>1555</v>
      </c>
      <c r="D447" s="545" t="s">
        <v>1556</v>
      </c>
      <c r="E447" s="152" t="s">
        <v>2503</v>
      </c>
      <c r="F447" s="152">
        <v>435</v>
      </c>
      <c r="G447" s="152">
        <v>5</v>
      </c>
    </row>
    <row r="448" spans="2:7" ht="30" x14ac:dyDescent="0.25">
      <c r="B448" s="152">
        <v>438</v>
      </c>
      <c r="C448" s="152" t="s">
        <v>1557</v>
      </c>
      <c r="D448" s="545" t="s">
        <v>1558</v>
      </c>
      <c r="E448" s="152" t="s">
        <v>2504</v>
      </c>
      <c r="F448" s="152">
        <v>435</v>
      </c>
      <c r="G448" s="152">
        <v>5</v>
      </c>
    </row>
    <row r="449" spans="2:7" x14ac:dyDescent="0.25">
      <c r="B449" s="152">
        <v>439</v>
      </c>
      <c r="C449" s="152" t="s">
        <v>1559</v>
      </c>
      <c r="D449" s="545" t="s">
        <v>1560</v>
      </c>
      <c r="E449" s="152" t="s">
        <v>2505</v>
      </c>
      <c r="F449" s="152">
        <v>435</v>
      </c>
      <c r="G449" s="152">
        <v>5</v>
      </c>
    </row>
    <row r="450" spans="2:7" x14ac:dyDescent="0.25">
      <c r="B450" s="152">
        <v>440</v>
      </c>
      <c r="C450" s="152" t="s">
        <v>1561</v>
      </c>
      <c r="D450" s="545" t="s">
        <v>1562</v>
      </c>
      <c r="E450" s="152" t="s">
        <v>2013</v>
      </c>
      <c r="F450" s="152">
        <v>380</v>
      </c>
      <c r="G450" s="152">
        <v>5</v>
      </c>
    </row>
    <row r="451" spans="2:7" ht="30" x14ac:dyDescent="0.25">
      <c r="B451" s="152">
        <v>441</v>
      </c>
      <c r="C451" s="152" t="s">
        <v>497</v>
      </c>
      <c r="D451" s="546" t="s">
        <v>2506</v>
      </c>
      <c r="E451" s="152" t="s">
        <v>2013</v>
      </c>
      <c r="F451" s="152">
        <v>379</v>
      </c>
      <c r="G451" s="152">
        <v>5</v>
      </c>
    </row>
    <row r="452" spans="2:7" ht="30" x14ac:dyDescent="0.25">
      <c r="B452" s="152">
        <v>442</v>
      </c>
      <c r="C452" s="152" t="s">
        <v>498</v>
      </c>
      <c r="D452" s="546" t="s">
        <v>2507</v>
      </c>
      <c r="E452" s="152" t="s">
        <v>2013</v>
      </c>
      <c r="F452" s="152">
        <v>441</v>
      </c>
      <c r="G452" s="152">
        <v>5</v>
      </c>
    </row>
    <row r="453" spans="2:7" ht="30" x14ac:dyDescent="0.25">
      <c r="B453" s="152">
        <v>443</v>
      </c>
      <c r="C453" s="152" t="s">
        <v>1563</v>
      </c>
      <c r="D453" s="545" t="s">
        <v>1564</v>
      </c>
      <c r="E453" s="152" t="s">
        <v>2013</v>
      </c>
      <c r="F453" s="152">
        <v>442</v>
      </c>
      <c r="G453" s="152">
        <v>5</v>
      </c>
    </row>
    <row r="454" spans="2:7" ht="30" x14ac:dyDescent="0.25">
      <c r="B454" s="152">
        <v>444</v>
      </c>
      <c r="C454" s="152" t="s">
        <v>1565</v>
      </c>
      <c r="D454" s="545" t="s">
        <v>1566</v>
      </c>
      <c r="E454" s="152" t="s">
        <v>2013</v>
      </c>
      <c r="F454" s="152">
        <v>442</v>
      </c>
      <c r="G454" s="152">
        <v>5</v>
      </c>
    </row>
    <row r="455" spans="2:7" ht="30" x14ac:dyDescent="0.25">
      <c r="B455" s="152">
        <v>445</v>
      </c>
      <c r="C455" s="152" t="s">
        <v>1567</v>
      </c>
      <c r="D455" s="545" t="s">
        <v>1568</v>
      </c>
      <c r="E455" s="152" t="s">
        <v>2013</v>
      </c>
      <c r="F455" s="152">
        <v>442</v>
      </c>
      <c r="G455" s="152">
        <v>5</v>
      </c>
    </row>
    <row r="456" spans="2:7" ht="30" x14ac:dyDescent="0.25">
      <c r="B456" s="152">
        <v>446</v>
      </c>
      <c r="C456" s="152" t="s">
        <v>1569</v>
      </c>
      <c r="D456" s="545" t="s">
        <v>1570</v>
      </c>
      <c r="E456" s="152" t="s">
        <v>2013</v>
      </c>
      <c r="F456" s="152">
        <v>441</v>
      </c>
      <c r="G456" s="152">
        <v>5</v>
      </c>
    </row>
    <row r="457" spans="2:7" ht="45" x14ac:dyDescent="0.25">
      <c r="B457" s="152">
        <v>447</v>
      </c>
      <c r="C457" s="152" t="s">
        <v>1571</v>
      </c>
      <c r="D457" s="545" t="s">
        <v>1572</v>
      </c>
      <c r="E457" s="152" t="s">
        <v>2013</v>
      </c>
      <c r="F457" s="152">
        <v>441</v>
      </c>
      <c r="G457" s="152">
        <v>5</v>
      </c>
    </row>
    <row r="458" spans="2:7" x14ac:dyDescent="0.25">
      <c r="B458" s="152">
        <v>448</v>
      </c>
      <c r="C458" s="152" t="s">
        <v>1573</v>
      </c>
      <c r="D458" s="545" t="s">
        <v>1574</v>
      </c>
      <c r="E458" s="152" t="s">
        <v>2013</v>
      </c>
      <c r="F458" s="152">
        <v>441</v>
      </c>
      <c r="G458" s="152">
        <v>5</v>
      </c>
    </row>
    <row r="459" spans="2:7" ht="30" x14ac:dyDescent="0.25">
      <c r="B459" s="152">
        <v>449</v>
      </c>
      <c r="C459" s="152" t="s">
        <v>499</v>
      </c>
      <c r="D459" s="546" t="s">
        <v>2508</v>
      </c>
      <c r="E459" s="152" t="s">
        <v>2509</v>
      </c>
      <c r="F459" s="152">
        <v>379</v>
      </c>
      <c r="G459" s="152">
        <v>5</v>
      </c>
    </row>
    <row r="460" spans="2:7" ht="30" x14ac:dyDescent="0.25">
      <c r="B460" s="152">
        <v>450</v>
      </c>
      <c r="C460" s="152" t="s">
        <v>1575</v>
      </c>
      <c r="D460" s="545" t="s">
        <v>1576</v>
      </c>
      <c r="E460" s="152" t="s">
        <v>2013</v>
      </c>
      <c r="F460" s="152">
        <v>449</v>
      </c>
      <c r="G460" s="152">
        <v>5</v>
      </c>
    </row>
    <row r="461" spans="2:7" ht="30" x14ac:dyDescent="0.25">
      <c r="B461" s="152">
        <v>451</v>
      </c>
      <c r="C461" s="152" t="s">
        <v>500</v>
      </c>
      <c r="D461" s="546" t="s">
        <v>2510</v>
      </c>
      <c r="E461" s="152" t="s">
        <v>2511</v>
      </c>
      <c r="F461" s="152">
        <v>449</v>
      </c>
      <c r="G461" s="152">
        <v>5</v>
      </c>
    </row>
    <row r="462" spans="2:7" ht="30" x14ac:dyDescent="0.25">
      <c r="B462" s="152">
        <v>452</v>
      </c>
      <c r="C462" s="152" t="s">
        <v>507</v>
      </c>
      <c r="D462" s="546" t="s">
        <v>2512</v>
      </c>
      <c r="E462" s="152" t="s">
        <v>2513</v>
      </c>
      <c r="F462" s="152">
        <v>451</v>
      </c>
      <c r="G462" s="152">
        <v>5</v>
      </c>
    </row>
    <row r="463" spans="2:7" ht="30" x14ac:dyDescent="0.25">
      <c r="B463" s="152">
        <v>453</v>
      </c>
      <c r="C463" s="152" t="s">
        <v>1577</v>
      </c>
      <c r="D463" s="545" t="s">
        <v>1578</v>
      </c>
      <c r="E463" s="152" t="s">
        <v>2514</v>
      </c>
      <c r="F463" s="152">
        <v>452</v>
      </c>
      <c r="G463" s="152">
        <v>5</v>
      </c>
    </row>
    <row r="464" spans="2:7" ht="30" x14ac:dyDescent="0.25">
      <c r="B464" s="152">
        <v>454</v>
      </c>
      <c r="C464" s="152" t="s">
        <v>1579</v>
      </c>
      <c r="D464" s="545" t="s">
        <v>1580</v>
      </c>
      <c r="E464" s="152" t="s">
        <v>2515</v>
      </c>
      <c r="F464" s="152">
        <v>452</v>
      </c>
      <c r="G464" s="152">
        <v>5</v>
      </c>
    </row>
    <row r="465" spans="2:7" ht="30" x14ac:dyDescent="0.25">
      <c r="B465" s="152">
        <v>455</v>
      </c>
      <c r="C465" s="152" t="s">
        <v>1581</v>
      </c>
      <c r="D465" s="545" t="s">
        <v>1582</v>
      </c>
      <c r="E465" s="152" t="s">
        <v>2516</v>
      </c>
      <c r="F465" s="152">
        <v>452</v>
      </c>
      <c r="G465" s="152">
        <v>5</v>
      </c>
    </row>
    <row r="466" spans="2:7" x14ac:dyDescent="0.25">
      <c r="B466" s="152">
        <v>456</v>
      </c>
      <c r="C466" s="152" t="s">
        <v>1583</v>
      </c>
      <c r="D466" s="545" t="s">
        <v>1584</v>
      </c>
      <c r="E466" s="152" t="s">
        <v>2517</v>
      </c>
      <c r="F466" s="152">
        <v>452</v>
      </c>
      <c r="G466" s="152">
        <v>5</v>
      </c>
    </row>
    <row r="467" spans="2:7" ht="30" x14ac:dyDescent="0.25">
      <c r="B467" s="152">
        <v>457</v>
      </c>
      <c r="C467" s="152" t="s">
        <v>1585</v>
      </c>
      <c r="D467" s="545" t="s">
        <v>1586</v>
      </c>
      <c r="E467" s="152" t="s">
        <v>2518</v>
      </c>
      <c r="F467" s="152">
        <v>452</v>
      </c>
      <c r="G467" s="152">
        <v>5</v>
      </c>
    </row>
    <row r="468" spans="2:7" ht="30" x14ac:dyDescent="0.25">
      <c r="B468" s="152">
        <v>458</v>
      </c>
      <c r="C468" s="152" t="s">
        <v>1587</v>
      </c>
      <c r="D468" s="545" t="s">
        <v>1588</v>
      </c>
      <c r="E468" s="152" t="s">
        <v>2519</v>
      </c>
      <c r="F468" s="152">
        <v>452</v>
      </c>
      <c r="G468" s="152">
        <v>5</v>
      </c>
    </row>
    <row r="469" spans="2:7" ht="30" x14ac:dyDescent="0.25">
      <c r="B469" s="152">
        <v>459</v>
      </c>
      <c r="C469" s="152" t="s">
        <v>1589</v>
      </c>
      <c r="D469" s="545" t="s">
        <v>1590</v>
      </c>
      <c r="E469" s="152" t="s">
        <v>2520</v>
      </c>
      <c r="F469" s="152">
        <v>452</v>
      </c>
      <c r="G469" s="152">
        <v>5</v>
      </c>
    </row>
    <row r="470" spans="2:7" ht="30" x14ac:dyDescent="0.25">
      <c r="B470" s="152">
        <v>460</v>
      </c>
      <c r="C470" s="152" t="s">
        <v>1591</v>
      </c>
      <c r="D470" s="545" t="s">
        <v>1592</v>
      </c>
      <c r="E470" s="152" t="s">
        <v>2521</v>
      </c>
      <c r="F470" s="152">
        <v>452</v>
      </c>
      <c r="G470" s="152">
        <v>5</v>
      </c>
    </row>
    <row r="471" spans="2:7" x14ac:dyDescent="0.25">
      <c r="B471" s="152">
        <v>461</v>
      </c>
      <c r="C471" s="152" t="s">
        <v>1593</v>
      </c>
      <c r="D471" s="545" t="s">
        <v>1594</v>
      </c>
      <c r="E471" s="152" t="s">
        <v>2522</v>
      </c>
      <c r="F471" s="152">
        <v>452</v>
      </c>
      <c r="G471" s="152">
        <v>5</v>
      </c>
    </row>
    <row r="472" spans="2:7" ht="30" x14ac:dyDescent="0.25">
      <c r="B472" s="152">
        <v>462</v>
      </c>
      <c r="C472" s="152" t="s">
        <v>1595</v>
      </c>
      <c r="D472" s="545" t="s">
        <v>1596</v>
      </c>
      <c r="E472" s="152" t="s">
        <v>2523</v>
      </c>
      <c r="F472" s="152">
        <v>452</v>
      </c>
      <c r="G472" s="152">
        <v>5</v>
      </c>
    </row>
    <row r="473" spans="2:7" x14ac:dyDescent="0.25">
      <c r="B473" s="152">
        <v>463</v>
      </c>
      <c r="C473" s="152" t="s">
        <v>1597</v>
      </c>
      <c r="D473" s="545" t="s">
        <v>1598</v>
      </c>
      <c r="E473" s="152" t="s">
        <v>2524</v>
      </c>
      <c r="F473" s="152">
        <v>452</v>
      </c>
      <c r="G473" s="152">
        <v>5</v>
      </c>
    </row>
    <row r="474" spans="2:7" ht="30" x14ac:dyDescent="0.25">
      <c r="B474" s="152">
        <v>464</v>
      </c>
      <c r="C474" s="152" t="s">
        <v>1599</v>
      </c>
      <c r="D474" s="545" t="s">
        <v>1600</v>
      </c>
      <c r="E474" s="152" t="s">
        <v>2525</v>
      </c>
      <c r="F474" s="152">
        <v>452</v>
      </c>
      <c r="G474" s="152">
        <v>5</v>
      </c>
    </row>
    <row r="475" spans="2:7" x14ac:dyDescent="0.25">
      <c r="B475" s="152">
        <v>465</v>
      </c>
      <c r="C475" s="152" t="s">
        <v>1601</v>
      </c>
      <c r="D475" s="545" t="s">
        <v>1602</v>
      </c>
      <c r="E475" s="152" t="s">
        <v>2526</v>
      </c>
      <c r="F475" s="152">
        <v>452</v>
      </c>
      <c r="G475" s="152">
        <v>5</v>
      </c>
    </row>
    <row r="476" spans="2:7" x14ac:dyDescent="0.25">
      <c r="B476" s="152">
        <v>466</v>
      </c>
      <c r="C476" s="152" t="s">
        <v>1603</v>
      </c>
      <c r="D476" s="545" t="s">
        <v>1604</v>
      </c>
      <c r="E476" s="152" t="s">
        <v>2527</v>
      </c>
      <c r="F476" s="152">
        <v>452</v>
      </c>
      <c r="G476" s="152">
        <v>5</v>
      </c>
    </row>
    <row r="477" spans="2:7" ht="30" x14ac:dyDescent="0.25">
      <c r="B477" s="152">
        <v>467</v>
      </c>
      <c r="C477" s="152" t="s">
        <v>501</v>
      </c>
      <c r="D477" s="546" t="s">
        <v>2528</v>
      </c>
      <c r="E477" s="152" t="s">
        <v>2013</v>
      </c>
      <c r="F477" s="152">
        <v>379</v>
      </c>
      <c r="G477" s="152">
        <v>5</v>
      </c>
    </row>
    <row r="478" spans="2:7" ht="30" x14ac:dyDescent="0.25">
      <c r="B478" s="152">
        <v>468</v>
      </c>
      <c r="C478" s="152" t="s">
        <v>502</v>
      </c>
      <c r="D478" s="546" t="s">
        <v>2448</v>
      </c>
      <c r="E478" s="152" t="s">
        <v>2013</v>
      </c>
      <c r="F478" s="152">
        <v>467</v>
      </c>
      <c r="G478" s="152">
        <v>5</v>
      </c>
    </row>
    <row r="479" spans="2:7" x14ac:dyDescent="0.25">
      <c r="B479" s="152">
        <v>469</v>
      </c>
      <c r="C479" s="152" t="s">
        <v>1605</v>
      </c>
      <c r="D479" s="545" t="s">
        <v>1606</v>
      </c>
      <c r="E479" s="152" t="s">
        <v>2013</v>
      </c>
      <c r="F479" s="152">
        <v>468</v>
      </c>
      <c r="G479" s="152">
        <v>5</v>
      </c>
    </row>
    <row r="480" spans="2:7" ht="30" x14ac:dyDescent="0.25">
      <c r="B480" s="152">
        <v>470</v>
      </c>
      <c r="C480" s="152" t="s">
        <v>1607</v>
      </c>
      <c r="D480" s="545" t="s">
        <v>1608</v>
      </c>
      <c r="E480" s="152" t="s">
        <v>2013</v>
      </c>
      <c r="F480" s="152">
        <v>467</v>
      </c>
      <c r="G480" s="152">
        <v>5</v>
      </c>
    </row>
    <row r="481" spans="2:7" ht="30" x14ac:dyDescent="0.25">
      <c r="B481" s="152">
        <v>471</v>
      </c>
      <c r="C481" s="152" t="s">
        <v>503</v>
      </c>
      <c r="D481" s="546" t="s">
        <v>2529</v>
      </c>
      <c r="E481" s="152" t="s">
        <v>2013</v>
      </c>
      <c r="F481" s="152">
        <v>379</v>
      </c>
      <c r="G481" s="152">
        <v>5</v>
      </c>
    </row>
    <row r="482" spans="2:7" ht="30" x14ac:dyDescent="0.25">
      <c r="B482" s="152">
        <v>472</v>
      </c>
      <c r="C482" s="152" t="s">
        <v>504</v>
      </c>
      <c r="D482" s="546" t="s">
        <v>2507</v>
      </c>
      <c r="E482" s="152" t="s">
        <v>2013</v>
      </c>
      <c r="F482" s="152">
        <v>471</v>
      </c>
      <c r="G482" s="152">
        <v>5</v>
      </c>
    </row>
    <row r="483" spans="2:7" ht="30" x14ac:dyDescent="0.25">
      <c r="B483" s="152">
        <v>473</v>
      </c>
      <c r="C483" s="152" t="s">
        <v>1609</v>
      </c>
      <c r="D483" s="545" t="s">
        <v>1564</v>
      </c>
      <c r="E483" s="152" t="s">
        <v>2013</v>
      </c>
      <c r="F483" s="152">
        <v>472</v>
      </c>
      <c r="G483" s="152">
        <v>5</v>
      </c>
    </row>
    <row r="484" spans="2:7" ht="30" x14ac:dyDescent="0.25">
      <c r="B484" s="152">
        <v>474</v>
      </c>
      <c r="C484" s="152" t="s">
        <v>1610</v>
      </c>
      <c r="D484" s="545" t="s">
        <v>1566</v>
      </c>
      <c r="E484" s="152" t="s">
        <v>2013</v>
      </c>
      <c r="F484" s="152">
        <v>472</v>
      </c>
      <c r="G484" s="152">
        <v>5</v>
      </c>
    </row>
    <row r="485" spans="2:7" ht="30" x14ac:dyDescent="0.25">
      <c r="B485" s="152">
        <v>475</v>
      </c>
      <c r="C485" s="152" t="s">
        <v>1611</v>
      </c>
      <c r="D485" s="545" t="s">
        <v>1570</v>
      </c>
      <c r="E485" s="152" t="s">
        <v>2013</v>
      </c>
      <c r="F485" s="152">
        <v>471</v>
      </c>
      <c r="G485" s="152">
        <v>5</v>
      </c>
    </row>
    <row r="486" spans="2:7" ht="45" x14ac:dyDescent="0.25">
      <c r="B486" s="152">
        <v>476</v>
      </c>
      <c r="C486" s="152" t="s">
        <v>1612</v>
      </c>
      <c r="D486" s="545" t="s">
        <v>1613</v>
      </c>
      <c r="E486" s="152" t="s">
        <v>2013</v>
      </c>
      <c r="F486" s="152">
        <v>471</v>
      </c>
      <c r="G486" s="152">
        <v>5</v>
      </c>
    </row>
    <row r="487" spans="2:7" x14ac:dyDescent="0.25">
      <c r="B487" s="152">
        <v>477</v>
      </c>
      <c r="C487" s="152" t="s">
        <v>1614</v>
      </c>
      <c r="D487" s="545" t="s">
        <v>1574</v>
      </c>
      <c r="E487" s="152" t="s">
        <v>2013</v>
      </c>
      <c r="F487" s="152">
        <v>471</v>
      </c>
      <c r="G487" s="152">
        <v>5</v>
      </c>
    </row>
    <row r="488" spans="2:7" ht="30" x14ac:dyDescent="0.25">
      <c r="B488" s="152">
        <v>478</v>
      </c>
      <c r="C488" s="152" t="s">
        <v>1615</v>
      </c>
      <c r="D488" s="545" t="s">
        <v>1616</v>
      </c>
      <c r="E488" s="152" t="s">
        <v>2013</v>
      </c>
      <c r="F488" s="152">
        <v>379</v>
      </c>
      <c r="G488" s="152">
        <v>5</v>
      </c>
    </row>
    <row r="489" spans="2:7" ht="30" x14ac:dyDescent="0.25">
      <c r="B489" s="152">
        <v>479</v>
      </c>
      <c r="C489" s="152" t="s">
        <v>1617</v>
      </c>
      <c r="D489" s="545" t="s">
        <v>1576</v>
      </c>
      <c r="E489" s="152" t="s">
        <v>2013</v>
      </c>
      <c r="F489" s="152">
        <v>478</v>
      </c>
      <c r="G489" s="152">
        <v>5</v>
      </c>
    </row>
    <row r="490" spans="2:7" ht="30" x14ac:dyDescent="0.25">
      <c r="B490" s="152">
        <v>480</v>
      </c>
      <c r="C490" s="152" t="s">
        <v>1618</v>
      </c>
      <c r="D490" s="545" t="s">
        <v>1619</v>
      </c>
      <c r="E490" s="152" t="s">
        <v>2013</v>
      </c>
      <c r="F490" s="152">
        <v>478</v>
      </c>
      <c r="G490" s="152">
        <v>5</v>
      </c>
    </row>
    <row r="491" spans="2:7" x14ac:dyDescent="0.25">
      <c r="B491" s="152">
        <v>481</v>
      </c>
      <c r="C491" s="152" t="s">
        <v>508</v>
      </c>
      <c r="D491" s="546" t="s">
        <v>2530</v>
      </c>
      <c r="E491" s="152" t="s">
        <v>2531</v>
      </c>
      <c r="F491" s="152">
        <v>0</v>
      </c>
      <c r="G491" s="152">
        <v>6</v>
      </c>
    </row>
    <row r="492" spans="2:7" ht="30" x14ac:dyDescent="0.25">
      <c r="B492" s="152">
        <v>482</v>
      </c>
      <c r="C492" s="152" t="s">
        <v>509</v>
      </c>
      <c r="D492" s="546" t="s">
        <v>2532</v>
      </c>
      <c r="E492" s="152" t="s">
        <v>2013</v>
      </c>
      <c r="F492" s="152">
        <v>481</v>
      </c>
      <c r="G492" s="152">
        <v>6</v>
      </c>
    </row>
    <row r="493" spans="2:7" ht="30" x14ac:dyDescent="0.25">
      <c r="B493" s="152">
        <v>483</v>
      </c>
      <c r="C493" s="152" t="s">
        <v>510</v>
      </c>
      <c r="D493" s="546" t="s">
        <v>2533</v>
      </c>
      <c r="E493" s="152" t="s">
        <v>2013</v>
      </c>
      <c r="F493" s="152">
        <v>482</v>
      </c>
      <c r="G493" s="152">
        <v>6</v>
      </c>
    </row>
    <row r="494" spans="2:7" ht="30" x14ac:dyDescent="0.25">
      <c r="B494" s="152">
        <v>484</v>
      </c>
      <c r="C494" s="152" t="s">
        <v>1620</v>
      </c>
      <c r="D494" s="545" t="s">
        <v>1621</v>
      </c>
      <c r="E494" s="152" t="s">
        <v>2013</v>
      </c>
      <c r="F494" s="152">
        <v>483</v>
      </c>
      <c r="G494" s="152">
        <v>6</v>
      </c>
    </row>
    <row r="495" spans="2:7" ht="30" x14ac:dyDescent="0.25">
      <c r="B495" s="152">
        <v>485</v>
      </c>
      <c r="C495" s="152" t="s">
        <v>1622</v>
      </c>
      <c r="D495" s="545" t="s">
        <v>1623</v>
      </c>
      <c r="E495" s="152" t="s">
        <v>2013</v>
      </c>
      <c r="F495" s="152">
        <v>483</v>
      </c>
      <c r="G495" s="152">
        <v>6</v>
      </c>
    </row>
    <row r="496" spans="2:7" ht="30" x14ac:dyDescent="0.25">
      <c r="B496" s="152">
        <v>486</v>
      </c>
      <c r="C496" s="152" t="s">
        <v>511</v>
      </c>
      <c r="D496" s="546" t="s">
        <v>2534</v>
      </c>
      <c r="E496" s="152" t="s">
        <v>2013</v>
      </c>
      <c r="F496" s="152">
        <v>482</v>
      </c>
      <c r="G496" s="152">
        <v>6</v>
      </c>
    </row>
    <row r="497" spans="2:7" ht="30" x14ac:dyDescent="0.25">
      <c r="B497" s="152">
        <v>487</v>
      </c>
      <c r="C497" s="152" t="s">
        <v>1624</v>
      </c>
      <c r="D497" s="545" t="s">
        <v>1625</v>
      </c>
      <c r="E497" s="152" t="s">
        <v>2013</v>
      </c>
      <c r="F497" s="152">
        <v>486</v>
      </c>
      <c r="G497" s="152">
        <v>6</v>
      </c>
    </row>
    <row r="498" spans="2:7" ht="30" x14ac:dyDescent="0.25">
      <c r="B498" s="152">
        <v>488</v>
      </c>
      <c r="C498" s="152" t="s">
        <v>1626</v>
      </c>
      <c r="D498" s="545" t="s">
        <v>1627</v>
      </c>
      <c r="E498" s="152" t="s">
        <v>2013</v>
      </c>
      <c r="F498" s="152">
        <v>486</v>
      </c>
      <c r="G498" s="152">
        <v>6</v>
      </c>
    </row>
    <row r="499" spans="2:7" ht="30" x14ac:dyDescent="0.25">
      <c r="B499" s="152">
        <v>489</v>
      </c>
      <c r="C499" s="152" t="s">
        <v>1628</v>
      </c>
      <c r="D499" s="545" t="s">
        <v>1629</v>
      </c>
      <c r="E499" s="152" t="s">
        <v>2013</v>
      </c>
      <c r="F499" s="152">
        <v>482</v>
      </c>
      <c r="G499" s="152">
        <v>6</v>
      </c>
    </row>
    <row r="500" spans="2:7" ht="45" x14ac:dyDescent="0.25">
      <c r="B500" s="152">
        <v>490</v>
      </c>
      <c r="C500" s="152" t="s">
        <v>1630</v>
      </c>
      <c r="D500" s="545" t="s">
        <v>1631</v>
      </c>
      <c r="E500" s="152" t="s">
        <v>2013</v>
      </c>
      <c r="F500" s="152">
        <v>482</v>
      </c>
      <c r="G500" s="152">
        <v>6</v>
      </c>
    </row>
    <row r="501" spans="2:7" x14ac:dyDescent="0.25">
      <c r="B501" s="152">
        <v>491</v>
      </c>
      <c r="C501" s="152" t="s">
        <v>512</v>
      </c>
      <c r="D501" s="546" t="s">
        <v>2535</v>
      </c>
      <c r="E501" s="152" t="s">
        <v>2013</v>
      </c>
      <c r="F501" s="152">
        <v>481</v>
      </c>
      <c r="G501" s="152">
        <v>6</v>
      </c>
    </row>
    <row r="502" spans="2:7" ht="30" x14ac:dyDescent="0.25">
      <c r="B502" s="152">
        <v>492</v>
      </c>
      <c r="C502" s="152" t="s">
        <v>513</v>
      </c>
      <c r="D502" s="546" t="s">
        <v>2536</v>
      </c>
      <c r="E502" s="152" t="s">
        <v>2013</v>
      </c>
      <c r="F502" s="152">
        <v>491</v>
      </c>
      <c r="G502" s="152">
        <v>6</v>
      </c>
    </row>
    <row r="503" spans="2:7" ht="30" x14ac:dyDescent="0.25">
      <c r="B503" s="152">
        <v>493</v>
      </c>
      <c r="C503" s="152" t="s">
        <v>1632</v>
      </c>
      <c r="D503" s="545" t="s">
        <v>1633</v>
      </c>
      <c r="E503" s="152" t="s">
        <v>2013</v>
      </c>
      <c r="F503" s="152">
        <v>492</v>
      </c>
      <c r="G503" s="152">
        <v>6</v>
      </c>
    </row>
    <row r="504" spans="2:7" ht="45" x14ac:dyDescent="0.25">
      <c r="B504" s="152">
        <v>494</v>
      </c>
      <c r="C504" s="152" t="s">
        <v>1634</v>
      </c>
      <c r="D504" s="545" t="s">
        <v>1635</v>
      </c>
      <c r="E504" s="152" t="s">
        <v>2013</v>
      </c>
      <c r="F504" s="152">
        <v>492</v>
      </c>
      <c r="G504" s="152">
        <v>6</v>
      </c>
    </row>
    <row r="505" spans="2:7" ht="30" x14ac:dyDescent="0.25">
      <c r="B505" s="152">
        <v>495</v>
      </c>
      <c r="C505" s="152" t="s">
        <v>1636</v>
      </c>
      <c r="D505" s="545" t="s">
        <v>1637</v>
      </c>
      <c r="E505" s="152" t="s">
        <v>2013</v>
      </c>
      <c r="F505" s="152">
        <v>491</v>
      </c>
      <c r="G505" s="152">
        <v>6</v>
      </c>
    </row>
    <row r="506" spans="2:7" ht="30" x14ac:dyDescent="0.25">
      <c r="B506" s="152">
        <v>496</v>
      </c>
      <c r="C506" s="152" t="s">
        <v>1638</v>
      </c>
      <c r="D506" s="545" t="s">
        <v>1639</v>
      </c>
      <c r="E506" s="152" t="s">
        <v>2013</v>
      </c>
      <c r="F506" s="152">
        <v>491</v>
      </c>
      <c r="G506" s="152">
        <v>6</v>
      </c>
    </row>
    <row r="507" spans="2:7" ht="45" x14ac:dyDescent="0.25">
      <c r="B507" s="152">
        <v>497</v>
      </c>
      <c r="C507" s="152" t="s">
        <v>1640</v>
      </c>
      <c r="D507" s="545" t="s">
        <v>1641</v>
      </c>
      <c r="E507" s="152" t="s">
        <v>2013</v>
      </c>
      <c r="F507" s="152">
        <v>491</v>
      </c>
      <c r="G507" s="152">
        <v>6</v>
      </c>
    </row>
    <row r="508" spans="2:7" ht="45" x14ac:dyDescent="0.25">
      <c r="B508" s="152">
        <v>498</v>
      </c>
      <c r="C508" s="152" t="s">
        <v>1642</v>
      </c>
      <c r="D508" s="545" t="s">
        <v>1643</v>
      </c>
      <c r="E508" s="152" t="s">
        <v>2013</v>
      </c>
      <c r="F508" s="152">
        <v>491</v>
      </c>
      <c r="G508" s="152">
        <v>6</v>
      </c>
    </row>
    <row r="509" spans="2:7" ht="30" x14ac:dyDescent="0.25">
      <c r="B509" s="152">
        <v>499</v>
      </c>
      <c r="C509" s="152" t="s">
        <v>1644</v>
      </c>
      <c r="D509" s="545" t="s">
        <v>1645</v>
      </c>
      <c r="E509" s="152" t="s">
        <v>2013</v>
      </c>
      <c r="F509" s="152">
        <v>491</v>
      </c>
      <c r="G509" s="152">
        <v>6</v>
      </c>
    </row>
    <row r="510" spans="2:7" x14ac:dyDescent="0.25">
      <c r="B510" s="152">
        <v>500</v>
      </c>
      <c r="C510" s="152" t="s">
        <v>1646</v>
      </c>
      <c r="D510" s="545" t="s">
        <v>1647</v>
      </c>
      <c r="E510" s="152" t="s">
        <v>2013</v>
      </c>
      <c r="F510" s="152">
        <v>481</v>
      </c>
      <c r="G510" s="152">
        <v>6</v>
      </c>
    </row>
    <row r="511" spans="2:7" ht="30" x14ac:dyDescent="0.25">
      <c r="B511" s="152">
        <v>501</v>
      </c>
      <c r="C511" s="152" t="s">
        <v>1648</v>
      </c>
      <c r="D511" s="545" t="s">
        <v>1649</v>
      </c>
      <c r="E511" s="152" t="s">
        <v>2013</v>
      </c>
      <c r="F511" s="152">
        <v>500</v>
      </c>
      <c r="G511" s="152">
        <v>6</v>
      </c>
    </row>
    <row r="512" spans="2:7" ht="30" x14ac:dyDescent="0.25">
      <c r="B512" s="152">
        <v>502</v>
      </c>
      <c r="C512" s="152" t="s">
        <v>1650</v>
      </c>
      <c r="D512" s="545" t="s">
        <v>1651</v>
      </c>
      <c r="E512" s="152" t="s">
        <v>2013</v>
      </c>
      <c r="F512" s="152">
        <v>500</v>
      </c>
      <c r="G512" s="152">
        <v>6</v>
      </c>
    </row>
    <row r="513" spans="2:7" ht="30" x14ac:dyDescent="0.25">
      <c r="B513" s="152">
        <v>503</v>
      </c>
      <c r="C513" s="152" t="s">
        <v>1652</v>
      </c>
      <c r="D513" s="545" t="s">
        <v>1653</v>
      </c>
      <c r="E513" s="152" t="s">
        <v>2013</v>
      </c>
      <c r="F513" s="152">
        <v>500</v>
      </c>
      <c r="G513" s="152">
        <v>6</v>
      </c>
    </row>
    <row r="514" spans="2:7" ht="45" x14ac:dyDescent="0.25">
      <c r="B514" s="152">
        <v>504</v>
      </c>
      <c r="C514" s="152" t="s">
        <v>1654</v>
      </c>
      <c r="D514" s="545" t="s">
        <v>1655</v>
      </c>
      <c r="E514" s="152" t="s">
        <v>2013</v>
      </c>
      <c r="F514" s="152">
        <v>500</v>
      </c>
      <c r="G514" s="152">
        <v>6</v>
      </c>
    </row>
    <row r="515" spans="2:7" ht="30" x14ac:dyDescent="0.25">
      <c r="B515" s="152">
        <v>505</v>
      </c>
      <c r="C515" s="152" t="s">
        <v>1656</v>
      </c>
      <c r="D515" s="545" t="s">
        <v>1657</v>
      </c>
      <c r="E515" s="152" t="s">
        <v>2013</v>
      </c>
      <c r="F515" s="152">
        <v>500</v>
      </c>
      <c r="G515" s="152">
        <v>6</v>
      </c>
    </row>
    <row r="516" spans="2:7" x14ac:dyDescent="0.25">
      <c r="B516" s="152">
        <v>506</v>
      </c>
      <c r="C516" s="152" t="s">
        <v>1658</v>
      </c>
      <c r="D516" s="545" t="s">
        <v>1659</v>
      </c>
      <c r="E516" s="152" t="s">
        <v>2537</v>
      </c>
      <c r="F516" s="152">
        <v>481</v>
      </c>
      <c r="G516" s="152">
        <v>6</v>
      </c>
    </row>
    <row r="517" spans="2:7" ht="45" x14ac:dyDescent="0.25">
      <c r="B517" s="152">
        <v>507</v>
      </c>
      <c r="C517" s="152" t="s">
        <v>1660</v>
      </c>
      <c r="D517" s="545" t="s">
        <v>1661</v>
      </c>
      <c r="E517" s="152" t="s">
        <v>2538</v>
      </c>
      <c r="F517" s="152">
        <v>506</v>
      </c>
      <c r="G517" s="152">
        <v>6</v>
      </c>
    </row>
    <row r="518" spans="2:7" x14ac:dyDescent="0.25">
      <c r="B518" s="152">
        <v>508</v>
      </c>
      <c r="C518" s="152" t="s">
        <v>514</v>
      </c>
      <c r="D518" s="546" t="s">
        <v>2539</v>
      </c>
      <c r="E518" s="152" t="s">
        <v>2540</v>
      </c>
      <c r="F518" s="152">
        <v>0</v>
      </c>
      <c r="G518" s="152">
        <v>7</v>
      </c>
    </row>
    <row r="519" spans="2:7" ht="30" x14ac:dyDescent="0.25">
      <c r="B519" s="152">
        <v>509</v>
      </c>
      <c r="C519" s="152" t="s">
        <v>515</v>
      </c>
      <c r="D519" s="546" t="s">
        <v>2541</v>
      </c>
      <c r="E519" s="152" t="s">
        <v>2542</v>
      </c>
      <c r="F519" s="152">
        <v>508</v>
      </c>
      <c r="G519" s="152">
        <v>7</v>
      </c>
    </row>
    <row r="520" spans="2:7" ht="30" x14ac:dyDescent="0.25">
      <c r="B520" s="152">
        <v>510</v>
      </c>
      <c r="C520" s="152" t="s">
        <v>516</v>
      </c>
      <c r="D520" s="546" t="s">
        <v>2543</v>
      </c>
      <c r="E520" s="152" t="s">
        <v>2544</v>
      </c>
      <c r="F520" s="152">
        <v>509</v>
      </c>
      <c r="G520" s="152">
        <v>7</v>
      </c>
    </row>
    <row r="521" spans="2:7" ht="30" x14ac:dyDescent="0.25">
      <c r="B521" s="152">
        <v>511</v>
      </c>
      <c r="C521" s="152" t="s">
        <v>1662</v>
      </c>
      <c r="D521" s="545" t="s">
        <v>1663</v>
      </c>
      <c r="E521" s="152" t="s">
        <v>2545</v>
      </c>
      <c r="F521" s="152">
        <v>510</v>
      </c>
      <c r="G521" s="152">
        <v>7</v>
      </c>
    </row>
    <row r="522" spans="2:7" x14ac:dyDescent="0.25">
      <c r="B522" s="152">
        <v>512</v>
      </c>
      <c r="C522" s="152" t="s">
        <v>1664</v>
      </c>
      <c r="D522" s="545" t="s">
        <v>1665</v>
      </c>
      <c r="E522" s="152" t="s">
        <v>2546</v>
      </c>
      <c r="F522" s="152">
        <v>510</v>
      </c>
      <c r="G522" s="152">
        <v>7</v>
      </c>
    </row>
    <row r="523" spans="2:7" x14ac:dyDescent="0.25">
      <c r="B523" s="152">
        <v>513</v>
      </c>
      <c r="C523" s="152" t="s">
        <v>1666</v>
      </c>
      <c r="D523" s="545" t="s">
        <v>1667</v>
      </c>
      <c r="E523" s="152" t="s">
        <v>2547</v>
      </c>
      <c r="F523" s="152">
        <v>510</v>
      </c>
      <c r="G523" s="152">
        <v>7</v>
      </c>
    </row>
    <row r="524" spans="2:7" ht="30" x14ac:dyDescent="0.25">
      <c r="B524" s="152">
        <v>514</v>
      </c>
      <c r="C524" s="152" t="s">
        <v>1668</v>
      </c>
      <c r="D524" s="545" t="s">
        <v>1669</v>
      </c>
      <c r="E524" s="152" t="s">
        <v>2548</v>
      </c>
      <c r="F524" s="152">
        <v>510</v>
      </c>
      <c r="G524" s="152">
        <v>7</v>
      </c>
    </row>
    <row r="525" spans="2:7" ht="30" x14ac:dyDescent="0.25">
      <c r="B525" s="152">
        <v>555</v>
      </c>
      <c r="C525" s="152" t="s">
        <v>1670</v>
      </c>
      <c r="D525" s="545" t="s">
        <v>1671</v>
      </c>
      <c r="E525" s="152" t="s">
        <v>2549</v>
      </c>
      <c r="F525" s="152">
        <v>510</v>
      </c>
      <c r="G525" s="152">
        <v>7</v>
      </c>
    </row>
    <row r="526" spans="2:7" ht="30" x14ac:dyDescent="0.25">
      <c r="B526" s="152">
        <v>515</v>
      </c>
      <c r="C526" s="152" t="s">
        <v>517</v>
      </c>
      <c r="D526" s="546" t="s">
        <v>2550</v>
      </c>
      <c r="E526" s="152" t="s">
        <v>2551</v>
      </c>
      <c r="F526" s="152">
        <v>508</v>
      </c>
      <c r="G526" s="152">
        <v>7</v>
      </c>
    </row>
    <row r="527" spans="2:7" x14ac:dyDescent="0.25">
      <c r="B527" s="152">
        <v>516</v>
      </c>
      <c r="C527" s="152" t="s">
        <v>1672</v>
      </c>
      <c r="D527" s="545" t="s">
        <v>1673</v>
      </c>
      <c r="E527" s="152" t="s">
        <v>2013</v>
      </c>
      <c r="F527" s="152">
        <v>515</v>
      </c>
      <c r="G527" s="152">
        <v>7</v>
      </c>
    </row>
    <row r="528" spans="2:7" ht="30" x14ac:dyDescent="0.25">
      <c r="B528" s="152">
        <v>517</v>
      </c>
      <c r="C528" s="152" t="s">
        <v>1674</v>
      </c>
      <c r="D528" s="545" t="s">
        <v>1675</v>
      </c>
      <c r="E528" s="152" t="s">
        <v>2552</v>
      </c>
      <c r="F528" s="152">
        <v>515</v>
      </c>
      <c r="G528" s="152">
        <v>7</v>
      </c>
    </row>
    <row r="529" spans="2:7" ht="30" x14ac:dyDescent="0.25">
      <c r="B529" s="152">
        <v>518</v>
      </c>
      <c r="C529" s="152" t="s">
        <v>1676</v>
      </c>
      <c r="D529" s="545" t="s">
        <v>1677</v>
      </c>
      <c r="E529" s="152" t="s">
        <v>2013</v>
      </c>
      <c r="F529" s="152">
        <v>515</v>
      </c>
      <c r="G529" s="152">
        <v>7</v>
      </c>
    </row>
    <row r="530" spans="2:7" ht="30" x14ac:dyDescent="0.25">
      <c r="B530" s="152">
        <v>519</v>
      </c>
      <c r="C530" s="152" t="s">
        <v>1678</v>
      </c>
      <c r="D530" s="545" t="s">
        <v>1679</v>
      </c>
      <c r="E530" s="152" t="s">
        <v>2013</v>
      </c>
      <c r="F530" s="152">
        <v>515</v>
      </c>
      <c r="G530" s="152">
        <v>7</v>
      </c>
    </row>
    <row r="531" spans="2:7" ht="45" x14ac:dyDescent="0.25">
      <c r="B531" s="152">
        <v>520</v>
      </c>
      <c r="C531" s="152" t="s">
        <v>1680</v>
      </c>
      <c r="D531" s="545" t="s">
        <v>1681</v>
      </c>
      <c r="E531" s="152" t="s">
        <v>2013</v>
      </c>
      <c r="F531" s="152">
        <v>509</v>
      </c>
      <c r="G531" s="152">
        <v>7</v>
      </c>
    </row>
    <row r="532" spans="2:7" ht="45" x14ac:dyDescent="0.25">
      <c r="B532" s="152">
        <v>521</v>
      </c>
      <c r="C532" s="152" t="s">
        <v>1682</v>
      </c>
      <c r="D532" s="545" t="s">
        <v>1683</v>
      </c>
      <c r="E532" s="152" t="s">
        <v>2013</v>
      </c>
      <c r="F532" s="152">
        <v>509</v>
      </c>
      <c r="G532" s="152">
        <v>7</v>
      </c>
    </row>
    <row r="533" spans="2:7" ht="30" x14ac:dyDescent="0.25">
      <c r="B533" s="152">
        <v>522</v>
      </c>
      <c r="C533" s="152" t="s">
        <v>518</v>
      </c>
      <c r="D533" s="546" t="s">
        <v>2553</v>
      </c>
      <c r="E533" s="152" t="s">
        <v>2554</v>
      </c>
      <c r="F533" s="152">
        <v>508</v>
      </c>
      <c r="G533" s="152">
        <v>7</v>
      </c>
    </row>
    <row r="534" spans="2:7" ht="30" x14ac:dyDescent="0.25">
      <c r="B534" s="152">
        <v>523</v>
      </c>
      <c r="C534" s="152" t="s">
        <v>519</v>
      </c>
      <c r="D534" s="546" t="s">
        <v>2555</v>
      </c>
      <c r="E534" s="152" t="s">
        <v>2556</v>
      </c>
      <c r="F534" s="152">
        <v>522</v>
      </c>
      <c r="G534" s="152">
        <v>7</v>
      </c>
    </row>
    <row r="535" spans="2:7" ht="30" x14ac:dyDescent="0.25">
      <c r="B535" s="152">
        <v>524</v>
      </c>
      <c r="C535" s="152" t="s">
        <v>520</v>
      </c>
      <c r="D535" s="546" t="s">
        <v>2557</v>
      </c>
      <c r="E535" s="152" t="s">
        <v>2558</v>
      </c>
      <c r="F535" s="152">
        <v>523</v>
      </c>
      <c r="G535" s="152">
        <v>7</v>
      </c>
    </row>
    <row r="536" spans="2:7" x14ac:dyDescent="0.25">
      <c r="B536" s="152">
        <v>525</v>
      </c>
      <c r="C536" s="152" t="s">
        <v>1684</v>
      </c>
      <c r="D536" s="545" t="s">
        <v>1685</v>
      </c>
      <c r="E536" s="152" t="s">
        <v>2559</v>
      </c>
      <c r="F536" s="152">
        <v>524</v>
      </c>
      <c r="G536" s="152">
        <v>7</v>
      </c>
    </row>
    <row r="537" spans="2:7" ht="30" x14ac:dyDescent="0.25">
      <c r="B537" s="152">
        <v>526</v>
      </c>
      <c r="C537" s="152" t="s">
        <v>1686</v>
      </c>
      <c r="D537" s="545" t="s">
        <v>902</v>
      </c>
      <c r="E537" s="152" t="s">
        <v>2560</v>
      </c>
      <c r="F537" s="152">
        <v>523</v>
      </c>
      <c r="G537" s="152">
        <v>7</v>
      </c>
    </row>
    <row r="538" spans="2:7" x14ac:dyDescent="0.25">
      <c r="B538" s="152">
        <v>527</v>
      </c>
      <c r="C538" s="152" t="s">
        <v>1687</v>
      </c>
      <c r="D538" s="545" t="s">
        <v>1688</v>
      </c>
      <c r="E538" s="152" t="s">
        <v>2561</v>
      </c>
      <c r="F538" s="152">
        <v>523</v>
      </c>
      <c r="G538" s="152">
        <v>7</v>
      </c>
    </row>
    <row r="539" spans="2:7" ht="30" x14ac:dyDescent="0.25">
      <c r="B539" s="152">
        <v>528</v>
      </c>
      <c r="C539" s="152" t="s">
        <v>1689</v>
      </c>
      <c r="D539" s="545" t="s">
        <v>1690</v>
      </c>
      <c r="E539" s="152" t="s">
        <v>2562</v>
      </c>
      <c r="F539" s="152">
        <v>523</v>
      </c>
      <c r="G539" s="152">
        <v>7</v>
      </c>
    </row>
    <row r="540" spans="2:7" ht="30" x14ac:dyDescent="0.25">
      <c r="B540" s="152">
        <v>529</v>
      </c>
      <c r="C540" s="152" t="s">
        <v>1691</v>
      </c>
      <c r="D540" s="545" t="s">
        <v>1692</v>
      </c>
      <c r="E540" s="152" t="s">
        <v>2563</v>
      </c>
      <c r="F540" s="152">
        <v>508</v>
      </c>
      <c r="G540" s="152">
        <v>7</v>
      </c>
    </row>
    <row r="541" spans="2:7" ht="30" x14ac:dyDescent="0.25">
      <c r="B541" s="152">
        <v>530</v>
      </c>
      <c r="C541" s="152" t="s">
        <v>1693</v>
      </c>
      <c r="D541" s="545" t="s">
        <v>1694</v>
      </c>
      <c r="E541" s="152" t="s">
        <v>2013</v>
      </c>
      <c r="F541" s="152">
        <v>529</v>
      </c>
      <c r="G541" s="152">
        <v>7</v>
      </c>
    </row>
    <row r="542" spans="2:7" ht="30" x14ac:dyDescent="0.25">
      <c r="B542" s="152">
        <v>531</v>
      </c>
      <c r="C542" s="152" t="s">
        <v>1695</v>
      </c>
      <c r="D542" s="545" t="s">
        <v>1696</v>
      </c>
      <c r="E542" s="152" t="s">
        <v>2013</v>
      </c>
      <c r="F542" s="152">
        <v>529</v>
      </c>
      <c r="G542" s="152">
        <v>7</v>
      </c>
    </row>
    <row r="543" spans="2:7" ht="45" x14ac:dyDescent="0.25">
      <c r="B543" s="152">
        <v>532</v>
      </c>
      <c r="C543" s="152" t="s">
        <v>1697</v>
      </c>
      <c r="D543" s="545" t="s">
        <v>1698</v>
      </c>
      <c r="E543" s="152" t="s">
        <v>2013</v>
      </c>
      <c r="F543" s="152">
        <v>529</v>
      </c>
      <c r="G543" s="152">
        <v>7</v>
      </c>
    </row>
    <row r="544" spans="2:7" ht="30" x14ac:dyDescent="0.25">
      <c r="B544" s="152">
        <v>533</v>
      </c>
      <c r="C544" s="152" t="s">
        <v>1699</v>
      </c>
      <c r="D544" s="545" t="s">
        <v>1700</v>
      </c>
      <c r="E544" s="152" t="s">
        <v>2564</v>
      </c>
      <c r="F544" s="152">
        <v>508</v>
      </c>
      <c r="G544" s="152">
        <v>7</v>
      </c>
    </row>
    <row r="545" spans="2:7" ht="30" x14ac:dyDescent="0.25">
      <c r="B545" s="152">
        <v>534</v>
      </c>
      <c r="C545" s="152" t="s">
        <v>1701</v>
      </c>
      <c r="D545" s="545" t="s">
        <v>1702</v>
      </c>
      <c r="E545" s="152" t="s">
        <v>2013</v>
      </c>
      <c r="F545" s="152">
        <v>533</v>
      </c>
      <c r="G545" s="152">
        <v>7</v>
      </c>
    </row>
    <row r="546" spans="2:7" ht="30" x14ac:dyDescent="0.25">
      <c r="B546" s="152">
        <v>535</v>
      </c>
      <c r="C546" s="152" t="s">
        <v>1703</v>
      </c>
      <c r="D546" s="545" t="s">
        <v>1704</v>
      </c>
      <c r="E546" s="152" t="s">
        <v>2013</v>
      </c>
      <c r="F546" s="152">
        <v>533</v>
      </c>
      <c r="G546" s="152">
        <v>7</v>
      </c>
    </row>
    <row r="547" spans="2:7" ht="45" x14ac:dyDescent="0.25">
      <c r="B547" s="152">
        <v>536</v>
      </c>
      <c r="C547" s="152" t="s">
        <v>1705</v>
      </c>
      <c r="D547" s="545" t="s">
        <v>1706</v>
      </c>
      <c r="E547" s="152" t="s">
        <v>2013</v>
      </c>
      <c r="F547" s="152">
        <v>533</v>
      </c>
      <c r="G547" s="152">
        <v>7</v>
      </c>
    </row>
    <row r="548" spans="2:7" ht="30" x14ac:dyDescent="0.25">
      <c r="B548" s="152">
        <v>537</v>
      </c>
      <c r="C548" s="152" t="s">
        <v>1707</v>
      </c>
      <c r="D548" s="545" t="s">
        <v>1708</v>
      </c>
      <c r="E548" s="152" t="s">
        <v>2013</v>
      </c>
      <c r="F548" s="152">
        <v>508</v>
      </c>
      <c r="G548" s="152">
        <v>7</v>
      </c>
    </row>
    <row r="549" spans="2:7" x14ac:dyDescent="0.25">
      <c r="B549" s="152">
        <v>538</v>
      </c>
      <c r="C549" s="152" t="s">
        <v>1709</v>
      </c>
      <c r="D549" s="545" t="s">
        <v>1710</v>
      </c>
      <c r="E549" s="152" t="s">
        <v>2013</v>
      </c>
      <c r="F549" s="152">
        <v>537</v>
      </c>
      <c r="G549" s="152">
        <v>7</v>
      </c>
    </row>
    <row r="550" spans="2:7" x14ac:dyDescent="0.25">
      <c r="B550" s="152">
        <v>539</v>
      </c>
      <c r="C550" s="152" t="s">
        <v>1711</v>
      </c>
      <c r="D550" s="545" t="s">
        <v>1712</v>
      </c>
      <c r="E550" s="152" t="s">
        <v>2013</v>
      </c>
      <c r="F550" s="152">
        <v>537</v>
      </c>
      <c r="G550" s="152">
        <v>7</v>
      </c>
    </row>
    <row r="551" spans="2:7" x14ac:dyDescent="0.25">
      <c r="B551" s="152">
        <v>540</v>
      </c>
      <c r="C551" s="152" t="s">
        <v>1713</v>
      </c>
      <c r="D551" s="545" t="s">
        <v>1714</v>
      </c>
      <c r="E551" s="152" t="s">
        <v>2013</v>
      </c>
      <c r="F551" s="152">
        <v>537</v>
      </c>
      <c r="G551" s="152">
        <v>7</v>
      </c>
    </row>
    <row r="552" spans="2:7" x14ac:dyDescent="0.25">
      <c r="B552" s="152">
        <v>541</v>
      </c>
      <c r="C552" s="152" t="s">
        <v>1715</v>
      </c>
      <c r="D552" s="545" t="s">
        <v>1716</v>
      </c>
      <c r="E552" s="152" t="s">
        <v>2013</v>
      </c>
      <c r="F552" s="152">
        <v>0</v>
      </c>
      <c r="G552" s="152">
        <v>9</v>
      </c>
    </row>
    <row r="553" spans="2:7" ht="30" x14ac:dyDescent="0.25">
      <c r="B553" s="152">
        <v>542</v>
      </c>
      <c r="C553" s="152" t="s">
        <v>1717</v>
      </c>
      <c r="D553" s="545" t="s">
        <v>1718</v>
      </c>
      <c r="E553" s="152" t="s">
        <v>2013</v>
      </c>
      <c r="F553" s="152">
        <v>541</v>
      </c>
      <c r="G553" s="152">
        <v>9</v>
      </c>
    </row>
    <row r="554" spans="2:7" ht="30" x14ac:dyDescent="0.25">
      <c r="B554" s="152">
        <v>543</v>
      </c>
      <c r="C554" s="152" t="s">
        <v>1719</v>
      </c>
      <c r="D554" s="545" t="s">
        <v>1720</v>
      </c>
      <c r="E554" s="152" t="s">
        <v>2013</v>
      </c>
      <c r="F554" s="152">
        <v>542</v>
      </c>
      <c r="G554" s="152">
        <v>9</v>
      </c>
    </row>
    <row r="555" spans="2:7" ht="30" x14ac:dyDescent="0.25">
      <c r="B555" s="152">
        <v>544</v>
      </c>
      <c r="C555" s="152" t="s">
        <v>1721</v>
      </c>
      <c r="D555" s="545" t="s">
        <v>1722</v>
      </c>
      <c r="E555" s="152" t="s">
        <v>2013</v>
      </c>
      <c r="F555" s="152">
        <v>542</v>
      </c>
      <c r="G555" s="152">
        <v>9</v>
      </c>
    </row>
    <row r="556" spans="2:7" ht="30" x14ac:dyDescent="0.25">
      <c r="B556" s="152">
        <v>545</v>
      </c>
      <c r="C556" s="152" t="s">
        <v>1723</v>
      </c>
      <c r="D556" s="545" t="s">
        <v>1724</v>
      </c>
      <c r="E556" s="152" t="s">
        <v>2013</v>
      </c>
      <c r="F556" s="152">
        <v>542</v>
      </c>
      <c r="G556" s="152">
        <v>9</v>
      </c>
    </row>
    <row r="557" spans="2:7" x14ac:dyDescent="0.25">
      <c r="B557" s="152">
        <v>546</v>
      </c>
      <c r="C557" s="152" t="s">
        <v>1725</v>
      </c>
      <c r="D557" s="545" t="s">
        <v>1726</v>
      </c>
      <c r="E557" s="152" t="s">
        <v>2013</v>
      </c>
      <c r="F557" s="152">
        <v>542</v>
      </c>
      <c r="G557" s="152">
        <v>9</v>
      </c>
    </row>
  </sheetData>
  <conditionalFormatting sqref="C1:C1048576 H1:H1048576">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4"/>
  <sheetViews>
    <sheetView showGridLines="0" zoomScale="60" zoomScaleNormal="60" workbookViewId="0">
      <pane xSplit="3" ySplit="10" topLeftCell="D563" activePane="bottomRight" state="frozen"/>
      <selection pane="topRight" activeCell="D1" sqref="D1"/>
      <selection pane="bottomLeft" activeCell="A11" sqref="A11"/>
      <selection pane="bottomRight" activeCell="D585" sqref="D585"/>
    </sheetView>
  </sheetViews>
  <sheetFormatPr baseColWidth="10" defaultColWidth="11.5703125" defaultRowHeight="15" x14ac:dyDescent="0.25"/>
  <cols>
    <col min="1" max="1" width="4.5703125" style="112" customWidth="1"/>
    <col min="2" max="2" width="26.28515625" style="96" bestFit="1" customWidth="1"/>
    <col min="3" max="3" width="89.42578125" style="112"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2"/>
  </cols>
  <sheetData>
    <row r="1" spans="1:576" ht="26.25"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x14ac:dyDescent="0.25">
      <c r="K2" s="187"/>
      <c r="V2" s="149" t="s">
        <v>269</v>
      </c>
      <c r="W2" s="149" t="s">
        <v>270</v>
      </c>
    </row>
    <row r="3" spans="1:576" x14ac:dyDescent="0.25">
      <c r="B3" s="115"/>
      <c r="C3" s="116" t="s">
        <v>2975</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6"/>
    </row>
    <row r="4" spans="1:576" x14ac:dyDescent="0.25">
      <c r="B4" s="112"/>
      <c r="C4" s="116" t="s">
        <v>88</v>
      </c>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6"/>
    </row>
    <row r="5" spans="1:576" x14ac:dyDescent="0.25">
      <c r="B5" s="118"/>
      <c r="C5" s="116" t="s">
        <v>388</v>
      </c>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6"/>
    </row>
    <row r="6" spans="1:576" x14ac:dyDescent="0.25">
      <c r="B6" s="112"/>
      <c r="C6" s="116" t="s">
        <v>89</v>
      </c>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6"/>
    </row>
    <row r="7" spans="1:576" ht="29.25" thickBot="1" x14ac:dyDescent="0.3">
      <c r="K7" s="256"/>
      <c r="L7" s="256"/>
      <c r="M7" s="256"/>
      <c r="N7" s="257" t="s">
        <v>536</v>
      </c>
      <c r="O7" s="256"/>
      <c r="P7" s="256"/>
      <c r="Q7" s="256"/>
      <c r="R7" s="256"/>
      <c r="S7" s="256"/>
      <c r="T7" s="256"/>
      <c r="U7" s="256"/>
    </row>
    <row r="8" spans="1:576" ht="105.75" thickBot="1" x14ac:dyDescent="0.3">
      <c r="B8" s="221" t="s">
        <v>273</v>
      </c>
      <c r="C8" s="222" t="s">
        <v>272</v>
      </c>
      <c r="D8" s="223" t="s">
        <v>269</v>
      </c>
      <c r="E8" s="223" t="s">
        <v>270</v>
      </c>
      <c r="F8" s="223" t="s">
        <v>389</v>
      </c>
      <c r="G8" s="223" t="s">
        <v>606</v>
      </c>
      <c r="H8" s="223" t="s">
        <v>608</v>
      </c>
      <c r="I8" s="255" t="s">
        <v>609</v>
      </c>
      <c r="J8" s="223" t="s">
        <v>607</v>
      </c>
      <c r="K8" s="255" t="s">
        <v>264</v>
      </c>
      <c r="L8" s="255" t="s">
        <v>245</v>
      </c>
      <c r="M8" s="255" t="s">
        <v>619</v>
      </c>
      <c r="N8" s="255" t="s">
        <v>265</v>
      </c>
      <c r="O8" s="255" t="s">
        <v>185</v>
      </c>
      <c r="P8" s="255" t="s">
        <v>620</v>
      </c>
      <c r="Q8" s="255" t="s">
        <v>266</v>
      </c>
      <c r="R8" s="255" t="s">
        <v>621</v>
      </c>
      <c r="S8" s="255" t="s">
        <v>622</v>
      </c>
      <c r="T8" s="255" t="s">
        <v>267</v>
      </c>
      <c r="U8" s="255" t="s">
        <v>623</v>
      </c>
      <c r="V8" s="255" t="s">
        <v>537</v>
      </c>
      <c r="W8" s="255" t="s">
        <v>555</v>
      </c>
      <c r="X8" s="255" t="s">
        <v>538</v>
      </c>
      <c r="Y8" s="255" t="s">
        <v>552</v>
      </c>
      <c r="Z8" s="255" t="s">
        <v>539</v>
      </c>
      <c r="AA8" s="255" t="s">
        <v>540</v>
      </c>
      <c r="AB8" s="255" t="s">
        <v>541</v>
      </c>
      <c r="AC8" s="255" t="s">
        <v>551</v>
      </c>
      <c r="AD8" s="255" t="s">
        <v>542</v>
      </c>
      <c r="AE8" s="255" t="s">
        <v>543</v>
      </c>
      <c r="AF8" s="255" t="s">
        <v>544</v>
      </c>
      <c r="AG8" s="255" t="s">
        <v>550</v>
      </c>
      <c r="AH8" s="255" t="s">
        <v>545</v>
      </c>
      <c r="AI8" s="255" t="s">
        <v>546</v>
      </c>
      <c r="AJ8" s="255" t="s">
        <v>547</v>
      </c>
      <c r="AK8" s="255" t="s">
        <v>549</v>
      </c>
      <c r="AL8" s="255" t="s">
        <v>548</v>
      </c>
    </row>
    <row r="9" spans="1:576" x14ac:dyDescent="0.25">
      <c r="B9" s="215" t="s">
        <v>392</v>
      </c>
      <c r="C9" s="216" t="s">
        <v>274</v>
      </c>
      <c r="D9" s="217">
        <f>D10+D35+D60+D66+D73</f>
        <v>0</v>
      </c>
      <c r="E9" s="217">
        <f>E10+E35+E60+E66+E73</f>
        <v>6771057.1400000015</v>
      </c>
      <c r="F9" s="217">
        <f t="shared" ref="F9:F38" si="0">D9+E9</f>
        <v>6771057.1400000015</v>
      </c>
      <c r="G9" s="217">
        <f>G10+G35+G60+G66+G73</f>
        <v>0</v>
      </c>
      <c r="H9" s="217">
        <f t="shared" ref="H9:H38" si="1">F9-G9</f>
        <v>6771057.1400000015</v>
      </c>
      <c r="I9" s="217">
        <f>I10+I35+I60+I66+I73</f>
        <v>0</v>
      </c>
      <c r="J9" s="217">
        <f t="shared" ref="J9:J34" si="2">F9-I9</f>
        <v>6771057.1400000015</v>
      </c>
      <c r="K9" s="217">
        <f t="shared" ref="K9:AJ9" si="3">K10+K35+K60+K66+K73</f>
        <v>0</v>
      </c>
      <c r="L9" s="217">
        <f t="shared" si="3"/>
        <v>0</v>
      </c>
      <c r="M9" s="217">
        <f t="shared" si="3"/>
        <v>26500</v>
      </c>
      <c r="N9" s="217">
        <f t="shared" si="3"/>
        <v>0</v>
      </c>
      <c r="O9" s="217">
        <f t="shared" si="3"/>
        <v>0</v>
      </c>
      <c r="P9" s="217">
        <f t="shared" si="3"/>
        <v>6744557.1400000015</v>
      </c>
      <c r="Q9" s="217">
        <f t="shared" si="3"/>
        <v>0</v>
      </c>
      <c r="R9" s="217">
        <f t="shared" si="3"/>
        <v>0</v>
      </c>
      <c r="S9" s="217">
        <f t="shared" si="3"/>
        <v>0</v>
      </c>
      <c r="T9" s="217">
        <f t="shared" si="3"/>
        <v>0</v>
      </c>
      <c r="U9" s="217">
        <f t="shared" si="3"/>
        <v>0</v>
      </c>
      <c r="V9" s="217">
        <f t="shared" si="3"/>
        <v>0</v>
      </c>
      <c r="W9" s="217">
        <f t="shared" si="3"/>
        <v>0</v>
      </c>
      <c r="X9" s="217">
        <f t="shared" si="3"/>
        <v>0</v>
      </c>
      <c r="Y9" s="217">
        <f t="shared" ref="Y9:Y38" si="4">V9+W9+X9</f>
        <v>0</v>
      </c>
      <c r="Z9" s="217">
        <f t="shared" si="3"/>
        <v>0</v>
      </c>
      <c r="AA9" s="217">
        <f t="shared" si="3"/>
        <v>0</v>
      </c>
      <c r="AB9" s="217">
        <f t="shared" si="3"/>
        <v>0</v>
      </c>
      <c r="AC9" s="217">
        <f t="shared" ref="AC9:AC38" si="5">Z9+AA9+AB9</f>
        <v>0</v>
      </c>
      <c r="AD9" s="217">
        <f t="shared" si="3"/>
        <v>0</v>
      </c>
      <c r="AE9" s="217">
        <f t="shared" si="3"/>
        <v>0</v>
      </c>
      <c r="AF9" s="217">
        <f t="shared" si="3"/>
        <v>0</v>
      </c>
      <c r="AG9" s="217">
        <f t="shared" ref="AG9:AG38" si="6">AD9+AE9+AF9</f>
        <v>0</v>
      </c>
      <c r="AH9" s="217">
        <f t="shared" si="3"/>
        <v>0</v>
      </c>
      <c r="AI9" s="217">
        <f t="shared" si="3"/>
        <v>0</v>
      </c>
      <c r="AJ9" s="217">
        <f t="shared" si="3"/>
        <v>0</v>
      </c>
      <c r="AK9" s="217">
        <f t="shared" ref="AK9:AK38" si="7">AH9+AI9+AJ9</f>
        <v>0</v>
      </c>
      <c r="AL9" s="217">
        <f t="shared" ref="AL9:AL38" si="8">Y9+AC9+AG9+AK9</f>
        <v>0</v>
      </c>
    </row>
    <row r="10" spans="1:576" x14ac:dyDescent="0.25">
      <c r="B10" s="218" t="s">
        <v>393</v>
      </c>
      <c r="C10" s="219" t="s">
        <v>275</v>
      </c>
      <c r="D10" s="220">
        <f>SUM(D11:D34)</f>
        <v>0</v>
      </c>
      <c r="E10" s="220">
        <f>SUM(E11:E34)</f>
        <v>6339557.1400000015</v>
      </c>
      <c r="F10" s="220">
        <f t="shared" si="0"/>
        <v>6339557.1400000015</v>
      </c>
      <c r="G10" s="220">
        <f>SUM(G11:G34)</f>
        <v>0</v>
      </c>
      <c r="H10" s="220">
        <f t="shared" si="1"/>
        <v>6339557.1400000015</v>
      </c>
      <c r="I10" s="220">
        <f>SUM(I11:I34)</f>
        <v>0</v>
      </c>
      <c r="J10" s="220">
        <f t="shared" si="2"/>
        <v>6339557.1400000015</v>
      </c>
      <c r="K10" s="220">
        <f t="shared" ref="K10:AJ10" si="9">SUM(K11:K34)</f>
        <v>0</v>
      </c>
      <c r="L10" s="220">
        <f t="shared" si="9"/>
        <v>0</v>
      </c>
      <c r="M10" s="220">
        <f t="shared" si="9"/>
        <v>0</v>
      </c>
      <c r="N10" s="220">
        <f t="shared" si="9"/>
        <v>0</v>
      </c>
      <c r="O10" s="220">
        <f t="shared" si="9"/>
        <v>0</v>
      </c>
      <c r="P10" s="220">
        <f t="shared" si="9"/>
        <v>6339557.1400000015</v>
      </c>
      <c r="Q10" s="220">
        <f t="shared" si="9"/>
        <v>0</v>
      </c>
      <c r="R10" s="220">
        <f t="shared" si="9"/>
        <v>0</v>
      </c>
      <c r="S10" s="220">
        <f t="shared" si="9"/>
        <v>0</v>
      </c>
      <c r="T10" s="220">
        <f t="shared" si="9"/>
        <v>0</v>
      </c>
      <c r="U10" s="220">
        <f t="shared" si="9"/>
        <v>0</v>
      </c>
      <c r="V10" s="220">
        <f t="shared" si="9"/>
        <v>0</v>
      </c>
      <c r="W10" s="220">
        <f t="shared" si="9"/>
        <v>0</v>
      </c>
      <c r="X10" s="220">
        <f t="shared" si="9"/>
        <v>0</v>
      </c>
      <c r="Y10" s="220">
        <f t="shared" si="4"/>
        <v>0</v>
      </c>
      <c r="Z10" s="220">
        <f t="shared" si="9"/>
        <v>0</v>
      </c>
      <c r="AA10" s="220">
        <f t="shared" si="9"/>
        <v>0</v>
      </c>
      <c r="AB10" s="220">
        <f t="shared" si="9"/>
        <v>0</v>
      </c>
      <c r="AC10" s="220">
        <f t="shared" si="5"/>
        <v>0</v>
      </c>
      <c r="AD10" s="220">
        <f t="shared" si="9"/>
        <v>0</v>
      </c>
      <c r="AE10" s="220">
        <f t="shared" si="9"/>
        <v>0</v>
      </c>
      <c r="AF10" s="220">
        <f t="shared" si="9"/>
        <v>0</v>
      </c>
      <c r="AG10" s="220">
        <f t="shared" si="6"/>
        <v>0</v>
      </c>
      <c r="AH10" s="220">
        <f t="shared" si="9"/>
        <v>0</v>
      </c>
      <c r="AI10" s="220">
        <f t="shared" si="9"/>
        <v>0</v>
      </c>
      <c r="AJ10" s="220">
        <f t="shared" si="9"/>
        <v>0</v>
      </c>
      <c r="AK10" s="220">
        <f t="shared" si="7"/>
        <v>0</v>
      </c>
      <c r="AL10" s="220">
        <f t="shared" si="8"/>
        <v>0</v>
      </c>
    </row>
    <row r="11" spans="1:576" x14ac:dyDescent="0.25">
      <c r="B11" s="209" t="s">
        <v>394</v>
      </c>
      <c r="C11" s="210" t="s">
        <v>276</v>
      </c>
      <c r="D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11">
        <f t="shared" si="0"/>
        <v>0</v>
      </c>
      <c r="G11" s="211"/>
      <c r="H11" s="211">
        <f t="shared" si="1"/>
        <v>0</v>
      </c>
      <c r="I11" s="211"/>
      <c r="J11" s="211">
        <f t="shared" si="2"/>
        <v>0</v>
      </c>
      <c r="K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11">
        <f t="shared" si="4"/>
        <v>0</v>
      </c>
      <c r="Z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11">
        <f t="shared" si="5"/>
        <v>0</v>
      </c>
      <c r="AD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11">
        <f t="shared" si="6"/>
        <v>0</v>
      </c>
      <c r="AH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11">
        <f t="shared" si="7"/>
        <v>0</v>
      </c>
      <c r="AL11" s="211">
        <f t="shared" si="8"/>
        <v>0</v>
      </c>
    </row>
    <row r="12" spans="1:576" x14ac:dyDescent="0.25">
      <c r="B12" s="209" t="s">
        <v>886</v>
      </c>
      <c r="C12" s="210" t="s">
        <v>887</v>
      </c>
      <c r="D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5660272.5600000015</v>
      </c>
      <c r="F12" s="211">
        <f t="shared" si="0"/>
        <v>5660272.5600000015</v>
      </c>
      <c r="G12" s="211"/>
      <c r="H12" s="211">
        <f t="shared" si="1"/>
        <v>5660272.5600000015</v>
      </c>
      <c r="I12" s="211"/>
      <c r="J12" s="211">
        <f t="shared" si="2"/>
        <v>5660272.5600000015</v>
      </c>
      <c r="K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5660272.5600000015</v>
      </c>
      <c r="Q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11">
        <f t="shared" si="4"/>
        <v>0</v>
      </c>
      <c r="Z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11">
        <f t="shared" si="5"/>
        <v>0</v>
      </c>
      <c r="AD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11">
        <f t="shared" si="6"/>
        <v>0</v>
      </c>
      <c r="AH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11">
        <f t="shared" si="7"/>
        <v>0</v>
      </c>
      <c r="AL12" s="211">
        <f t="shared" si="8"/>
        <v>0</v>
      </c>
    </row>
    <row r="13" spans="1:576" x14ac:dyDescent="0.25">
      <c r="B13" s="209" t="s">
        <v>888</v>
      </c>
      <c r="C13" s="210" t="s">
        <v>889</v>
      </c>
      <c r="D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11">
        <f t="shared" si="0"/>
        <v>0</v>
      </c>
      <c r="G13" s="211"/>
      <c r="H13" s="211">
        <f t="shared" si="1"/>
        <v>0</v>
      </c>
      <c r="I13" s="211"/>
      <c r="J13" s="211">
        <f t="shared" si="2"/>
        <v>0</v>
      </c>
      <c r="K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11">
        <f t="shared" si="4"/>
        <v>0</v>
      </c>
      <c r="Z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11">
        <f t="shared" si="5"/>
        <v>0</v>
      </c>
      <c r="AD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11">
        <f t="shared" si="6"/>
        <v>0</v>
      </c>
      <c r="AH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11">
        <f t="shared" si="7"/>
        <v>0</v>
      </c>
      <c r="AL13" s="211">
        <f t="shared" si="8"/>
        <v>0</v>
      </c>
    </row>
    <row r="14" spans="1:576" x14ac:dyDescent="0.25">
      <c r="B14" s="209" t="s">
        <v>890</v>
      </c>
      <c r="C14" s="210" t="s">
        <v>891</v>
      </c>
      <c r="D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11">
        <f t="shared" si="0"/>
        <v>0</v>
      </c>
      <c r="G14" s="211"/>
      <c r="H14" s="211">
        <f t="shared" si="1"/>
        <v>0</v>
      </c>
      <c r="I14" s="211"/>
      <c r="J14" s="211">
        <f t="shared" si="2"/>
        <v>0</v>
      </c>
      <c r="K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11">
        <f t="shared" si="4"/>
        <v>0</v>
      </c>
      <c r="Z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11">
        <f t="shared" si="5"/>
        <v>0</v>
      </c>
      <c r="AD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11">
        <f t="shared" si="6"/>
        <v>0</v>
      </c>
      <c r="AH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11">
        <f t="shared" si="7"/>
        <v>0</v>
      </c>
      <c r="AL14" s="211">
        <f t="shared" si="8"/>
        <v>0</v>
      </c>
    </row>
    <row r="15" spans="1:576" x14ac:dyDescent="0.25">
      <c r="B15" s="209" t="s">
        <v>892</v>
      </c>
      <c r="C15" s="210" t="s">
        <v>893</v>
      </c>
      <c r="D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11">
        <f t="shared" si="0"/>
        <v>0</v>
      </c>
      <c r="G15" s="211"/>
      <c r="H15" s="211">
        <f t="shared" si="1"/>
        <v>0</v>
      </c>
      <c r="I15" s="211"/>
      <c r="J15" s="211">
        <f t="shared" si="2"/>
        <v>0</v>
      </c>
      <c r="K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11">
        <f t="shared" si="4"/>
        <v>0</v>
      </c>
      <c r="Z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11">
        <f t="shared" si="5"/>
        <v>0</v>
      </c>
      <c r="AD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11">
        <f t="shared" si="6"/>
        <v>0</v>
      </c>
      <c r="AH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11">
        <f t="shared" si="7"/>
        <v>0</v>
      </c>
      <c r="AL15" s="211">
        <f t="shared" si="8"/>
        <v>0</v>
      </c>
    </row>
    <row r="16" spans="1:576" x14ac:dyDescent="0.25">
      <c r="B16" s="209" t="s">
        <v>894</v>
      </c>
      <c r="C16" s="210" t="s">
        <v>895</v>
      </c>
      <c r="D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11">
        <f t="shared" si="0"/>
        <v>0</v>
      </c>
      <c r="G16" s="211"/>
      <c r="H16" s="211">
        <f t="shared" si="1"/>
        <v>0</v>
      </c>
      <c r="I16" s="211"/>
      <c r="J16" s="211">
        <f t="shared" si="2"/>
        <v>0</v>
      </c>
      <c r="K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11">
        <f t="shared" si="4"/>
        <v>0</v>
      </c>
      <c r="Z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11">
        <f t="shared" si="5"/>
        <v>0</v>
      </c>
      <c r="AD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11">
        <f t="shared" si="6"/>
        <v>0</v>
      </c>
      <c r="AH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11">
        <f t="shared" si="7"/>
        <v>0</v>
      </c>
      <c r="AL16" s="211">
        <f t="shared" si="8"/>
        <v>0</v>
      </c>
    </row>
    <row r="17" spans="2:38" x14ac:dyDescent="0.25">
      <c r="B17" s="209" t="s">
        <v>896</v>
      </c>
      <c r="C17" s="210" t="s">
        <v>897</v>
      </c>
      <c r="D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11">
        <f t="shared" si="0"/>
        <v>0</v>
      </c>
      <c r="G17" s="211"/>
      <c r="H17" s="211">
        <f t="shared" si="1"/>
        <v>0</v>
      </c>
      <c r="I17" s="211"/>
      <c r="J17" s="211">
        <f t="shared" si="2"/>
        <v>0</v>
      </c>
      <c r="K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11">
        <f t="shared" si="4"/>
        <v>0</v>
      </c>
      <c r="Z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11">
        <f t="shared" si="5"/>
        <v>0</v>
      </c>
      <c r="AD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11">
        <f t="shared" si="6"/>
        <v>0</v>
      </c>
      <c r="AH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11">
        <f t="shared" si="7"/>
        <v>0</v>
      </c>
      <c r="AL17" s="211">
        <f t="shared" si="8"/>
        <v>0</v>
      </c>
    </row>
    <row r="18" spans="2:38" x14ac:dyDescent="0.25">
      <c r="B18" s="209" t="s">
        <v>395</v>
      </c>
      <c r="C18" s="210" t="s">
        <v>277</v>
      </c>
      <c r="D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11">
        <f t="shared" si="0"/>
        <v>0</v>
      </c>
      <c r="G18" s="211"/>
      <c r="H18" s="211">
        <f t="shared" si="1"/>
        <v>0</v>
      </c>
      <c r="I18" s="211"/>
      <c r="J18" s="211">
        <f t="shared" si="2"/>
        <v>0</v>
      </c>
      <c r="K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11">
        <f t="shared" si="4"/>
        <v>0</v>
      </c>
      <c r="Z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11">
        <f t="shared" si="5"/>
        <v>0</v>
      </c>
      <c r="AD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11">
        <f t="shared" si="6"/>
        <v>0</v>
      </c>
      <c r="AH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11">
        <f t="shared" si="7"/>
        <v>0</v>
      </c>
      <c r="AL18" s="211">
        <f t="shared" si="8"/>
        <v>0</v>
      </c>
    </row>
    <row r="19" spans="2:38" x14ac:dyDescent="0.25">
      <c r="B19" s="209" t="s">
        <v>899</v>
      </c>
      <c r="C19" s="210" t="s">
        <v>898</v>
      </c>
      <c r="D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11">
        <f t="shared" si="0"/>
        <v>0</v>
      </c>
      <c r="G19" s="211"/>
      <c r="H19" s="211">
        <f t="shared" si="1"/>
        <v>0</v>
      </c>
      <c r="I19" s="211"/>
      <c r="J19" s="211">
        <f t="shared" si="2"/>
        <v>0</v>
      </c>
      <c r="K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11">
        <f t="shared" si="4"/>
        <v>0</v>
      </c>
      <c r="Z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11">
        <f t="shared" si="5"/>
        <v>0</v>
      </c>
      <c r="AD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11">
        <f t="shared" si="6"/>
        <v>0</v>
      </c>
      <c r="AH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11">
        <f t="shared" si="7"/>
        <v>0</v>
      </c>
      <c r="AL19" s="211">
        <f t="shared" si="8"/>
        <v>0</v>
      </c>
    </row>
    <row r="20" spans="2:38" x14ac:dyDescent="0.25">
      <c r="B20" s="209" t="s">
        <v>396</v>
      </c>
      <c r="C20" s="210" t="s">
        <v>278</v>
      </c>
      <c r="D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11">
        <f t="shared" si="0"/>
        <v>0</v>
      </c>
      <c r="G20" s="211"/>
      <c r="H20" s="211">
        <f t="shared" si="1"/>
        <v>0</v>
      </c>
      <c r="I20" s="211"/>
      <c r="J20" s="211">
        <f t="shared" si="2"/>
        <v>0</v>
      </c>
      <c r="K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11">
        <f t="shared" si="4"/>
        <v>0</v>
      </c>
      <c r="Z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11">
        <f t="shared" si="5"/>
        <v>0</v>
      </c>
      <c r="AD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11">
        <f t="shared" si="6"/>
        <v>0</v>
      </c>
      <c r="AH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11">
        <f t="shared" si="7"/>
        <v>0</v>
      </c>
      <c r="AL20" s="211">
        <f t="shared" si="8"/>
        <v>0</v>
      </c>
    </row>
    <row r="21" spans="2:38" x14ac:dyDescent="0.25">
      <c r="B21" s="209" t="s">
        <v>901</v>
      </c>
      <c r="C21" s="210" t="s">
        <v>900</v>
      </c>
      <c r="D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11">
        <f t="shared" si="0"/>
        <v>0</v>
      </c>
      <c r="G21" s="211"/>
      <c r="H21" s="211">
        <f t="shared" si="1"/>
        <v>0</v>
      </c>
      <c r="I21" s="211"/>
      <c r="J21" s="211">
        <f t="shared" si="2"/>
        <v>0</v>
      </c>
      <c r="K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11">
        <f t="shared" si="4"/>
        <v>0</v>
      </c>
      <c r="Z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11">
        <f t="shared" si="5"/>
        <v>0</v>
      </c>
      <c r="AD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11">
        <f t="shared" si="6"/>
        <v>0</v>
      </c>
      <c r="AH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11">
        <f t="shared" si="7"/>
        <v>0</v>
      </c>
      <c r="AL21" s="211">
        <f t="shared" si="8"/>
        <v>0</v>
      </c>
    </row>
    <row r="22" spans="2:38" x14ac:dyDescent="0.25">
      <c r="B22" s="209" t="s">
        <v>903</v>
      </c>
      <c r="C22" s="210" t="s">
        <v>902</v>
      </c>
      <c r="D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11">
        <f t="shared" si="0"/>
        <v>0</v>
      </c>
      <c r="G22" s="211"/>
      <c r="H22" s="211">
        <f t="shared" si="1"/>
        <v>0</v>
      </c>
      <c r="I22" s="211"/>
      <c r="J22" s="211">
        <f t="shared" si="2"/>
        <v>0</v>
      </c>
      <c r="K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11">
        <f t="shared" si="4"/>
        <v>0</v>
      </c>
      <c r="Z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11">
        <f t="shared" si="5"/>
        <v>0</v>
      </c>
      <c r="AD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11">
        <f t="shared" si="6"/>
        <v>0</v>
      </c>
      <c r="AH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11">
        <f t="shared" si="7"/>
        <v>0</v>
      </c>
      <c r="AL22" s="211">
        <f t="shared" si="8"/>
        <v>0</v>
      </c>
    </row>
    <row r="23" spans="2:38" x14ac:dyDescent="0.25">
      <c r="B23" s="209" t="s">
        <v>905</v>
      </c>
      <c r="C23" s="210" t="s">
        <v>904</v>
      </c>
      <c r="D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11">
        <f t="shared" si="0"/>
        <v>0</v>
      </c>
      <c r="G23" s="211"/>
      <c r="H23" s="211">
        <f t="shared" si="1"/>
        <v>0</v>
      </c>
      <c r="I23" s="211"/>
      <c r="J23" s="211">
        <f t="shared" si="2"/>
        <v>0</v>
      </c>
      <c r="K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11">
        <f t="shared" si="4"/>
        <v>0</v>
      </c>
      <c r="Z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11">
        <f t="shared" si="5"/>
        <v>0</v>
      </c>
      <c r="AD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11">
        <f t="shared" si="6"/>
        <v>0</v>
      </c>
      <c r="AH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11">
        <f t="shared" si="7"/>
        <v>0</v>
      </c>
      <c r="AL23" s="211">
        <f t="shared" si="8"/>
        <v>0</v>
      </c>
    </row>
    <row r="24" spans="2:38" x14ac:dyDescent="0.25">
      <c r="B24" s="209" t="s">
        <v>397</v>
      </c>
      <c r="C24" s="210" t="s">
        <v>279</v>
      </c>
      <c r="D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211">
        <f t="shared" si="0"/>
        <v>0</v>
      </c>
      <c r="G24" s="211"/>
      <c r="H24" s="211">
        <f t="shared" si="1"/>
        <v>0</v>
      </c>
      <c r="I24" s="211"/>
      <c r="J24" s="211">
        <f t="shared" si="2"/>
        <v>0</v>
      </c>
      <c r="K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11">
        <f t="shared" si="4"/>
        <v>0</v>
      </c>
      <c r="Z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11">
        <f t="shared" si="5"/>
        <v>0</v>
      </c>
      <c r="AD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11">
        <f t="shared" si="6"/>
        <v>0</v>
      </c>
      <c r="AH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11">
        <f t="shared" si="7"/>
        <v>0</v>
      </c>
      <c r="AL24" s="211">
        <f t="shared" si="8"/>
        <v>0</v>
      </c>
    </row>
    <row r="25" spans="2:38" x14ac:dyDescent="0.25">
      <c r="B25" s="209" t="s">
        <v>906</v>
      </c>
      <c r="C25" s="210" t="s">
        <v>907</v>
      </c>
      <c r="D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471689.37999999995</v>
      </c>
      <c r="F25" s="211">
        <f t="shared" si="0"/>
        <v>471689.37999999995</v>
      </c>
      <c r="G25" s="211"/>
      <c r="H25" s="211">
        <f t="shared" si="1"/>
        <v>471689.37999999995</v>
      </c>
      <c r="I25" s="211"/>
      <c r="J25" s="211">
        <f t="shared" si="2"/>
        <v>471689.37999999995</v>
      </c>
      <c r="K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471689.37999999995</v>
      </c>
      <c r="Q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11">
        <f t="shared" si="4"/>
        <v>0</v>
      </c>
      <c r="Z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11">
        <f t="shared" si="5"/>
        <v>0</v>
      </c>
      <c r="AD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11">
        <f t="shared" si="6"/>
        <v>0</v>
      </c>
      <c r="AH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11">
        <f t="shared" si="7"/>
        <v>0</v>
      </c>
      <c r="AL25" s="211">
        <f t="shared" si="8"/>
        <v>0</v>
      </c>
    </row>
    <row r="26" spans="2:38" x14ac:dyDescent="0.25">
      <c r="B26" s="209" t="s">
        <v>909</v>
      </c>
      <c r="C26" s="210" t="s">
        <v>908</v>
      </c>
      <c r="D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207595.19999999995</v>
      </c>
      <c r="F26" s="211">
        <f t="shared" si="0"/>
        <v>207595.19999999995</v>
      </c>
      <c r="G26" s="211"/>
      <c r="H26" s="211">
        <f t="shared" si="1"/>
        <v>207595.19999999995</v>
      </c>
      <c r="I26" s="211"/>
      <c r="J26" s="211">
        <f t="shared" si="2"/>
        <v>207595.19999999995</v>
      </c>
      <c r="K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207595.19999999995</v>
      </c>
      <c r="Q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11">
        <f t="shared" si="4"/>
        <v>0</v>
      </c>
      <c r="Z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11">
        <f t="shared" si="5"/>
        <v>0</v>
      </c>
      <c r="AD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11">
        <f t="shared" si="6"/>
        <v>0</v>
      </c>
      <c r="AH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11">
        <f t="shared" si="7"/>
        <v>0</v>
      </c>
      <c r="AL26" s="211">
        <f t="shared" si="8"/>
        <v>0</v>
      </c>
    </row>
    <row r="27" spans="2:38" x14ac:dyDescent="0.25">
      <c r="B27" s="209" t="s">
        <v>398</v>
      </c>
      <c r="C27" s="210" t="s">
        <v>280</v>
      </c>
      <c r="D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11">
        <f t="shared" si="0"/>
        <v>0</v>
      </c>
      <c r="G27" s="211"/>
      <c r="H27" s="211">
        <f t="shared" si="1"/>
        <v>0</v>
      </c>
      <c r="I27" s="211"/>
      <c r="J27" s="211">
        <f t="shared" si="2"/>
        <v>0</v>
      </c>
      <c r="K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11">
        <f t="shared" si="4"/>
        <v>0</v>
      </c>
      <c r="Z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11">
        <f t="shared" si="5"/>
        <v>0</v>
      </c>
      <c r="AD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11">
        <f t="shared" si="6"/>
        <v>0</v>
      </c>
      <c r="AH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11">
        <f t="shared" si="7"/>
        <v>0</v>
      </c>
      <c r="AL27" s="211">
        <f t="shared" si="8"/>
        <v>0</v>
      </c>
    </row>
    <row r="28" spans="2:38" x14ac:dyDescent="0.25">
      <c r="B28" s="209" t="s">
        <v>911</v>
      </c>
      <c r="C28" s="210" t="s">
        <v>910</v>
      </c>
      <c r="D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11">
        <f t="shared" si="0"/>
        <v>0</v>
      </c>
      <c r="G28" s="211"/>
      <c r="H28" s="211">
        <f t="shared" si="1"/>
        <v>0</v>
      </c>
      <c r="I28" s="211"/>
      <c r="J28" s="211">
        <f t="shared" si="2"/>
        <v>0</v>
      </c>
      <c r="K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11">
        <f t="shared" si="4"/>
        <v>0</v>
      </c>
      <c r="Z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11">
        <f t="shared" si="5"/>
        <v>0</v>
      </c>
      <c r="AD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11">
        <f t="shared" si="6"/>
        <v>0</v>
      </c>
      <c r="AH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11">
        <f t="shared" si="7"/>
        <v>0</v>
      </c>
      <c r="AL28" s="211">
        <f t="shared" si="8"/>
        <v>0</v>
      </c>
    </row>
    <row r="29" spans="2:38" x14ac:dyDescent="0.25">
      <c r="B29" s="209" t="s">
        <v>399</v>
      </c>
      <c r="C29" s="210" t="s">
        <v>281</v>
      </c>
      <c r="D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11">
        <f t="shared" si="0"/>
        <v>0</v>
      </c>
      <c r="G29" s="211"/>
      <c r="H29" s="211">
        <f t="shared" si="1"/>
        <v>0</v>
      </c>
      <c r="I29" s="211"/>
      <c r="J29" s="211">
        <f t="shared" si="2"/>
        <v>0</v>
      </c>
      <c r="K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11">
        <f t="shared" si="4"/>
        <v>0</v>
      </c>
      <c r="Z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11">
        <f t="shared" si="5"/>
        <v>0</v>
      </c>
      <c r="AD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11">
        <f t="shared" si="6"/>
        <v>0</v>
      </c>
      <c r="AH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11">
        <f t="shared" si="7"/>
        <v>0</v>
      </c>
      <c r="AL29" s="211">
        <f t="shared" si="8"/>
        <v>0</v>
      </c>
    </row>
    <row r="30" spans="2:38" x14ac:dyDescent="0.25">
      <c r="B30" s="209" t="s">
        <v>912</v>
      </c>
      <c r="C30" s="210" t="s">
        <v>914</v>
      </c>
      <c r="D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11">
        <f t="shared" si="0"/>
        <v>0</v>
      </c>
      <c r="G30" s="211"/>
      <c r="H30" s="211">
        <f t="shared" si="1"/>
        <v>0</v>
      </c>
      <c r="I30" s="211"/>
      <c r="J30" s="211">
        <f t="shared" si="2"/>
        <v>0</v>
      </c>
      <c r="K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11">
        <f t="shared" si="4"/>
        <v>0</v>
      </c>
      <c r="Z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11">
        <f t="shared" si="5"/>
        <v>0</v>
      </c>
      <c r="AD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11">
        <f t="shared" si="6"/>
        <v>0</v>
      </c>
      <c r="AH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11">
        <f t="shared" si="7"/>
        <v>0</v>
      </c>
      <c r="AL30" s="211">
        <f t="shared" si="8"/>
        <v>0</v>
      </c>
    </row>
    <row r="31" spans="2:38" x14ac:dyDescent="0.25">
      <c r="B31" s="209" t="s">
        <v>913</v>
      </c>
      <c r="C31" s="210" t="s">
        <v>915</v>
      </c>
      <c r="D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11">
        <f t="shared" si="0"/>
        <v>0</v>
      </c>
      <c r="G31" s="211"/>
      <c r="H31" s="211">
        <f t="shared" si="1"/>
        <v>0</v>
      </c>
      <c r="I31" s="211"/>
      <c r="J31" s="211">
        <f t="shared" si="2"/>
        <v>0</v>
      </c>
      <c r="K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11">
        <f t="shared" si="4"/>
        <v>0</v>
      </c>
      <c r="Z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11">
        <f t="shared" si="5"/>
        <v>0</v>
      </c>
      <c r="AD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11">
        <f t="shared" si="6"/>
        <v>0</v>
      </c>
      <c r="AH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11">
        <f t="shared" si="7"/>
        <v>0</v>
      </c>
      <c r="AL31" s="211">
        <f t="shared" si="8"/>
        <v>0</v>
      </c>
    </row>
    <row r="32" spans="2:38" x14ac:dyDescent="0.25">
      <c r="B32" s="209" t="s">
        <v>917</v>
      </c>
      <c r="C32" s="210" t="s">
        <v>916</v>
      </c>
      <c r="D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11">
        <f t="shared" si="0"/>
        <v>0</v>
      </c>
      <c r="G32" s="211"/>
      <c r="H32" s="211">
        <f t="shared" si="1"/>
        <v>0</v>
      </c>
      <c r="I32" s="211"/>
      <c r="J32" s="211">
        <f t="shared" si="2"/>
        <v>0</v>
      </c>
      <c r="K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11">
        <f t="shared" si="4"/>
        <v>0</v>
      </c>
      <c r="Z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11">
        <f t="shared" si="5"/>
        <v>0</v>
      </c>
      <c r="AD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11">
        <f t="shared" si="6"/>
        <v>0</v>
      </c>
      <c r="AH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11">
        <f t="shared" si="7"/>
        <v>0</v>
      </c>
      <c r="AL32" s="211">
        <f t="shared" si="8"/>
        <v>0</v>
      </c>
    </row>
    <row r="33" spans="2:38" x14ac:dyDescent="0.25">
      <c r="B33" s="209" t="s">
        <v>391</v>
      </c>
      <c r="C33" s="210" t="s">
        <v>282</v>
      </c>
      <c r="D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11">
        <f t="shared" si="0"/>
        <v>0</v>
      </c>
      <c r="G33" s="211"/>
      <c r="H33" s="211">
        <f t="shared" si="1"/>
        <v>0</v>
      </c>
      <c r="I33" s="211"/>
      <c r="J33" s="211">
        <f t="shared" si="2"/>
        <v>0</v>
      </c>
      <c r="K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11">
        <f t="shared" si="4"/>
        <v>0</v>
      </c>
      <c r="Z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11">
        <f t="shared" si="5"/>
        <v>0</v>
      </c>
      <c r="AD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11">
        <f t="shared" si="6"/>
        <v>0</v>
      </c>
      <c r="AH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11">
        <f t="shared" si="7"/>
        <v>0</v>
      </c>
      <c r="AL33" s="211">
        <f t="shared" si="8"/>
        <v>0</v>
      </c>
    </row>
    <row r="34" spans="2:38" x14ac:dyDescent="0.25">
      <c r="B34" s="209" t="s">
        <v>932</v>
      </c>
      <c r="C34" s="210" t="s">
        <v>933</v>
      </c>
      <c r="D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11">
        <f t="shared" si="0"/>
        <v>0</v>
      </c>
      <c r="G34" s="211"/>
      <c r="H34" s="211">
        <f t="shared" si="1"/>
        <v>0</v>
      </c>
      <c r="I34" s="211"/>
      <c r="J34" s="211">
        <f t="shared" si="2"/>
        <v>0</v>
      </c>
      <c r="K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11">
        <f t="shared" si="4"/>
        <v>0</v>
      </c>
      <c r="Z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11">
        <f t="shared" si="5"/>
        <v>0</v>
      </c>
      <c r="AD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11">
        <f t="shared" si="6"/>
        <v>0</v>
      </c>
      <c r="AH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11">
        <f t="shared" si="7"/>
        <v>0</v>
      </c>
      <c r="AL34" s="211">
        <f t="shared" si="8"/>
        <v>0</v>
      </c>
    </row>
    <row r="35" spans="2:38" x14ac:dyDescent="0.25">
      <c r="B35" s="218" t="s">
        <v>400</v>
      </c>
      <c r="C35" s="219" t="s">
        <v>283</v>
      </c>
      <c r="D35" s="220">
        <f>SUM(D36:D59)</f>
        <v>0</v>
      </c>
      <c r="E35" s="220">
        <f>SUM(E36:E59)</f>
        <v>431500</v>
      </c>
      <c r="F35" s="220">
        <f t="shared" si="0"/>
        <v>431500</v>
      </c>
      <c r="G35" s="220">
        <f>SUM(G36:G59)</f>
        <v>0</v>
      </c>
      <c r="H35" s="220">
        <f t="shared" si="1"/>
        <v>431500</v>
      </c>
      <c r="I35" s="220">
        <f t="shared" ref="I35:X35" si="10">SUM(I36:I59)</f>
        <v>0</v>
      </c>
      <c r="J35" s="220">
        <f t="shared" si="10"/>
        <v>431500</v>
      </c>
      <c r="K35" s="220">
        <f t="shared" si="10"/>
        <v>0</v>
      </c>
      <c r="L35" s="220">
        <f t="shared" si="10"/>
        <v>0</v>
      </c>
      <c r="M35" s="220">
        <f t="shared" si="10"/>
        <v>26500</v>
      </c>
      <c r="N35" s="220">
        <f t="shared" si="10"/>
        <v>0</v>
      </c>
      <c r="O35" s="220">
        <f t="shared" si="10"/>
        <v>0</v>
      </c>
      <c r="P35" s="220">
        <f t="shared" si="10"/>
        <v>405000</v>
      </c>
      <c r="Q35" s="220">
        <f t="shared" si="10"/>
        <v>0</v>
      </c>
      <c r="R35" s="220">
        <f t="shared" si="10"/>
        <v>0</v>
      </c>
      <c r="S35" s="220">
        <f t="shared" si="10"/>
        <v>0</v>
      </c>
      <c r="T35" s="220">
        <f t="shared" si="10"/>
        <v>0</v>
      </c>
      <c r="U35" s="220">
        <f t="shared" si="10"/>
        <v>0</v>
      </c>
      <c r="V35" s="220">
        <f t="shared" si="10"/>
        <v>0</v>
      </c>
      <c r="W35" s="220">
        <f t="shared" si="10"/>
        <v>0</v>
      </c>
      <c r="X35" s="220">
        <f t="shared" si="10"/>
        <v>0</v>
      </c>
      <c r="Y35" s="220">
        <f t="shared" si="4"/>
        <v>0</v>
      </c>
      <c r="Z35" s="220">
        <f>SUM(Z36:Z59)</f>
        <v>0</v>
      </c>
      <c r="AA35" s="220">
        <f>SUM(AA36:AA59)</f>
        <v>0</v>
      </c>
      <c r="AB35" s="220">
        <f>SUM(AB36:AB59)</f>
        <v>0</v>
      </c>
      <c r="AC35" s="220">
        <f t="shared" si="5"/>
        <v>0</v>
      </c>
      <c r="AD35" s="220">
        <f>SUM(AD36:AD59)</f>
        <v>0</v>
      </c>
      <c r="AE35" s="220">
        <f>SUM(AE36:AE59)</f>
        <v>0</v>
      </c>
      <c r="AF35" s="220">
        <f>SUM(AF36:AF59)</f>
        <v>0</v>
      </c>
      <c r="AG35" s="220">
        <f t="shared" si="6"/>
        <v>0</v>
      </c>
      <c r="AH35" s="220">
        <f>SUM(AH36:AH59)</f>
        <v>0</v>
      </c>
      <c r="AI35" s="220">
        <f>SUM(AI36:AI59)</f>
        <v>0</v>
      </c>
      <c r="AJ35" s="220">
        <f>SUM(AJ36:AJ59)</f>
        <v>0</v>
      </c>
      <c r="AK35" s="220">
        <f t="shared" si="7"/>
        <v>0</v>
      </c>
      <c r="AL35" s="220">
        <f t="shared" si="8"/>
        <v>0</v>
      </c>
    </row>
    <row r="36" spans="2:38" x14ac:dyDescent="0.25">
      <c r="B36" s="209" t="s">
        <v>934</v>
      </c>
      <c r="C36" s="210" t="s">
        <v>935</v>
      </c>
      <c r="D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11">
        <f t="shared" si="0"/>
        <v>0</v>
      </c>
      <c r="G36" s="211"/>
      <c r="H36" s="211">
        <f t="shared" si="1"/>
        <v>0</v>
      </c>
      <c r="I36" s="211"/>
      <c r="J36" s="211">
        <f>F36-I36</f>
        <v>0</v>
      </c>
      <c r="K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11">
        <f t="shared" si="4"/>
        <v>0</v>
      </c>
      <c r="Z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11">
        <f t="shared" si="5"/>
        <v>0</v>
      </c>
      <c r="AD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11">
        <f t="shared" si="6"/>
        <v>0</v>
      </c>
      <c r="AH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11">
        <f t="shared" si="7"/>
        <v>0</v>
      </c>
      <c r="AL36" s="211">
        <f t="shared" si="8"/>
        <v>0</v>
      </c>
    </row>
    <row r="37" spans="2:38" x14ac:dyDescent="0.25">
      <c r="B37" s="209" t="s">
        <v>401</v>
      </c>
      <c r="C37" s="210" t="s">
        <v>284</v>
      </c>
      <c r="D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11">
        <f t="shared" si="0"/>
        <v>0</v>
      </c>
      <c r="G37" s="211"/>
      <c r="H37" s="211">
        <f t="shared" si="1"/>
        <v>0</v>
      </c>
      <c r="I37" s="211"/>
      <c r="J37" s="211">
        <f>F37-I37</f>
        <v>0</v>
      </c>
      <c r="K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11">
        <f t="shared" si="4"/>
        <v>0</v>
      </c>
      <c r="Z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11">
        <f t="shared" si="5"/>
        <v>0</v>
      </c>
      <c r="AD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11">
        <f t="shared" si="6"/>
        <v>0</v>
      </c>
      <c r="AH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11">
        <f t="shared" si="7"/>
        <v>0</v>
      </c>
      <c r="AL37" s="211">
        <f t="shared" si="8"/>
        <v>0</v>
      </c>
    </row>
    <row r="38" spans="2:38" x14ac:dyDescent="0.25">
      <c r="B38" s="209" t="s">
        <v>936</v>
      </c>
      <c r="C38" s="210" t="s">
        <v>937</v>
      </c>
      <c r="D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11">
        <f t="shared" si="0"/>
        <v>0</v>
      </c>
      <c r="G38" s="211"/>
      <c r="H38" s="211">
        <f t="shared" si="1"/>
        <v>0</v>
      </c>
      <c r="I38" s="211"/>
      <c r="J38" s="211">
        <f>F38-I38</f>
        <v>0</v>
      </c>
      <c r="K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11">
        <f t="shared" si="4"/>
        <v>0</v>
      </c>
      <c r="Z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11">
        <f t="shared" si="5"/>
        <v>0</v>
      </c>
      <c r="AD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11">
        <f t="shared" si="6"/>
        <v>0</v>
      </c>
      <c r="AH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11">
        <f t="shared" si="7"/>
        <v>0</v>
      </c>
      <c r="AL38" s="211">
        <f t="shared" si="8"/>
        <v>0</v>
      </c>
    </row>
    <row r="39" spans="2:38" x14ac:dyDescent="0.25">
      <c r="B39" s="209" t="s">
        <v>938</v>
      </c>
      <c r="C39" s="210" t="s">
        <v>939</v>
      </c>
      <c r="D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11">
        <f t="shared" ref="F39:F59" si="11">D39+E39</f>
        <v>0</v>
      </c>
      <c r="G39" s="211"/>
      <c r="H39" s="211">
        <f t="shared" ref="H39:H59" si="12">F39-G39</f>
        <v>0</v>
      </c>
      <c r="I39" s="211"/>
      <c r="J39" s="211">
        <f t="shared" ref="J39:J59" si="13">F39-I39</f>
        <v>0</v>
      </c>
      <c r="K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11">
        <f t="shared" ref="Y39:Y59" si="14">V39+W39+X39</f>
        <v>0</v>
      </c>
      <c r="Z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11">
        <f t="shared" ref="AC39:AC59" si="15">Z39+AA39+AB39</f>
        <v>0</v>
      </c>
      <c r="AD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11">
        <f t="shared" ref="AG39:AG59" si="16">AD39+AE39+AF39</f>
        <v>0</v>
      </c>
      <c r="AH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11">
        <f t="shared" ref="AK39:AK59" si="17">AH39+AI39+AJ39</f>
        <v>0</v>
      </c>
      <c r="AL39" s="211">
        <f t="shared" ref="AL39:AL59" si="18">Y39+AC39+AG39+AK39</f>
        <v>0</v>
      </c>
    </row>
    <row r="40" spans="2:38" x14ac:dyDescent="0.25">
      <c r="B40" s="209" t="s">
        <v>402</v>
      </c>
      <c r="C40" s="210" t="s">
        <v>285</v>
      </c>
      <c r="D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11">
        <f t="shared" si="11"/>
        <v>0</v>
      </c>
      <c r="G40" s="211"/>
      <c r="H40" s="211">
        <f t="shared" si="12"/>
        <v>0</v>
      </c>
      <c r="I40" s="211"/>
      <c r="J40" s="211">
        <f t="shared" si="13"/>
        <v>0</v>
      </c>
      <c r="K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11">
        <f t="shared" si="14"/>
        <v>0</v>
      </c>
      <c r="Z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11">
        <f t="shared" si="15"/>
        <v>0</v>
      </c>
      <c r="AD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11">
        <f t="shared" si="16"/>
        <v>0</v>
      </c>
      <c r="AH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11">
        <f t="shared" si="17"/>
        <v>0</v>
      </c>
      <c r="AL40" s="211">
        <f t="shared" si="18"/>
        <v>0</v>
      </c>
    </row>
    <row r="41" spans="2:38" x14ac:dyDescent="0.25">
      <c r="B41" s="209" t="s">
        <v>940</v>
      </c>
      <c r="C41" s="210" t="s">
        <v>941</v>
      </c>
      <c r="D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11">
        <f>D41+E41</f>
        <v>0</v>
      </c>
      <c r="G41" s="211"/>
      <c r="H41" s="211">
        <f>F41-G41</f>
        <v>0</v>
      </c>
      <c r="I41" s="211"/>
      <c r="J41" s="211">
        <f>F41-I41</f>
        <v>0</v>
      </c>
      <c r="K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11">
        <f>V41+W41+X41</f>
        <v>0</v>
      </c>
      <c r="Z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11">
        <f>Z41+AA41+AB41</f>
        <v>0</v>
      </c>
      <c r="AD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11">
        <f>AD41+AE41+AF41</f>
        <v>0</v>
      </c>
      <c r="AH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11">
        <f>AH41+AI41+AJ41</f>
        <v>0</v>
      </c>
      <c r="AL41" s="211">
        <f>Y41+AC41+AG41+AK41</f>
        <v>0</v>
      </c>
    </row>
    <row r="42" spans="2:38" x14ac:dyDescent="0.25">
      <c r="B42" s="209" t="s">
        <v>942</v>
      </c>
      <c r="C42" s="210" t="s">
        <v>908</v>
      </c>
      <c r="D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11">
        <f t="shared" si="11"/>
        <v>0</v>
      </c>
      <c r="G42" s="211"/>
      <c r="H42" s="211">
        <f t="shared" si="12"/>
        <v>0</v>
      </c>
      <c r="I42" s="211"/>
      <c r="J42" s="211">
        <f t="shared" si="13"/>
        <v>0</v>
      </c>
      <c r="K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11">
        <f t="shared" si="14"/>
        <v>0</v>
      </c>
      <c r="Z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11">
        <f t="shared" si="15"/>
        <v>0</v>
      </c>
      <c r="AD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11">
        <f t="shared" si="16"/>
        <v>0</v>
      </c>
      <c r="AH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11">
        <f t="shared" si="17"/>
        <v>0</v>
      </c>
      <c r="AL42" s="211">
        <f t="shared" si="18"/>
        <v>0</v>
      </c>
    </row>
    <row r="43" spans="2:38" x14ac:dyDescent="0.25">
      <c r="B43" s="209" t="s">
        <v>403</v>
      </c>
      <c r="C43" s="210" t="s">
        <v>286</v>
      </c>
      <c r="D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11">
        <f>D43+E43</f>
        <v>0</v>
      </c>
      <c r="G43" s="211"/>
      <c r="H43" s="211">
        <f>F43-G43</f>
        <v>0</v>
      </c>
      <c r="I43" s="211"/>
      <c r="J43" s="211">
        <f>F43-I43</f>
        <v>0</v>
      </c>
      <c r="K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11">
        <f>V43+W43+X43</f>
        <v>0</v>
      </c>
      <c r="Z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11">
        <f>Z43+AA43+AB43</f>
        <v>0</v>
      </c>
      <c r="AD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11">
        <f>AD43+AE43+AF43</f>
        <v>0</v>
      </c>
      <c r="AH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11">
        <f>AH43+AI43+AJ43</f>
        <v>0</v>
      </c>
      <c r="AL43" s="211">
        <f>Y43+AC43+AG43+AK43</f>
        <v>0</v>
      </c>
    </row>
    <row r="44" spans="2:38" x14ac:dyDescent="0.25">
      <c r="B44" s="209" t="s">
        <v>943</v>
      </c>
      <c r="C44" s="210" t="s">
        <v>944</v>
      </c>
      <c r="D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11">
        <f t="shared" si="11"/>
        <v>0</v>
      </c>
      <c r="G44" s="211"/>
      <c r="H44" s="211">
        <f t="shared" si="12"/>
        <v>0</v>
      </c>
      <c r="I44" s="211"/>
      <c r="J44" s="211">
        <f t="shared" si="13"/>
        <v>0</v>
      </c>
      <c r="K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11">
        <f t="shared" si="14"/>
        <v>0</v>
      </c>
      <c r="Z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11">
        <f t="shared" si="15"/>
        <v>0</v>
      </c>
      <c r="AD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11">
        <f t="shared" si="16"/>
        <v>0</v>
      </c>
      <c r="AH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11">
        <f t="shared" si="17"/>
        <v>0</v>
      </c>
      <c r="AL44" s="211">
        <f t="shared" si="18"/>
        <v>0</v>
      </c>
    </row>
    <row r="45" spans="2:38" x14ac:dyDescent="0.25">
      <c r="B45" s="209" t="s">
        <v>945</v>
      </c>
      <c r="C45" s="210" t="s">
        <v>915</v>
      </c>
      <c r="D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11">
        <f>D45+E45</f>
        <v>0</v>
      </c>
      <c r="G45" s="211"/>
      <c r="H45" s="211">
        <f>F45-G45</f>
        <v>0</v>
      </c>
      <c r="I45" s="211"/>
      <c r="J45" s="211">
        <f>F45-I45</f>
        <v>0</v>
      </c>
      <c r="K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11">
        <f>V45+W45+X45</f>
        <v>0</v>
      </c>
      <c r="Z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11">
        <f>Z45+AA45+AB45</f>
        <v>0</v>
      </c>
      <c r="AD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11">
        <f>AD45+AE45+AF45</f>
        <v>0</v>
      </c>
      <c r="AH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11">
        <f>AH45+AI45+AJ45</f>
        <v>0</v>
      </c>
      <c r="AL45" s="211">
        <f>Y45+AC45+AG45+AK45</f>
        <v>0</v>
      </c>
    </row>
    <row r="46" spans="2:38" x14ac:dyDescent="0.25">
      <c r="B46" s="209" t="s">
        <v>946</v>
      </c>
      <c r="C46" s="210" t="s">
        <v>916</v>
      </c>
      <c r="D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11">
        <f t="shared" si="11"/>
        <v>0</v>
      </c>
      <c r="G46" s="211"/>
      <c r="H46" s="211">
        <f t="shared" si="12"/>
        <v>0</v>
      </c>
      <c r="I46" s="211"/>
      <c r="J46" s="211">
        <f t="shared" si="13"/>
        <v>0</v>
      </c>
      <c r="K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11">
        <f t="shared" si="14"/>
        <v>0</v>
      </c>
      <c r="Z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11">
        <f t="shared" si="15"/>
        <v>0</v>
      </c>
      <c r="AD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11">
        <f t="shared" si="16"/>
        <v>0</v>
      </c>
      <c r="AH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11">
        <f t="shared" si="17"/>
        <v>0</v>
      </c>
      <c r="AL46" s="211">
        <f t="shared" si="18"/>
        <v>0</v>
      </c>
    </row>
    <row r="47" spans="2:38" x14ac:dyDescent="0.25">
      <c r="B47" s="209" t="s">
        <v>947</v>
      </c>
      <c r="C47" s="210" t="s">
        <v>948</v>
      </c>
      <c r="D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11">
        <f>D47+E47</f>
        <v>0</v>
      </c>
      <c r="G47" s="211"/>
      <c r="H47" s="211">
        <f>F47-G47</f>
        <v>0</v>
      </c>
      <c r="I47" s="211"/>
      <c r="J47" s="211">
        <f>F47-I47</f>
        <v>0</v>
      </c>
      <c r="K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11">
        <f>V47+W47+X47</f>
        <v>0</v>
      </c>
      <c r="Z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11">
        <f>Z47+AA47+AB47</f>
        <v>0</v>
      </c>
      <c r="AD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11">
        <f>AD47+AE47+AF47</f>
        <v>0</v>
      </c>
      <c r="AH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11">
        <f>AH47+AI47+AJ47</f>
        <v>0</v>
      </c>
      <c r="AL47" s="211">
        <f>Y47+AC47+AG47+AK47</f>
        <v>0</v>
      </c>
    </row>
    <row r="48" spans="2:38" x14ac:dyDescent="0.25">
      <c r="B48" s="209" t="s">
        <v>949</v>
      </c>
      <c r="C48" s="210" t="s">
        <v>950</v>
      </c>
      <c r="D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11">
        <f t="shared" si="11"/>
        <v>0</v>
      </c>
      <c r="G48" s="211"/>
      <c r="H48" s="211">
        <f t="shared" si="12"/>
        <v>0</v>
      </c>
      <c r="I48" s="211"/>
      <c r="J48" s="211">
        <f t="shared" si="13"/>
        <v>0</v>
      </c>
      <c r="K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11">
        <f t="shared" si="14"/>
        <v>0</v>
      </c>
      <c r="Z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11">
        <f t="shared" si="15"/>
        <v>0</v>
      </c>
      <c r="AD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11">
        <f t="shared" si="16"/>
        <v>0</v>
      </c>
      <c r="AH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11">
        <f t="shared" si="17"/>
        <v>0</v>
      </c>
      <c r="AL48" s="211">
        <f t="shared" si="18"/>
        <v>0</v>
      </c>
    </row>
    <row r="49" spans="2:38" x14ac:dyDescent="0.25">
      <c r="B49" s="209" t="s">
        <v>951</v>
      </c>
      <c r="C49" s="210" t="s">
        <v>923</v>
      </c>
      <c r="D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11">
        <f>D49+E49</f>
        <v>0</v>
      </c>
      <c r="G49" s="211"/>
      <c r="H49" s="211">
        <f>F49-G49</f>
        <v>0</v>
      </c>
      <c r="I49" s="211"/>
      <c r="J49" s="211">
        <f>F49-I49</f>
        <v>0</v>
      </c>
      <c r="K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11">
        <f>V49+W49+X49</f>
        <v>0</v>
      </c>
      <c r="Z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11">
        <f>Z49+AA49+AB49</f>
        <v>0</v>
      </c>
      <c r="AD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11">
        <f>AD49+AE49+AF49</f>
        <v>0</v>
      </c>
      <c r="AH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11">
        <f>AH49+AI49+AJ49</f>
        <v>0</v>
      </c>
      <c r="AL49" s="211">
        <f>Y49+AC49+AG49+AK49</f>
        <v>0</v>
      </c>
    </row>
    <row r="50" spans="2:38" x14ac:dyDescent="0.25">
      <c r="B50" s="209" t="s">
        <v>952</v>
      </c>
      <c r="C50" s="210" t="s">
        <v>953</v>
      </c>
      <c r="D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11">
        <f t="shared" si="11"/>
        <v>0</v>
      </c>
      <c r="G50" s="211"/>
      <c r="H50" s="211">
        <f t="shared" si="12"/>
        <v>0</v>
      </c>
      <c r="I50" s="211"/>
      <c r="J50" s="211">
        <f t="shared" si="13"/>
        <v>0</v>
      </c>
      <c r="K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11">
        <f t="shared" si="14"/>
        <v>0</v>
      </c>
      <c r="Z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11">
        <f t="shared" si="15"/>
        <v>0</v>
      </c>
      <c r="AD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11">
        <f t="shared" si="16"/>
        <v>0</v>
      </c>
      <c r="AH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11">
        <f t="shared" si="17"/>
        <v>0</v>
      </c>
      <c r="AL50" s="211">
        <f t="shared" si="18"/>
        <v>0</v>
      </c>
    </row>
    <row r="51" spans="2:38" x14ac:dyDescent="0.25">
      <c r="B51" s="209" t="s">
        <v>404</v>
      </c>
      <c r="C51" s="210" t="s">
        <v>287</v>
      </c>
      <c r="D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11">
        <f t="shared" si="11"/>
        <v>0</v>
      </c>
      <c r="G51" s="211"/>
      <c r="H51" s="211">
        <f t="shared" si="12"/>
        <v>0</v>
      </c>
      <c r="I51" s="211"/>
      <c r="J51" s="211">
        <f t="shared" si="13"/>
        <v>0</v>
      </c>
      <c r="K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11">
        <f t="shared" si="14"/>
        <v>0</v>
      </c>
      <c r="Z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11">
        <f t="shared" si="15"/>
        <v>0</v>
      </c>
      <c r="AD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11">
        <f t="shared" si="16"/>
        <v>0</v>
      </c>
      <c r="AH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11">
        <f t="shared" si="17"/>
        <v>0</v>
      </c>
      <c r="AL51" s="211">
        <f t="shared" si="18"/>
        <v>0</v>
      </c>
    </row>
    <row r="52" spans="2:38" x14ac:dyDescent="0.25">
      <c r="B52" s="209" t="s">
        <v>954</v>
      </c>
      <c r="C52" s="210" t="s">
        <v>955</v>
      </c>
      <c r="D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405000</v>
      </c>
      <c r="F52" s="211">
        <f>D52+E52</f>
        <v>405000</v>
      </c>
      <c r="G52" s="211"/>
      <c r="H52" s="211">
        <f>F52-G52</f>
        <v>405000</v>
      </c>
      <c r="I52" s="211"/>
      <c r="J52" s="211">
        <f>F52-I52</f>
        <v>405000</v>
      </c>
      <c r="K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405000</v>
      </c>
      <c r="Q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11">
        <f>V52+W52+X52</f>
        <v>0</v>
      </c>
      <c r="Z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11">
        <f>Z52+AA52+AB52</f>
        <v>0</v>
      </c>
      <c r="AD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11">
        <f>AD52+AE52+AF52</f>
        <v>0</v>
      </c>
      <c r="AH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11">
        <f>AH52+AI52+AJ52</f>
        <v>0</v>
      </c>
      <c r="AL52" s="211">
        <f>Y52+AC52+AG52+AK52</f>
        <v>0</v>
      </c>
    </row>
    <row r="53" spans="2:38" x14ac:dyDescent="0.25">
      <c r="B53" s="209" t="s">
        <v>956</v>
      </c>
      <c r="C53" s="210" t="s">
        <v>957</v>
      </c>
      <c r="D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11">
        <f t="shared" si="11"/>
        <v>0</v>
      </c>
      <c r="G53" s="211"/>
      <c r="H53" s="211">
        <f t="shared" si="12"/>
        <v>0</v>
      </c>
      <c r="I53" s="211"/>
      <c r="J53" s="211">
        <f t="shared" si="13"/>
        <v>0</v>
      </c>
      <c r="K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11">
        <f t="shared" si="14"/>
        <v>0</v>
      </c>
      <c r="Z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11">
        <f t="shared" si="15"/>
        <v>0</v>
      </c>
      <c r="AD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11">
        <f t="shared" si="16"/>
        <v>0</v>
      </c>
      <c r="AH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11">
        <f t="shared" si="17"/>
        <v>0</v>
      </c>
      <c r="AL53" s="211">
        <f t="shared" si="18"/>
        <v>0</v>
      </c>
    </row>
    <row r="54" spans="2:38" x14ac:dyDescent="0.25">
      <c r="B54" s="209" t="s">
        <v>958</v>
      </c>
      <c r="C54" s="210" t="s">
        <v>959</v>
      </c>
      <c r="D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11">
        <f>D54+E54</f>
        <v>0</v>
      </c>
      <c r="G54" s="211"/>
      <c r="H54" s="211">
        <f>F54-G54</f>
        <v>0</v>
      </c>
      <c r="I54" s="211"/>
      <c r="J54" s="211">
        <f>F54-I54</f>
        <v>0</v>
      </c>
      <c r="K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11">
        <f>V54+W54+X54</f>
        <v>0</v>
      </c>
      <c r="Z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11">
        <f>Z54+AA54+AB54</f>
        <v>0</v>
      </c>
      <c r="AD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11">
        <f>AD54+AE54+AF54</f>
        <v>0</v>
      </c>
      <c r="AH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11">
        <f>AH54+AI54+AJ54</f>
        <v>0</v>
      </c>
      <c r="AL54" s="211">
        <f>Y54+AC54+AG54+AK54</f>
        <v>0</v>
      </c>
    </row>
    <row r="55" spans="2:38" x14ac:dyDescent="0.25">
      <c r="B55" s="209" t="s">
        <v>960</v>
      </c>
      <c r="C55" s="210" t="s">
        <v>961</v>
      </c>
      <c r="D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11">
        <f t="shared" si="11"/>
        <v>0</v>
      </c>
      <c r="G55" s="211"/>
      <c r="H55" s="211">
        <f t="shared" si="12"/>
        <v>0</v>
      </c>
      <c r="I55" s="211"/>
      <c r="J55" s="211">
        <f t="shared" si="13"/>
        <v>0</v>
      </c>
      <c r="K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11">
        <f t="shared" si="14"/>
        <v>0</v>
      </c>
      <c r="Z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11">
        <f t="shared" si="15"/>
        <v>0</v>
      </c>
      <c r="AD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11">
        <f t="shared" si="16"/>
        <v>0</v>
      </c>
      <c r="AH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11">
        <f t="shared" si="17"/>
        <v>0</v>
      </c>
      <c r="AL55" s="211">
        <f t="shared" si="18"/>
        <v>0</v>
      </c>
    </row>
    <row r="56" spans="2:38" x14ac:dyDescent="0.25">
      <c r="B56" s="209" t="s">
        <v>962</v>
      </c>
      <c r="C56" s="210" t="s">
        <v>963</v>
      </c>
      <c r="D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11">
        <f>D56+E56</f>
        <v>0</v>
      </c>
      <c r="G56" s="211"/>
      <c r="H56" s="211">
        <f>F56-G56</f>
        <v>0</v>
      </c>
      <c r="I56" s="211"/>
      <c r="J56" s="211">
        <f>F56-I56</f>
        <v>0</v>
      </c>
      <c r="K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11">
        <f>V56+W56+X56</f>
        <v>0</v>
      </c>
      <c r="Z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11">
        <f>Z56+AA56+AB56</f>
        <v>0</v>
      </c>
      <c r="AD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11">
        <f>AD56+AE56+AF56</f>
        <v>0</v>
      </c>
      <c r="AH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11">
        <f>AH56+AI56+AJ56</f>
        <v>0</v>
      </c>
      <c r="AL56" s="211">
        <f>Y56+AC56+AG56+AK56</f>
        <v>0</v>
      </c>
    </row>
    <row r="57" spans="2:38" x14ac:dyDescent="0.25">
      <c r="B57" s="209" t="s">
        <v>964</v>
      </c>
      <c r="C57" s="210" t="s">
        <v>965</v>
      </c>
      <c r="D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26500</v>
      </c>
      <c r="F57" s="211">
        <f t="shared" si="11"/>
        <v>26500</v>
      </c>
      <c r="G57" s="211"/>
      <c r="H57" s="211">
        <f t="shared" si="12"/>
        <v>26500</v>
      </c>
      <c r="I57" s="211"/>
      <c r="J57" s="211">
        <f t="shared" si="13"/>
        <v>26500</v>
      </c>
      <c r="K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26500</v>
      </c>
      <c r="N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11">
        <f t="shared" si="14"/>
        <v>0</v>
      </c>
      <c r="Z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11">
        <f t="shared" si="15"/>
        <v>0</v>
      </c>
      <c r="AD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11">
        <f t="shared" si="16"/>
        <v>0</v>
      </c>
      <c r="AH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11">
        <f t="shared" si="17"/>
        <v>0</v>
      </c>
      <c r="AL57" s="211">
        <f t="shared" si="18"/>
        <v>0</v>
      </c>
    </row>
    <row r="58" spans="2:38" x14ac:dyDescent="0.25">
      <c r="B58" s="209" t="s">
        <v>966</v>
      </c>
      <c r="C58" s="210" t="s">
        <v>967</v>
      </c>
      <c r="D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11">
        <f>D58+E58</f>
        <v>0</v>
      </c>
      <c r="G58" s="211"/>
      <c r="H58" s="211">
        <f>F58-G58</f>
        <v>0</v>
      </c>
      <c r="I58" s="211"/>
      <c r="J58" s="211">
        <f>F58-I58</f>
        <v>0</v>
      </c>
      <c r="K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11">
        <f>V58+W58+X58</f>
        <v>0</v>
      </c>
      <c r="Z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11">
        <f>Z58+AA58+AB58</f>
        <v>0</v>
      </c>
      <c r="AD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11">
        <f>AD58+AE58+AF58</f>
        <v>0</v>
      </c>
      <c r="AH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11">
        <f>AH58+AI58+AJ58</f>
        <v>0</v>
      </c>
      <c r="AL58" s="211">
        <f>Y58+AC58+AG58+AK58</f>
        <v>0</v>
      </c>
    </row>
    <row r="59" spans="2:38" x14ac:dyDescent="0.25">
      <c r="B59" s="209" t="s">
        <v>968</v>
      </c>
      <c r="C59" s="210" t="s">
        <v>969</v>
      </c>
      <c r="D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11">
        <f t="shared" si="11"/>
        <v>0</v>
      </c>
      <c r="G59" s="211"/>
      <c r="H59" s="211">
        <f t="shared" si="12"/>
        <v>0</v>
      </c>
      <c r="I59" s="211"/>
      <c r="J59" s="211">
        <f t="shared" si="13"/>
        <v>0</v>
      </c>
      <c r="K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11">
        <f t="shared" si="14"/>
        <v>0</v>
      </c>
      <c r="Z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11">
        <f t="shared" si="15"/>
        <v>0</v>
      </c>
      <c r="AD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11">
        <f t="shared" si="16"/>
        <v>0</v>
      </c>
      <c r="AH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11">
        <f t="shared" si="17"/>
        <v>0</v>
      </c>
      <c r="AL59" s="211">
        <f t="shared" si="18"/>
        <v>0</v>
      </c>
    </row>
    <row r="60" spans="2:38" x14ac:dyDescent="0.25">
      <c r="B60" s="218" t="s">
        <v>405</v>
      </c>
      <c r="C60" s="219" t="s">
        <v>288</v>
      </c>
      <c r="D60" s="220">
        <f>SUM(D61:D65)</f>
        <v>0</v>
      </c>
      <c r="E60" s="220">
        <f>SUM(E61:E65)</f>
        <v>0</v>
      </c>
      <c r="F60" s="220">
        <f t="shared" ref="F60:F66" si="19">D60+E60</f>
        <v>0</v>
      </c>
      <c r="G60" s="220">
        <f>SUM(G61:G65)</f>
        <v>0</v>
      </c>
      <c r="H60" s="220">
        <f t="shared" ref="H60:H66" si="20">F60-G60</f>
        <v>0</v>
      </c>
      <c r="I60" s="220">
        <f>SUM(I61:I65)</f>
        <v>0</v>
      </c>
      <c r="J60" s="220">
        <f t="shared" ref="J60:J66" si="21">F60-I60</f>
        <v>0</v>
      </c>
      <c r="K60" s="220">
        <f t="shared" ref="K60:X60" si="22">SUM(K61:K65)</f>
        <v>0</v>
      </c>
      <c r="L60" s="220">
        <f t="shared" si="22"/>
        <v>0</v>
      </c>
      <c r="M60" s="220">
        <f t="shared" si="22"/>
        <v>0</v>
      </c>
      <c r="N60" s="220">
        <f t="shared" si="22"/>
        <v>0</v>
      </c>
      <c r="O60" s="220">
        <f t="shared" si="22"/>
        <v>0</v>
      </c>
      <c r="P60" s="220">
        <f t="shared" si="22"/>
        <v>0</v>
      </c>
      <c r="Q60" s="220">
        <f t="shared" si="22"/>
        <v>0</v>
      </c>
      <c r="R60" s="220">
        <f t="shared" si="22"/>
        <v>0</v>
      </c>
      <c r="S60" s="220">
        <f t="shared" si="22"/>
        <v>0</v>
      </c>
      <c r="T60" s="220">
        <f t="shared" si="22"/>
        <v>0</v>
      </c>
      <c r="U60" s="220">
        <f t="shared" si="22"/>
        <v>0</v>
      </c>
      <c r="V60" s="220">
        <f t="shared" si="22"/>
        <v>0</v>
      </c>
      <c r="W60" s="220">
        <f t="shared" si="22"/>
        <v>0</v>
      </c>
      <c r="X60" s="220">
        <f t="shared" si="22"/>
        <v>0</v>
      </c>
      <c r="Y60" s="220">
        <f t="shared" ref="Y60:Y66" si="23">V60+W60+X60</f>
        <v>0</v>
      </c>
      <c r="Z60" s="220">
        <f>SUM(Z61:Z65)</f>
        <v>0</v>
      </c>
      <c r="AA60" s="220">
        <f>SUM(AA61:AA65)</f>
        <v>0</v>
      </c>
      <c r="AB60" s="220">
        <f>SUM(AB61:AB65)</f>
        <v>0</v>
      </c>
      <c r="AC60" s="220">
        <f t="shared" ref="AC60:AC66" si="24">Z60+AA60+AB60</f>
        <v>0</v>
      </c>
      <c r="AD60" s="220">
        <f>SUM(AD61:AD65)</f>
        <v>0</v>
      </c>
      <c r="AE60" s="220">
        <f>SUM(AE61:AE65)</f>
        <v>0</v>
      </c>
      <c r="AF60" s="220">
        <f>SUM(AF61:AF65)</f>
        <v>0</v>
      </c>
      <c r="AG60" s="220">
        <f t="shared" ref="AG60:AG66" si="25">AD60+AE60+AF60</f>
        <v>0</v>
      </c>
      <c r="AH60" s="220">
        <f>SUM(AH61:AH65)</f>
        <v>0</v>
      </c>
      <c r="AI60" s="220">
        <f>SUM(AI61:AI65)</f>
        <v>0</v>
      </c>
      <c r="AJ60" s="220">
        <f>SUM(AJ61:AJ65)</f>
        <v>0</v>
      </c>
      <c r="AK60" s="220">
        <f t="shared" ref="AK60:AK66" si="26">AH60+AI60+AJ60</f>
        <v>0</v>
      </c>
      <c r="AL60" s="220">
        <f t="shared" ref="AL60:AL66" si="27">Y60+AC60+AG60+AK60</f>
        <v>0</v>
      </c>
    </row>
    <row r="61" spans="2:38" x14ac:dyDescent="0.25">
      <c r="B61" s="209" t="s">
        <v>406</v>
      </c>
      <c r="C61" s="210" t="s">
        <v>289</v>
      </c>
      <c r="D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11">
        <f t="shared" si="19"/>
        <v>0</v>
      </c>
      <c r="G61" s="211"/>
      <c r="H61" s="211">
        <f t="shared" si="20"/>
        <v>0</v>
      </c>
      <c r="I61" s="211"/>
      <c r="J61" s="211">
        <f t="shared" si="21"/>
        <v>0</v>
      </c>
      <c r="K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11">
        <f t="shared" si="23"/>
        <v>0</v>
      </c>
      <c r="Z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11">
        <f t="shared" si="24"/>
        <v>0</v>
      </c>
      <c r="AD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11">
        <f t="shared" si="25"/>
        <v>0</v>
      </c>
      <c r="AH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11">
        <f t="shared" si="26"/>
        <v>0</v>
      </c>
      <c r="AL61" s="211">
        <f t="shared" si="27"/>
        <v>0</v>
      </c>
    </row>
    <row r="62" spans="2:38" x14ac:dyDescent="0.25">
      <c r="B62" s="209" t="s">
        <v>990</v>
      </c>
      <c r="C62" s="210" t="s">
        <v>991</v>
      </c>
      <c r="D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11">
        <f t="shared" si="19"/>
        <v>0</v>
      </c>
      <c r="G62" s="211"/>
      <c r="H62" s="211">
        <f t="shared" si="20"/>
        <v>0</v>
      </c>
      <c r="I62" s="211"/>
      <c r="J62" s="211">
        <f t="shared" si="21"/>
        <v>0</v>
      </c>
      <c r="K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11">
        <f t="shared" si="23"/>
        <v>0</v>
      </c>
      <c r="Z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11">
        <f t="shared" si="24"/>
        <v>0</v>
      </c>
      <c r="AD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11">
        <f t="shared" si="25"/>
        <v>0</v>
      </c>
      <c r="AH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11">
        <f t="shared" si="26"/>
        <v>0</v>
      </c>
      <c r="AL62" s="211">
        <f t="shared" si="27"/>
        <v>0</v>
      </c>
    </row>
    <row r="63" spans="2:38" x14ac:dyDescent="0.25">
      <c r="B63" s="209" t="s">
        <v>407</v>
      </c>
      <c r="C63" s="210" t="s">
        <v>290</v>
      </c>
      <c r="D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11">
        <f t="shared" si="19"/>
        <v>0</v>
      </c>
      <c r="G63" s="211"/>
      <c r="H63" s="211">
        <f t="shared" si="20"/>
        <v>0</v>
      </c>
      <c r="I63" s="211"/>
      <c r="J63" s="211">
        <f t="shared" si="21"/>
        <v>0</v>
      </c>
      <c r="K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11">
        <f t="shared" si="23"/>
        <v>0</v>
      </c>
      <c r="Z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11">
        <f t="shared" si="24"/>
        <v>0</v>
      </c>
      <c r="AD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11">
        <f t="shared" si="25"/>
        <v>0</v>
      </c>
      <c r="AH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11">
        <f t="shared" si="26"/>
        <v>0</v>
      </c>
      <c r="AL63" s="211">
        <f t="shared" si="27"/>
        <v>0</v>
      </c>
    </row>
    <row r="64" spans="2:38" x14ac:dyDescent="0.25">
      <c r="B64" s="209" t="s">
        <v>992</v>
      </c>
      <c r="C64" s="210" t="s">
        <v>993</v>
      </c>
      <c r="D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11">
        <f t="shared" si="19"/>
        <v>0</v>
      </c>
      <c r="G64" s="211"/>
      <c r="H64" s="211">
        <f t="shared" si="20"/>
        <v>0</v>
      </c>
      <c r="I64" s="211"/>
      <c r="J64" s="211">
        <f t="shared" si="21"/>
        <v>0</v>
      </c>
      <c r="K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11">
        <f t="shared" si="23"/>
        <v>0</v>
      </c>
      <c r="Z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11">
        <f t="shared" si="24"/>
        <v>0</v>
      </c>
      <c r="AD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11">
        <f t="shared" si="25"/>
        <v>0</v>
      </c>
      <c r="AH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11">
        <f t="shared" si="26"/>
        <v>0</v>
      </c>
      <c r="AL64" s="211">
        <f t="shared" si="27"/>
        <v>0</v>
      </c>
    </row>
    <row r="65" spans="2:38" x14ac:dyDescent="0.25">
      <c r="B65" s="209" t="s">
        <v>994</v>
      </c>
      <c r="C65" s="210" t="s">
        <v>995</v>
      </c>
      <c r="D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11">
        <f t="shared" si="19"/>
        <v>0</v>
      </c>
      <c r="G65" s="211"/>
      <c r="H65" s="211">
        <f t="shared" si="20"/>
        <v>0</v>
      </c>
      <c r="I65" s="211"/>
      <c r="J65" s="211">
        <f t="shared" si="21"/>
        <v>0</v>
      </c>
      <c r="K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11">
        <f t="shared" si="23"/>
        <v>0</v>
      </c>
      <c r="Z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11">
        <f t="shared" si="24"/>
        <v>0</v>
      </c>
      <c r="AD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11">
        <f t="shared" si="25"/>
        <v>0</v>
      </c>
      <c r="AH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11">
        <f t="shared" si="26"/>
        <v>0</v>
      </c>
      <c r="AL65" s="211">
        <f t="shared" si="27"/>
        <v>0</v>
      </c>
    </row>
    <row r="66" spans="2:38" x14ac:dyDescent="0.25">
      <c r="B66" s="218" t="s">
        <v>408</v>
      </c>
      <c r="C66" s="219" t="s">
        <v>291</v>
      </c>
      <c r="D66" s="220">
        <f>SUM(D67:D72)</f>
        <v>0</v>
      </c>
      <c r="E66" s="220">
        <f>SUM(E67:E72)</f>
        <v>0</v>
      </c>
      <c r="F66" s="220">
        <f t="shared" si="19"/>
        <v>0</v>
      </c>
      <c r="G66" s="220">
        <f>SUM(G67:G72)</f>
        <v>0</v>
      </c>
      <c r="H66" s="220">
        <f t="shared" si="20"/>
        <v>0</v>
      </c>
      <c r="I66" s="220">
        <f>SUM(I67:I72)</f>
        <v>0</v>
      </c>
      <c r="J66" s="220">
        <f t="shared" si="21"/>
        <v>0</v>
      </c>
      <c r="K66" s="220">
        <f t="shared" ref="K66:AJ66" si="28">SUM(K67:K72)</f>
        <v>0</v>
      </c>
      <c r="L66" s="220">
        <f t="shared" si="28"/>
        <v>0</v>
      </c>
      <c r="M66" s="220">
        <f t="shared" si="28"/>
        <v>0</v>
      </c>
      <c r="N66" s="220">
        <f t="shared" si="28"/>
        <v>0</v>
      </c>
      <c r="O66" s="220">
        <f t="shared" si="28"/>
        <v>0</v>
      </c>
      <c r="P66" s="220">
        <f t="shared" si="28"/>
        <v>0</v>
      </c>
      <c r="Q66" s="220">
        <f t="shared" si="28"/>
        <v>0</v>
      </c>
      <c r="R66" s="220">
        <f t="shared" si="28"/>
        <v>0</v>
      </c>
      <c r="S66" s="220">
        <f t="shared" si="28"/>
        <v>0</v>
      </c>
      <c r="T66" s="220">
        <f t="shared" si="28"/>
        <v>0</v>
      </c>
      <c r="U66" s="220">
        <f t="shared" si="28"/>
        <v>0</v>
      </c>
      <c r="V66" s="220">
        <f t="shared" si="28"/>
        <v>0</v>
      </c>
      <c r="W66" s="220">
        <f t="shared" si="28"/>
        <v>0</v>
      </c>
      <c r="X66" s="220">
        <f t="shared" si="28"/>
        <v>0</v>
      </c>
      <c r="Y66" s="220">
        <f t="shared" si="23"/>
        <v>0</v>
      </c>
      <c r="Z66" s="220">
        <f t="shared" si="28"/>
        <v>0</v>
      </c>
      <c r="AA66" s="220">
        <f t="shared" si="28"/>
        <v>0</v>
      </c>
      <c r="AB66" s="220">
        <f t="shared" si="28"/>
        <v>0</v>
      </c>
      <c r="AC66" s="220">
        <f t="shared" si="24"/>
        <v>0</v>
      </c>
      <c r="AD66" s="220">
        <f t="shared" si="28"/>
        <v>0</v>
      </c>
      <c r="AE66" s="220">
        <f t="shared" si="28"/>
        <v>0</v>
      </c>
      <c r="AF66" s="220">
        <f t="shared" si="28"/>
        <v>0</v>
      </c>
      <c r="AG66" s="220">
        <f t="shared" si="25"/>
        <v>0</v>
      </c>
      <c r="AH66" s="220">
        <f t="shared" si="28"/>
        <v>0</v>
      </c>
      <c r="AI66" s="220">
        <f t="shared" si="28"/>
        <v>0</v>
      </c>
      <c r="AJ66" s="220">
        <f t="shared" si="28"/>
        <v>0</v>
      </c>
      <c r="AK66" s="220">
        <f t="shared" si="26"/>
        <v>0</v>
      </c>
      <c r="AL66" s="220">
        <f t="shared" si="27"/>
        <v>0</v>
      </c>
    </row>
    <row r="67" spans="2:38" x14ac:dyDescent="0.25">
      <c r="B67" s="209" t="s">
        <v>409</v>
      </c>
      <c r="C67" s="210" t="s">
        <v>292</v>
      </c>
      <c r="D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11">
        <f t="shared" ref="F67:F72" si="29">D67+E67</f>
        <v>0</v>
      </c>
      <c r="G67" s="211"/>
      <c r="H67" s="211">
        <f t="shared" ref="H67:H72" si="30">F67-G67</f>
        <v>0</v>
      </c>
      <c r="I67" s="211"/>
      <c r="J67" s="211">
        <f t="shared" ref="J67:J72" si="31">F67-I67</f>
        <v>0</v>
      </c>
      <c r="K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11">
        <f t="shared" ref="Y67:Y72" si="32">V67+W67+X67</f>
        <v>0</v>
      </c>
      <c r="Z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11">
        <f t="shared" ref="AC67:AC72" si="33">Z67+AA67+AB67</f>
        <v>0</v>
      </c>
      <c r="AD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11">
        <f t="shared" ref="AG67:AG72" si="34">AD67+AE67+AF67</f>
        <v>0</v>
      </c>
      <c r="AH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11">
        <f t="shared" ref="AK67:AK72" si="35">AH67+AI67+AJ67</f>
        <v>0</v>
      </c>
      <c r="AL67" s="211">
        <f t="shared" ref="AL67:AL72" si="36">Y67+AC67+AG67+AK67</f>
        <v>0</v>
      </c>
    </row>
    <row r="68" spans="2:38" x14ac:dyDescent="0.25">
      <c r="B68" s="209" t="s">
        <v>996</v>
      </c>
      <c r="C68" s="210" t="s">
        <v>997</v>
      </c>
      <c r="D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11">
        <f t="shared" si="29"/>
        <v>0</v>
      </c>
      <c r="G68" s="211"/>
      <c r="H68" s="211">
        <f t="shared" si="30"/>
        <v>0</v>
      </c>
      <c r="I68" s="211"/>
      <c r="J68" s="211">
        <f t="shared" si="31"/>
        <v>0</v>
      </c>
      <c r="K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11">
        <f t="shared" si="32"/>
        <v>0</v>
      </c>
      <c r="Z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11">
        <f t="shared" si="33"/>
        <v>0</v>
      </c>
      <c r="AD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11">
        <f t="shared" si="34"/>
        <v>0</v>
      </c>
      <c r="AH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11">
        <f t="shared" si="35"/>
        <v>0</v>
      </c>
      <c r="AL68" s="211">
        <f t="shared" si="36"/>
        <v>0</v>
      </c>
    </row>
    <row r="69" spans="2:38" x14ac:dyDescent="0.25">
      <c r="B69" s="209" t="s">
        <v>410</v>
      </c>
      <c r="C69" s="210" t="s">
        <v>293</v>
      </c>
      <c r="D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11">
        <f>D69+E69</f>
        <v>0</v>
      </c>
      <c r="G69" s="211"/>
      <c r="H69" s="211">
        <f>F69-G69</f>
        <v>0</v>
      </c>
      <c r="I69" s="211"/>
      <c r="J69" s="211">
        <f>F69-I69</f>
        <v>0</v>
      </c>
      <c r="K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11">
        <f>V69+W69+X69</f>
        <v>0</v>
      </c>
      <c r="Z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11">
        <f>Z69+AA69+AB69</f>
        <v>0</v>
      </c>
      <c r="AD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11">
        <f>AD69+AE69+AF69</f>
        <v>0</v>
      </c>
      <c r="AH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11">
        <f>AH69+AI69+AJ69</f>
        <v>0</v>
      </c>
      <c r="AL69" s="211">
        <f>Y69+AC69+AG69+AK69</f>
        <v>0</v>
      </c>
    </row>
    <row r="70" spans="2:38" x14ac:dyDescent="0.25">
      <c r="B70" s="209" t="s">
        <v>998</v>
      </c>
      <c r="C70" s="210" t="s">
        <v>999</v>
      </c>
      <c r="D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11">
        <f>D70+E70</f>
        <v>0</v>
      </c>
      <c r="G70" s="211"/>
      <c r="H70" s="211">
        <f>F70-G70</f>
        <v>0</v>
      </c>
      <c r="I70" s="211"/>
      <c r="J70" s="211">
        <f>F70-I70</f>
        <v>0</v>
      </c>
      <c r="K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11">
        <f>V70+W70+X70</f>
        <v>0</v>
      </c>
      <c r="Z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11">
        <f>Z70+AA70+AB70</f>
        <v>0</v>
      </c>
      <c r="AD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11">
        <f>AD70+AE70+AF70</f>
        <v>0</v>
      </c>
      <c r="AH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11">
        <f>AH70+AI70+AJ70</f>
        <v>0</v>
      </c>
      <c r="AL70" s="211">
        <f>Y70+AC70+AG70+AK70</f>
        <v>0</v>
      </c>
    </row>
    <row r="71" spans="2:38" x14ac:dyDescent="0.25">
      <c r="B71" s="209" t="s">
        <v>1000</v>
      </c>
      <c r="C71" s="210" t="s">
        <v>1001</v>
      </c>
      <c r="D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11">
        <f>D71+E71</f>
        <v>0</v>
      </c>
      <c r="G71" s="211"/>
      <c r="H71" s="211">
        <f>F71-G71</f>
        <v>0</v>
      </c>
      <c r="I71" s="211"/>
      <c r="J71" s="211">
        <f>F71-I71</f>
        <v>0</v>
      </c>
      <c r="K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11">
        <f>V71+W71+X71</f>
        <v>0</v>
      </c>
      <c r="Z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11">
        <f>Z71+AA71+AB71</f>
        <v>0</v>
      </c>
      <c r="AD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11">
        <f>AD71+AE71+AF71</f>
        <v>0</v>
      </c>
      <c r="AH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11">
        <f>AH71+AI71+AJ71</f>
        <v>0</v>
      </c>
      <c r="AL71" s="211">
        <f>Y71+AC71+AG71+AK71</f>
        <v>0</v>
      </c>
    </row>
    <row r="72" spans="2:38" x14ac:dyDescent="0.25">
      <c r="B72" s="209" t="s">
        <v>1002</v>
      </c>
      <c r="C72" s="210" t="s">
        <v>1003</v>
      </c>
      <c r="D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11">
        <f t="shared" si="29"/>
        <v>0</v>
      </c>
      <c r="G72" s="211"/>
      <c r="H72" s="211">
        <f t="shared" si="30"/>
        <v>0</v>
      </c>
      <c r="I72" s="211"/>
      <c r="J72" s="211">
        <f t="shared" si="31"/>
        <v>0</v>
      </c>
      <c r="K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11">
        <f t="shared" si="32"/>
        <v>0</v>
      </c>
      <c r="Z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11">
        <f t="shared" si="33"/>
        <v>0</v>
      </c>
      <c r="AD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11">
        <f t="shared" si="34"/>
        <v>0</v>
      </c>
      <c r="AH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11">
        <f t="shared" si="35"/>
        <v>0</v>
      </c>
      <c r="AL72" s="211">
        <f t="shared" si="36"/>
        <v>0</v>
      </c>
    </row>
    <row r="73" spans="2:38" x14ac:dyDescent="0.25">
      <c r="B73" s="218" t="s">
        <v>411</v>
      </c>
      <c r="C73" s="219" t="s">
        <v>294</v>
      </c>
      <c r="D73" s="220">
        <f>SUM(D74:D82)</f>
        <v>0</v>
      </c>
      <c r="E73" s="220">
        <f>SUM(E74:E82)</f>
        <v>0</v>
      </c>
      <c r="F73" s="220">
        <f t="shared" ref="F73:F120" si="37">D73+E73</f>
        <v>0</v>
      </c>
      <c r="G73" s="220">
        <f>SUM(G74:G82)</f>
        <v>0</v>
      </c>
      <c r="H73" s="220">
        <f t="shared" ref="H73:H108" si="38">F73-G73</f>
        <v>0</v>
      </c>
      <c r="I73" s="220">
        <f>SUM(I74:I82)</f>
        <v>0</v>
      </c>
      <c r="J73" s="220">
        <f t="shared" ref="J73:J108" si="39">F73-I73</f>
        <v>0</v>
      </c>
      <c r="K73" s="220">
        <f t="shared" ref="K73:X73" si="40">SUM(K74:K82)</f>
        <v>0</v>
      </c>
      <c r="L73" s="220">
        <f t="shared" si="40"/>
        <v>0</v>
      </c>
      <c r="M73" s="220">
        <f t="shared" si="40"/>
        <v>0</v>
      </c>
      <c r="N73" s="220">
        <f t="shared" si="40"/>
        <v>0</v>
      </c>
      <c r="O73" s="220">
        <f t="shared" si="40"/>
        <v>0</v>
      </c>
      <c r="P73" s="220">
        <f t="shared" si="40"/>
        <v>0</v>
      </c>
      <c r="Q73" s="220">
        <f t="shared" si="40"/>
        <v>0</v>
      </c>
      <c r="R73" s="220">
        <f t="shared" si="40"/>
        <v>0</v>
      </c>
      <c r="S73" s="220">
        <f t="shared" si="40"/>
        <v>0</v>
      </c>
      <c r="T73" s="220">
        <f t="shared" si="40"/>
        <v>0</v>
      </c>
      <c r="U73" s="220">
        <f t="shared" si="40"/>
        <v>0</v>
      </c>
      <c r="V73" s="220">
        <f t="shared" si="40"/>
        <v>0</v>
      </c>
      <c r="W73" s="220">
        <f t="shared" si="40"/>
        <v>0</v>
      </c>
      <c r="X73" s="220">
        <f t="shared" si="40"/>
        <v>0</v>
      </c>
      <c r="Y73" s="220">
        <f t="shared" ref="Y73:Y108" si="41">V73+W73+X73</f>
        <v>0</v>
      </c>
      <c r="Z73" s="220">
        <f>SUM(Z74:Z82)</f>
        <v>0</v>
      </c>
      <c r="AA73" s="220">
        <f>SUM(AA74:AA82)</f>
        <v>0</v>
      </c>
      <c r="AB73" s="220">
        <f>SUM(AB74:AB82)</f>
        <v>0</v>
      </c>
      <c r="AC73" s="220">
        <f t="shared" ref="AC73:AC108" si="42">Z73+AA73+AB73</f>
        <v>0</v>
      </c>
      <c r="AD73" s="220">
        <f>SUM(AD74:AD82)</f>
        <v>0</v>
      </c>
      <c r="AE73" s="220">
        <f>SUM(AE74:AE82)</f>
        <v>0</v>
      </c>
      <c r="AF73" s="220">
        <f>SUM(AF74:AF82)</f>
        <v>0</v>
      </c>
      <c r="AG73" s="220">
        <f t="shared" ref="AG73:AG108" si="43">AD73+AE73+AF73</f>
        <v>0</v>
      </c>
      <c r="AH73" s="220">
        <f>SUM(AH74:AH82)</f>
        <v>0</v>
      </c>
      <c r="AI73" s="220">
        <f>SUM(AI74:AI82)</f>
        <v>0</v>
      </c>
      <c r="AJ73" s="220">
        <f>SUM(AJ74:AJ82)</f>
        <v>0</v>
      </c>
      <c r="AK73" s="220">
        <f t="shared" ref="AK73:AK108" si="44">AH73+AI73+AJ73</f>
        <v>0</v>
      </c>
      <c r="AL73" s="220">
        <f t="shared" ref="AL73:AL108" si="45">Y73+AC73+AG73+AK73</f>
        <v>0</v>
      </c>
    </row>
    <row r="74" spans="2:38" x14ac:dyDescent="0.25">
      <c r="B74" s="209" t="s">
        <v>1008</v>
      </c>
      <c r="C74" s="210" t="s">
        <v>1009</v>
      </c>
      <c r="D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11">
        <f t="shared" si="37"/>
        <v>0</v>
      </c>
      <c r="G74" s="211"/>
      <c r="H74" s="211">
        <f t="shared" si="38"/>
        <v>0</v>
      </c>
      <c r="I74" s="211"/>
      <c r="J74" s="211">
        <f t="shared" si="39"/>
        <v>0</v>
      </c>
      <c r="K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11">
        <f t="shared" si="41"/>
        <v>0</v>
      </c>
      <c r="Z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11">
        <f t="shared" si="42"/>
        <v>0</v>
      </c>
      <c r="AD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11">
        <f t="shared" si="43"/>
        <v>0</v>
      </c>
      <c r="AH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11">
        <f t="shared" si="44"/>
        <v>0</v>
      </c>
      <c r="AL74" s="211">
        <f t="shared" si="45"/>
        <v>0</v>
      </c>
    </row>
    <row r="75" spans="2:38" x14ac:dyDescent="0.25">
      <c r="B75" s="209" t="s">
        <v>1010</v>
      </c>
      <c r="C75" s="210" t="s">
        <v>1011</v>
      </c>
      <c r="D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11">
        <f t="shared" si="37"/>
        <v>0</v>
      </c>
      <c r="G75" s="211"/>
      <c r="H75" s="211">
        <f t="shared" si="38"/>
        <v>0</v>
      </c>
      <c r="I75" s="211"/>
      <c r="J75" s="211">
        <f t="shared" si="39"/>
        <v>0</v>
      </c>
      <c r="K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11">
        <f t="shared" si="41"/>
        <v>0</v>
      </c>
      <c r="Z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11">
        <f t="shared" si="42"/>
        <v>0</v>
      </c>
      <c r="AD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11">
        <f t="shared" si="43"/>
        <v>0</v>
      </c>
      <c r="AH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11">
        <f t="shared" si="44"/>
        <v>0</v>
      </c>
      <c r="AL75" s="211">
        <f t="shared" si="45"/>
        <v>0</v>
      </c>
    </row>
    <row r="76" spans="2:38" x14ac:dyDescent="0.25">
      <c r="B76" s="209" t="s">
        <v>412</v>
      </c>
      <c r="C76" s="210" t="s">
        <v>295</v>
      </c>
      <c r="D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11">
        <f t="shared" si="37"/>
        <v>0</v>
      </c>
      <c r="G76" s="211"/>
      <c r="H76" s="211">
        <f t="shared" si="38"/>
        <v>0</v>
      </c>
      <c r="I76" s="211"/>
      <c r="J76" s="211">
        <f t="shared" si="39"/>
        <v>0</v>
      </c>
      <c r="K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11">
        <f t="shared" si="41"/>
        <v>0</v>
      </c>
      <c r="Z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11">
        <f t="shared" si="42"/>
        <v>0</v>
      </c>
      <c r="AD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11">
        <f t="shared" si="43"/>
        <v>0</v>
      </c>
      <c r="AH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11">
        <f t="shared" si="44"/>
        <v>0</v>
      </c>
      <c r="AL76" s="211">
        <f t="shared" si="45"/>
        <v>0</v>
      </c>
    </row>
    <row r="77" spans="2:38" x14ac:dyDescent="0.25">
      <c r="B77" s="209" t="s">
        <v>1004</v>
      </c>
      <c r="C77" s="210" t="s">
        <v>1005</v>
      </c>
      <c r="D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11">
        <f t="shared" si="37"/>
        <v>0</v>
      </c>
      <c r="G77" s="211"/>
      <c r="H77" s="211">
        <f t="shared" si="38"/>
        <v>0</v>
      </c>
      <c r="I77" s="211"/>
      <c r="J77" s="211">
        <f t="shared" si="39"/>
        <v>0</v>
      </c>
      <c r="K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11">
        <f t="shared" si="41"/>
        <v>0</v>
      </c>
      <c r="Z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11">
        <f t="shared" si="42"/>
        <v>0</v>
      </c>
      <c r="AD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11">
        <f t="shared" si="43"/>
        <v>0</v>
      </c>
      <c r="AH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11">
        <f t="shared" si="44"/>
        <v>0</v>
      </c>
      <c r="AL77" s="211">
        <f t="shared" si="45"/>
        <v>0</v>
      </c>
    </row>
    <row r="78" spans="2:38" x14ac:dyDescent="0.25">
      <c r="B78" s="209" t="s">
        <v>1006</v>
      </c>
      <c r="C78" s="210" t="s">
        <v>1007</v>
      </c>
      <c r="D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11">
        <f t="shared" si="37"/>
        <v>0</v>
      </c>
      <c r="G78" s="211"/>
      <c r="H78" s="211">
        <f t="shared" si="38"/>
        <v>0</v>
      </c>
      <c r="I78" s="211"/>
      <c r="J78" s="211">
        <f t="shared" si="39"/>
        <v>0</v>
      </c>
      <c r="K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11">
        <f t="shared" si="41"/>
        <v>0</v>
      </c>
      <c r="Z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11">
        <f t="shared" si="42"/>
        <v>0</v>
      </c>
      <c r="AD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11">
        <f t="shared" si="43"/>
        <v>0</v>
      </c>
      <c r="AH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11">
        <f t="shared" si="44"/>
        <v>0</v>
      </c>
      <c r="AL78" s="211">
        <f t="shared" si="45"/>
        <v>0</v>
      </c>
    </row>
    <row r="79" spans="2:38" x14ac:dyDescent="0.25">
      <c r="B79" s="209" t="s">
        <v>413</v>
      </c>
      <c r="C79" s="210" t="s">
        <v>296</v>
      </c>
      <c r="D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11">
        <f t="shared" si="37"/>
        <v>0</v>
      </c>
      <c r="G79" s="211"/>
      <c r="H79" s="211">
        <f t="shared" si="38"/>
        <v>0</v>
      </c>
      <c r="I79" s="211"/>
      <c r="J79" s="211">
        <f t="shared" si="39"/>
        <v>0</v>
      </c>
      <c r="K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11">
        <f t="shared" si="41"/>
        <v>0</v>
      </c>
      <c r="Z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11">
        <f t="shared" si="42"/>
        <v>0</v>
      </c>
      <c r="AD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11">
        <f t="shared" si="43"/>
        <v>0</v>
      </c>
      <c r="AH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11">
        <f t="shared" si="44"/>
        <v>0</v>
      </c>
      <c r="AL79" s="211">
        <f t="shared" si="45"/>
        <v>0</v>
      </c>
    </row>
    <row r="80" spans="2:38" x14ac:dyDescent="0.25">
      <c r="B80" s="209" t="s">
        <v>1012</v>
      </c>
      <c r="C80" s="210" t="s">
        <v>1009</v>
      </c>
      <c r="D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11">
        <f t="shared" si="37"/>
        <v>0</v>
      </c>
      <c r="G80" s="211"/>
      <c r="H80" s="211">
        <f t="shared" si="38"/>
        <v>0</v>
      </c>
      <c r="I80" s="211"/>
      <c r="J80" s="211">
        <f t="shared" si="39"/>
        <v>0</v>
      </c>
      <c r="K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11">
        <f t="shared" si="41"/>
        <v>0</v>
      </c>
      <c r="Z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11">
        <f t="shared" si="42"/>
        <v>0</v>
      </c>
      <c r="AD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11">
        <f t="shared" si="43"/>
        <v>0</v>
      </c>
      <c r="AH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11">
        <f t="shared" si="44"/>
        <v>0</v>
      </c>
      <c r="AL80" s="211">
        <f t="shared" si="45"/>
        <v>0</v>
      </c>
    </row>
    <row r="81" spans="2:38" x14ac:dyDescent="0.25">
      <c r="B81" s="209" t="s">
        <v>414</v>
      </c>
      <c r="C81" s="210" t="s">
        <v>297</v>
      </c>
      <c r="D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11">
        <f t="shared" si="37"/>
        <v>0</v>
      </c>
      <c r="G81" s="211"/>
      <c r="H81" s="211">
        <f t="shared" si="38"/>
        <v>0</v>
      </c>
      <c r="I81" s="211"/>
      <c r="J81" s="211">
        <f t="shared" si="39"/>
        <v>0</v>
      </c>
      <c r="K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11">
        <f t="shared" si="41"/>
        <v>0</v>
      </c>
      <c r="Z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11">
        <f t="shared" si="42"/>
        <v>0</v>
      </c>
      <c r="AD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11">
        <f t="shared" si="43"/>
        <v>0</v>
      </c>
      <c r="AH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11">
        <f t="shared" si="44"/>
        <v>0</v>
      </c>
      <c r="AL81" s="211">
        <f t="shared" si="45"/>
        <v>0</v>
      </c>
    </row>
    <row r="82" spans="2:38" x14ac:dyDescent="0.25">
      <c r="B82" s="209" t="s">
        <v>1013</v>
      </c>
      <c r="C82" s="210" t="s">
        <v>1011</v>
      </c>
      <c r="D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11">
        <f t="shared" si="37"/>
        <v>0</v>
      </c>
      <c r="G82" s="211"/>
      <c r="H82" s="211">
        <f t="shared" si="38"/>
        <v>0</v>
      </c>
      <c r="I82" s="211"/>
      <c r="J82" s="211">
        <f t="shared" si="39"/>
        <v>0</v>
      </c>
      <c r="K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11">
        <f t="shared" si="41"/>
        <v>0</v>
      </c>
      <c r="Z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11">
        <f t="shared" si="42"/>
        <v>0</v>
      </c>
      <c r="AD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11">
        <f t="shared" si="43"/>
        <v>0</v>
      </c>
      <c r="AH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11">
        <f t="shared" si="44"/>
        <v>0</v>
      </c>
      <c r="AL82" s="211">
        <f t="shared" si="45"/>
        <v>0</v>
      </c>
    </row>
    <row r="83" spans="2:38" x14ac:dyDescent="0.25">
      <c r="B83" s="206" t="s">
        <v>393</v>
      </c>
      <c r="C83" s="207" t="s">
        <v>275</v>
      </c>
      <c r="D83" s="208">
        <f>D84</f>
        <v>0</v>
      </c>
      <c r="E83" s="208">
        <f>E84</f>
        <v>0</v>
      </c>
      <c r="F83" s="208">
        <f t="shared" si="37"/>
        <v>0</v>
      </c>
      <c r="G83" s="208">
        <f>G84</f>
        <v>0</v>
      </c>
      <c r="H83" s="208">
        <f t="shared" si="38"/>
        <v>0</v>
      </c>
      <c r="I83" s="208">
        <f>I84</f>
        <v>0</v>
      </c>
      <c r="J83" s="208">
        <f t="shared" si="39"/>
        <v>0</v>
      </c>
      <c r="K83" s="208">
        <f t="shared" ref="K83:AJ83" si="46">K84</f>
        <v>0</v>
      </c>
      <c r="L83" s="208">
        <f t="shared" si="46"/>
        <v>0</v>
      </c>
      <c r="M83" s="208">
        <f t="shared" si="46"/>
        <v>0</v>
      </c>
      <c r="N83" s="208">
        <f t="shared" si="46"/>
        <v>0</v>
      </c>
      <c r="O83" s="208">
        <f t="shared" si="46"/>
        <v>0</v>
      </c>
      <c r="P83" s="208">
        <f t="shared" si="46"/>
        <v>0</v>
      </c>
      <c r="Q83" s="208">
        <f t="shared" si="46"/>
        <v>0</v>
      </c>
      <c r="R83" s="208">
        <f t="shared" si="46"/>
        <v>0</v>
      </c>
      <c r="S83" s="208">
        <f t="shared" si="46"/>
        <v>0</v>
      </c>
      <c r="T83" s="208">
        <f t="shared" si="46"/>
        <v>0</v>
      </c>
      <c r="U83" s="208">
        <f t="shared" si="46"/>
        <v>0</v>
      </c>
      <c r="V83" s="208">
        <f t="shared" si="46"/>
        <v>0</v>
      </c>
      <c r="W83" s="208">
        <f t="shared" si="46"/>
        <v>0</v>
      </c>
      <c r="X83" s="208">
        <f t="shared" si="46"/>
        <v>0</v>
      </c>
      <c r="Y83" s="208">
        <f t="shared" si="41"/>
        <v>0</v>
      </c>
      <c r="Z83" s="208">
        <f t="shared" si="46"/>
        <v>0</v>
      </c>
      <c r="AA83" s="208">
        <f t="shared" si="46"/>
        <v>0</v>
      </c>
      <c r="AB83" s="208">
        <f t="shared" si="46"/>
        <v>0</v>
      </c>
      <c r="AC83" s="208">
        <f t="shared" si="42"/>
        <v>0</v>
      </c>
      <c r="AD83" s="208">
        <f t="shared" si="46"/>
        <v>0</v>
      </c>
      <c r="AE83" s="208">
        <f t="shared" si="46"/>
        <v>0</v>
      </c>
      <c r="AF83" s="208">
        <f t="shared" si="46"/>
        <v>0</v>
      </c>
      <c r="AG83" s="208">
        <f t="shared" si="43"/>
        <v>0</v>
      </c>
      <c r="AH83" s="208">
        <f t="shared" si="46"/>
        <v>0</v>
      </c>
      <c r="AI83" s="208">
        <f t="shared" si="46"/>
        <v>0</v>
      </c>
      <c r="AJ83" s="208">
        <f t="shared" si="46"/>
        <v>0</v>
      </c>
      <c r="AK83" s="208">
        <f t="shared" si="44"/>
        <v>0</v>
      </c>
      <c r="AL83" s="208">
        <f t="shared" si="45"/>
        <v>0</v>
      </c>
    </row>
    <row r="84" spans="2:38" x14ac:dyDescent="0.25">
      <c r="B84" s="218" t="s">
        <v>399</v>
      </c>
      <c r="C84" s="219" t="s">
        <v>281</v>
      </c>
      <c r="D84" s="220">
        <f>SUM(D85:D93)</f>
        <v>0</v>
      </c>
      <c r="E84" s="220">
        <f>SUM(E85:E93)</f>
        <v>0</v>
      </c>
      <c r="F84" s="220">
        <f t="shared" si="37"/>
        <v>0</v>
      </c>
      <c r="G84" s="220">
        <f>SUM(G85:G93)</f>
        <v>0</v>
      </c>
      <c r="H84" s="220">
        <f t="shared" si="38"/>
        <v>0</v>
      </c>
      <c r="I84" s="220">
        <f>SUM(I85:I93)</f>
        <v>0</v>
      </c>
      <c r="J84" s="220">
        <f t="shared" si="39"/>
        <v>0</v>
      </c>
      <c r="K84" s="220">
        <f t="shared" ref="K84:AJ84" si="47">SUM(K85:K93)</f>
        <v>0</v>
      </c>
      <c r="L84" s="220">
        <f t="shared" si="47"/>
        <v>0</v>
      </c>
      <c r="M84" s="220">
        <f t="shared" si="47"/>
        <v>0</v>
      </c>
      <c r="N84" s="220">
        <f t="shared" si="47"/>
        <v>0</v>
      </c>
      <c r="O84" s="220">
        <f t="shared" si="47"/>
        <v>0</v>
      </c>
      <c r="P84" s="220">
        <f t="shared" si="47"/>
        <v>0</v>
      </c>
      <c r="Q84" s="220">
        <f t="shared" si="47"/>
        <v>0</v>
      </c>
      <c r="R84" s="220">
        <f t="shared" si="47"/>
        <v>0</v>
      </c>
      <c r="S84" s="220">
        <f t="shared" si="47"/>
        <v>0</v>
      </c>
      <c r="T84" s="220">
        <f t="shared" si="47"/>
        <v>0</v>
      </c>
      <c r="U84" s="220">
        <f t="shared" si="47"/>
        <v>0</v>
      </c>
      <c r="V84" s="220">
        <f t="shared" si="47"/>
        <v>0</v>
      </c>
      <c r="W84" s="220">
        <f t="shared" si="47"/>
        <v>0</v>
      </c>
      <c r="X84" s="220">
        <f t="shared" si="47"/>
        <v>0</v>
      </c>
      <c r="Y84" s="220">
        <f t="shared" si="41"/>
        <v>0</v>
      </c>
      <c r="Z84" s="220">
        <f t="shared" si="47"/>
        <v>0</v>
      </c>
      <c r="AA84" s="220">
        <f t="shared" si="47"/>
        <v>0</v>
      </c>
      <c r="AB84" s="220">
        <f t="shared" si="47"/>
        <v>0</v>
      </c>
      <c r="AC84" s="220">
        <f t="shared" si="42"/>
        <v>0</v>
      </c>
      <c r="AD84" s="220">
        <f t="shared" si="47"/>
        <v>0</v>
      </c>
      <c r="AE84" s="220">
        <f t="shared" si="47"/>
        <v>0</v>
      </c>
      <c r="AF84" s="220">
        <f t="shared" si="47"/>
        <v>0</v>
      </c>
      <c r="AG84" s="220">
        <f t="shared" si="43"/>
        <v>0</v>
      </c>
      <c r="AH84" s="220">
        <f t="shared" si="47"/>
        <v>0</v>
      </c>
      <c r="AI84" s="220">
        <f t="shared" si="47"/>
        <v>0</v>
      </c>
      <c r="AJ84" s="220">
        <f t="shared" si="47"/>
        <v>0</v>
      </c>
      <c r="AK84" s="220">
        <f t="shared" si="44"/>
        <v>0</v>
      </c>
      <c r="AL84" s="220">
        <f t="shared" si="45"/>
        <v>0</v>
      </c>
    </row>
    <row r="85" spans="2:38" x14ac:dyDescent="0.25">
      <c r="B85" s="209" t="s">
        <v>415</v>
      </c>
      <c r="C85" s="210" t="s">
        <v>298</v>
      </c>
      <c r="D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11">
        <f t="shared" si="37"/>
        <v>0</v>
      </c>
      <c r="G85" s="211"/>
      <c r="H85" s="211">
        <f t="shared" si="38"/>
        <v>0</v>
      </c>
      <c r="I85" s="211"/>
      <c r="J85" s="211">
        <f t="shared" si="39"/>
        <v>0</v>
      </c>
      <c r="K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11">
        <f t="shared" si="41"/>
        <v>0</v>
      </c>
      <c r="Z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11">
        <f t="shared" si="42"/>
        <v>0</v>
      </c>
      <c r="AD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11">
        <f t="shared" si="43"/>
        <v>0</v>
      </c>
      <c r="AH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11">
        <f t="shared" si="44"/>
        <v>0</v>
      </c>
      <c r="AL85" s="211">
        <f t="shared" si="45"/>
        <v>0</v>
      </c>
    </row>
    <row r="86" spans="2:38" x14ac:dyDescent="0.25">
      <c r="B86" s="209" t="s">
        <v>918</v>
      </c>
      <c r="C86" s="210" t="s">
        <v>919</v>
      </c>
      <c r="D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11">
        <f t="shared" si="37"/>
        <v>0</v>
      </c>
      <c r="G86" s="211"/>
      <c r="H86" s="211">
        <f t="shared" si="38"/>
        <v>0</v>
      </c>
      <c r="I86" s="211"/>
      <c r="J86" s="211">
        <f t="shared" si="39"/>
        <v>0</v>
      </c>
      <c r="K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11">
        <f t="shared" si="41"/>
        <v>0</v>
      </c>
      <c r="Z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11">
        <f t="shared" si="42"/>
        <v>0</v>
      </c>
      <c r="AD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11">
        <f t="shared" si="43"/>
        <v>0</v>
      </c>
      <c r="AH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11">
        <f t="shared" si="44"/>
        <v>0</v>
      </c>
      <c r="AL86" s="211">
        <f t="shared" si="45"/>
        <v>0</v>
      </c>
    </row>
    <row r="87" spans="2:38" x14ac:dyDescent="0.25">
      <c r="B87" s="209" t="s">
        <v>920</v>
      </c>
      <c r="C87" s="210" t="s">
        <v>921</v>
      </c>
      <c r="D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11">
        <f t="shared" si="37"/>
        <v>0</v>
      </c>
      <c r="G87" s="211"/>
      <c r="H87" s="211">
        <f t="shared" si="38"/>
        <v>0</v>
      </c>
      <c r="I87" s="211"/>
      <c r="J87" s="211">
        <f t="shared" si="39"/>
        <v>0</v>
      </c>
      <c r="K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11">
        <f t="shared" si="41"/>
        <v>0</v>
      </c>
      <c r="Z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11">
        <f t="shared" si="42"/>
        <v>0</v>
      </c>
      <c r="AD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11">
        <f t="shared" si="43"/>
        <v>0</v>
      </c>
      <c r="AH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11">
        <f t="shared" si="44"/>
        <v>0</v>
      </c>
      <c r="AL87" s="211">
        <f t="shared" si="45"/>
        <v>0</v>
      </c>
    </row>
    <row r="88" spans="2:38" x14ac:dyDescent="0.25">
      <c r="B88" s="209" t="s">
        <v>922</v>
      </c>
      <c r="C88" s="210" t="s">
        <v>923</v>
      </c>
      <c r="D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11">
        <f t="shared" si="37"/>
        <v>0</v>
      </c>
      <c r="G88" s="211"/>
      <c r="H88" s="211">
        <f t="shared" si="38"/>
        <v>0</v>
      </c>
      <c r="I88" s="211"/>
      <c r="J88" s="211">
        <f t="shared" si="39"/>
        <v>0</v>
      </c>
      <c r="K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11">
        <f t="shared" si="41"/>
        <v>0</v>
      </c>
      <c r="Z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11">
        <f t="shared" si="42"/>
        <v>0</v>
      </c>
      <c r="AD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11">
        <f t="shared" si="43"/>
        <v>0</v>
      </c>
      <c r="AH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11">
        <f t="shared" si="44"/>
        <v>0</v>
      </c>
      <c r="AL88" s="211">
        <f t="shared" si="45"/>
        <v>0</v>
      </c>
    </row>
    <row r="89" spans="2:38" x14ac:dyDescent="0.25">
      <c r="B89" s="209" t="s">
        <v>416</v>
      </c>
      <c r="C89" s="210" t="s">
        <v>299</v>
      </c>
      <c r="D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11">
        <f t="shared" si="37"/>
        <v>0</v>
      </c>
      <c r="G89" s="211"/>
      <c r="H89" s="211">
        <f t="shared" si="38"/>
        <v>0</v>
      </c>
      <c r="I89" s="211"/>
      <c r="J89" s="211">
        <f t="shared" si="39"/>
        <v>0</v>
      </c>
      <c r="K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11">
        <f t="shared" si="41"/>
        <v>0</v>
      </c>
      <c r="Z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11">
        <f t="shared" si="42"/>
        <v>0</v>
      </c>
      <c r="AD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11">
        <f t="shared" si="43"/>
        <v>0</v>
      </c>
      <c r="AH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11">
        <f t="shared" si="44"/>
        <v>0</v>
      </c>
      <c r="AL89" s="211">
        <f t="shared" si="45"/>
        <v>0</v>
      </c>
    </row>
    <row r="90" spans="2:38" x14ac:dyDescent="0.25">
      <c r="B90" s="209" t="s">
        <v>924</v>
      </c>
      <c r="C90" s="210" t="s">
        <v>925</v>
      </c>
      <c r="D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11">
        <f t="shared" si="37"/>
        <v>0</v>
      </c>
      <c r="G90" s="211"/>
      <c r="H90" s="211">
        <f t="shared" si="38"/>
        <v>0</v>
      </c>
      <c r="I90" s="211"/>
      <c r="J90" s="211">
        <f t="shared" si="39"/>
        <v>0</v>
      </c>
      <c r="K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11">
        <f t="shared" si="41"/>
        <v>0</v>
      </c>
      <c r="Z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11">
        <f t="shared" si="42"/>
        <v>0</v>
      </c>
      <c r="AD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11">
        <f t="shared" si="43"/>
        <v>0</v>
      </c>
      <c r="AH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11">
        <f t="shared" si="44"/>
        <v>0</v>
      </c>
      <c r="AL90" s="211">
        <f t="shared" si="45"/>
        <v>0</v>
      </c>
    </row>
    <row r="91" spans="2:38" x14ac:dyDescent="0.25">
      <c r="B91" s="209" t="s">
        <v>926</v>
      </c>
      <c r="C91" s="210" t="s">
        <v>927</v>
      </c>
      <c r="D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11">
        <f t="shared" si="37"/>
        <v>0</v>
      </c>
      <c r="G91" s="211"/>
      <c r="H91" s="211">
        <f t="shared" si="38"/>
        <v>0</v>
      </c>
      <c r="I91" s="211"/>
      <c r="J91" s="211">
        <f t="shared" si="39"/>
        <v>0</v>
      </c>
      <c r="K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11">
        <f t="shared" si="41"/>
        <v>0</v>
      </c>
      <c r="Z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11">
        <f t="shared" si="42"/>
        <v>0</v>
      </c>
      <c r="AD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11">
        <f t="shared" si="43"/>
        <v>0</v>
      </c>
      <c r="AH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11">
        <f t="shared" si="44"/>
        <v>0</v>
      </c>
      <c r="AL91" s="211">
        <f t="shared" si="45"/>
        <v>0</v>
      </c>
    </row>
    <row r="92" spans="2:38" x14ac:dyDescent="0.25">
      <c r="B92" s="209" t="s">
        <v>928</v>
      </c>
      <c r="C92" s="210" t="s">
        <v>929</v>
      </c>
      <c r="D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11">
        <f t="shared" si="37"/>
        <v>0</v>
      </c>
      <c r="G92" s="211"/>
      <c r="H92" s="211">
        <f t="shared" si="38"/>
        <v>0</v>
      </c>
      <c r="I92" s="211"/>
      <c r="J92" s="211">
        <f t="shared" si="39"/>
        <v>0</v>
      </c>
      <c r="K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11">
        <f t="shared" si="41"/>
        <v>0</v>
      </c>
      <c r="Z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11">
        <f t="shared" si="42"/>
        <v>0</v>
      </c>
      <c r="AD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11">
        <f t="shared" si="43"/>
        <v>0</v>
      </c>
      <c r="AH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11">
        <f t="shared" si="44"/>
        <v>0</v>
      </c>
      <c r="AL92" s="211">
        <f t="shared" si="45"/>
        <v>0</v>
      </c>
    </row>
    <row r="93" spans="2:38" x14ac:dyDescent="0.25">
      <c r="B93" s="209" t="s">
        <v>930</v>
      </c>
      <c r="C93" s="210" t="s">
        <v>931</v>
      </c>
      <c r="D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11">
        <f t="shared" si="37"/>
        <v>0</v>
      </c>
      <c r="G93" s="211"/>
      <c r="H93" s="211">
        <f t="shared" si="38"/>
        <v>0</v>
      </c>
      <c r="I93" s="211"/>
      <c r="J93" s="211">
        <f t="shared" si="39"/>
        <v>0</v>
      </c>
      <c r="K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11">
        <f t="shared" si="41"/>
        <v>0</v>
      </c>
      <c r="Z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11">
        <f t="shared" si="42"/>
        <v>0</v>
      </c>
      <c r="AD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11">
        <f t="shared" si="43"/>
        <v>0</v>
      </c>
      <c r="AH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11">
        <f t="shared" si="44"/>
        <v>0</v>
      </c>
      <c r="AL93" s="211">
        <f t="shared" si="45"/>
        <v>0</v>
      </c>
    </row>
    <row r="94" spans="2:38" x14ac:dyDescent="0.25">
      <c r="B94" s="206" t="s">
        <v>400</v>
      </c>
      <c r="C94" s="207" t="s">
        <v>283</v>
      </c>
      <c r="D94" s="208">
        <f>D95</f>
        <v>0</v>
      </c>
      <c r="E94" s="208">
        <f>E95</f>
        <v>0</v>
      </c>
      <c r="F94" s="208">
        <f t="shared" si="37"/>
        <v>0</v>
      </c>
      <c r="G94" s="208">
        <f>G95</f>
        <v>0</v>
      </c>
      <c r="H94" s="208">
        <f t="shared" si="38"/>
        <v>0</v>
      </c>
      <c r="I94" s="208">
        <f>I95</f>
        <v>0</v>
      </c>
      <c r="J94" s="208">
        <f t="shared" si="39"/>
        <v>0</v>
      </c>
      <c r="K94" s="208">
        <f t="shared" ref="K94:AJ94" si="48">K95</f>
        <v>0</v>
      </c>
      <c r="L94" s="208">
        <f t="shared" si="48"/>
        <v>0</v>
      </c>
      <c r="M94" s="208">
        <f t="shared" si="48"/>
        <v>0</v>
      </c>
      <c r="N94" s="208">
        <f t="shared" si="48"/>
        <v>0</v>
      </c>
      <c r="O94" s="208">
        <f t="shared" si="48"/>
        <v>0</v>
      </c>
      <c r="P94" s="208">
        <f t="shared" si="48"/>
        <v>0</v>
      </c>
      <c r="Q94" s="208">
        <f t="shared" si="48"/>
        <v>0</v>
      </c>
      <c r="R94" s="208">
        <f t="shared" si="48"/>
        <v>0</v>
      </c>
      <c r="S94" s="208">
        <f t="shared" si="48"/>
        <v>0</v>
      </c>
      <c r="T94" s="208">
        <f t="shared" si="48"/>
        <v>0</v>
      </c>
      <c r="U94" s="208">
        <f t="shared" si="48"/>
        <v>0</v>
      </c>
      <c r="V94" s="208">
        <f t="shared" si="48"/>
        <v>0</v>
      </c>
      <c r="W94" s="208">
        <f t="shared" si="48"/>
        <v>0</v>
      </c>
      <c r="X94" s="208">
        <f t="shared" si="48"/>
        <v>0</v>
      </c>
      <c r="Y94" s="208">
        <f t="shared" si="41"/>
        <v>0</v>
      </c>
      <c r="Z94" s="208">
        <f t="shared" si="48"/>
        <v>0</v>
      </c>
      <c r="AA94" s="208">
        <f t="shared" si="48"/>
        <v>0</v>
      </c>
      <c r="AB94" s="208">
        <f t="shared" si="48"/>
        <v>0</v>
      </c>
      <c r="AC94" s="208">
        <f t="shared" si="42"/>
        <v>0</v>
      </c>
      <c r="AD94" s="208">
        <f t="shared" si="48"/>
        <v>0</v>
      </c>
      <c r="AE94" s="208">
        <f t="shared" si="48"/>
        <v>0</v>
      </c>
      <c r="AF94" s="208">
        <f t="shared" si="48"/>
        <v>0</v>
      </c>
      <c r="AG94" s="208">
        <f t="shared" si="43"/>
        <v>0</v>
      </c>
      <c r="AH94" s="208">
        <f t="shared" si="48"/>
        <v>0</v>
      </c>
      <c r="AI94" s="208">
        <f t="shared" si="48"/>
        <v>0</v>
      </c>
      <c r="AJ94" s="208">
        <f t="shared" si="48"/>
        <v>0</v>
      </c>
      <c r="AK94" s="208">
        <f t="shared" si="44"/>
        <v>0</v>
      </c>
      <c r="AL94" s="208">
        <f t="shared" si="45"/>
        <v>0</v>
      </c>
    </row>
    <row r="95" spans="2:38" x14ac:dyDescent="0.25">
      <c r="B95" s="218" t="s">
        <v>404</v>
      </c>
      <c r="C95" s="219" t="s">
        <v>287</v>
      </c>
      <c r="D95" s="220">
        <f>SUM(D96:D106)</f>
        <v>0</v>
      </c>
      <c r="E95" s="220">
        <f>SUM(E96:E106)</f>
        <v>0</v>
      </c>
      <c r="F95" s="220">
        <f t="shared" si="37"/>
        <v>0</v>
      </c>
      <c r="G95" s="220">
        <f>G106</f>
        <v>0</v>
      </c>
      <c r="H95" s="220">
        <f t="shared" si="38"/>
        <v>0</v>
      </c>
      <c r="I95" s="220">
        <f>I106</f>
        <v>0</v>
      </c>
      <c r="J95" s="220">
        <f t="shared" si="39"/>
        <v>0</v>
      </c>
      <c r="K95" s="220">
        <f t="shared" ref="K95:X95" si="49">K106</f>
        <v>0</v>
      </c>
      <c r="L95" s="220">
        <f t="shared" si="49"/>
        <v>0</v>
      </c>
      <c r="M95" s="220">
        <f t="shared" si="49"/>
        <v>0</v>
      </c>
      <c r="N95" s="220">
        <f t="shared" si="49"/>
        <v>0</v>
      </c>
      <c r="O95" s="220">
        <f t="shared" si="49"/>
        <v>0</v>
      </c>
      <c r="P95" s="220">
        <f t="shared" si="49"/>
        <v>0</v>
      </c>
      <c r="Q95" s="220">
        <f t="shared" si="49"/>
        <v>0</v>
      </c>
      <c r="R95" s="220">
        <f t="shared" si="49"/>
        <v>0</v>
      </c>
      <c r="S95" s="220">
        <f t="shared" si="49"/>
        <v>0</v>
      </c>
      <c r="T95" s="220">
        <f t="shared" si="49"/>
        <v>0</v>
      </c>
      <c r="U95" s="220">
        <f t="shared" si="49"/>
        <v>0</v>
      </c>
      <c r="V95" s="220">
        <f t="shared" si="49"/>
        <v>0</v>
      </c>
      <c r="W95" s="220">
        <f t="shared" si="49"/>
        <v>0</v>
      </c>
      <c r="X95" s="220">
        <f t="shared" si="49"/>
        <v>0</v>
      </c>
      <c r="Y95" s="220">
        <f t="shared" si="41"/>
        <v>0</v>
      </c>
      <c r="Z95" s="220">
        <f>Z106</f>
        <v>0</v>
      </c>
      <c r="AA95" s="220">
        <f>AA106</f>
        <v>0</v>
      </c>
      <c r="AB95" s="220">
        <f>AB106</f>
        <v>0</v>
      </c>
      <c r="AC95" s="220">
        <f t="shared" si="42"/>
        <v>0</v>
      </c>
      <c r="AD95" s="220">
        <f>AD106</f>
        <v>0</v>
      </c>
      <c r="AE95" s="220">
        <f>AE106</f>
        <v>0</v>
      </c>
      <c r="AF95" s="220">
        <f>AF106</f>
        <v>0</v>
      </c>
      <c r="AG95" s="220">
        <f t="shared" si="43"/>
        <v>0</v>
      </c>
      <c r="AH95" s="220">
        <f>AH106</f>
        <v>0</v>
      </c>
      <c r="AI95" s="220">
        <f>AI106</f>
        <v>0</v>
      </c>
      <c r="AJ95" s="220">
        <f>AJ106</f>
        <v>0</v>
      </c>
      <c r="AK95" s="220">
        <f t="shared" si="44"/>
        <v>0</v>
      </c>
      <c r="AL95" s="220">
        <f t="shared" si="45"/>
        <v>0</v>
      </c>
    </row>
    <row r="96" spans="2:38" x14ac:dyDescent="0.25">
      <c r="B96" s="209" t="s">
        <v>417</v>
      </c>
      <c r="C96" s="210" t="s">
        <v>300</v>
      </c>
      <c r="D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11">
        <f t="shared" si="37"/>
        <v>0</v>
      </c>
      <c r="G96" s="211"/>
      <c r="H96" s="211">
        <f t="shared" si="38"/>
        <v>0</v>
      </c>
      <c r="I96" s="211"/>
      <c r="J96" s="211">
        <f t="shared" si="39"/>
        <v>0</v>
      </c>
      <c r="K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11">
        <f t="shared" si="41"/>
        <v>0</v>
      </c>
      <c r="Z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11">
        <f t="shared" si="42"/>
        <v>0</v>
      </c>
      <c r="AD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11">
        <f t="shared" si="43"/>
        <v>0</v>
      </c>
      <c r="AH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11">
        <f t="shared" si="44"/>
        <v>0</v>
      </c>
      <c r="AL96" s="211">
        <f t="shared" si="45"/>
        <v>0</v>
      </c>
    </row>
    <row r="97" spans="2:38" x14ac:dyDescent="0.25">
      <c r="B97" s="209" t="s">
        <v>970</v>
      </c>
      <c r="C97" s="210" t="s">
        <v>971</v>
      </c>
      <c r="D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11">
        <f t="shared" si="37"/>
        <v>0</v>
      </c>
      <c r="G97" s="211"/>
      <c r="H97" s="211">
        <f t="shared" si="38"/>
        <v>0</v>
      </c>
      <c r="I97" s="211"/>
      <c r="J97" s="211">
        <f t="shared" si="39"/>
        <v>0</v>
      </c>
      <c r="K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11">
        <f t="shared" si="41"/>
        <v>0</v>
      </c>
      <c r="Z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11">
        <f t="shared" si="42"/>
        <v>0</v>
      </c>
      <c r="AD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11">
        <f t="shared" si="43"/>
        <v>0</v>
      </c>
      <c r="AH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11">
        <f t="shared" si="44"/>
        <v>0</v>
      </c>
      <c r="AL97" s="211">
        <f t="shared" si="45"/>
        <v>0</v>
      </c>
    </row>
    <row r="98" spans="2:38" x14ac:dyDescent="0.25">
      <c r="B98" s="209" t="s">
        <v>972</v>
      </c>
      <c r="C98" s="210" t="s">
        <v>973</v>
      </c>
      <c r="D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11">
        <f t="shared" si="37"/>
        <v>0</v>
      </c>
      <c r="G98" s="211"/>
      <c r="H98" s="211">
        <f t="shared" si="38"/>
        <v>0</v>
      </c>
      <c r="I98" s="211"/>
      <c r="J98" s="211">
        <f t="shared" si="39"/>
        <v>0</v>
      </c>
      <c r="K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11">
        <f t="shared" si="41"/>
        <v>0</v>
      </c>
      <c r="Z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11">
        <f t="shared" si="42"/>
        <v>0</v>
      </c>
      <c r="AD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11">
        <f t="shared" si="43"/>
        <v>0</v>
      </c>
      <c r="AH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11">
        <f t="shared" si="44"/>
        <v>0</v>
      </c>
      <c r="AL98" s="211">
        <f t="shared" si="45"/>
        <v>0</v>
      </c>
    </row>
    <row r="99" spans="2:38" x14ac:dyDescent="0.25">
      <c r="B99" s="209" t="s">
        <v>974</v>
      </c>
      <c r="C99" s="210" t="s">
        <v>975</v>
      </c>
      <c r="D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11">
        <f t="shared" si="37"/>
        <v>0</v>
      </c>
      <c r="G99" s="211"/>
      <c r="H99" s="211">
        <f t="shared" si="38"/>
        <v>0</v>
      </c>
      <c r="I99" s="211"/>
      <c r="J99" s="211">
        <f t="shared" si="39"/>
        <v>0</v>
      </c>
      <c r="K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11">
        <f t="shared" si="41"/>
        <v>0</v>
      </c>
      <c r="Z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11">
        <f t="shared" si="42"/>
        <v>0</v>
      </c>
      <c r="AD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11">
        <f t="shared" si="43"/>
        <v>0</v>
      </c>
      <c r="AH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11">
        <f t="shared" si="44"/>
        <v>0</v>
      </c>
      <c r="AL99" s="211">
        <f t="shared" si="45"/>
        <v>0</v>
      </c>
    </row>
    <row r="100" spans="2:38" x14ac:dyDescent="0.25">
      <c r="B100" s="209" t="s">
        <v>976</v>
      </c>
      <c r="C100" s="210" t="s">
        <v>977</v>
      </c>
      <c r="D1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11">
        <f t="shared" si="37"/>
        <v>0</v>
      </c>
      <c r="G100" s="211"/>
      <c r="H100" s="211">
        <f t="shared" si="38"/>
        <v>0</v>
      </c>
      <c r="I100" s="211"/>
      <c r="J100" s="211">
        <f t="shared" si="39"/>
        <v>0</v>
      </c>
      <c r="K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11">
        <f t="shared" si="41"/>
        <v>0</v>
      </c>
      <c r="Z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11">
        <f t="shared" si="42"/>
        <v>0</v>
      </c>
      <c r="AD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11">
        <f t="shared" si="43"/>
        <v>0</v>
      </c>
      <c r="AH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11">
        <f t="shared" si="44"/>
        <v>0</v>
      </c>
      <c r="AL100" s="211">
        <f t="shared" si="45"/>
        <v>0</v>
      </c>
    </row>
    <row r="101" spans="2:38" x14ac:dyDescent="0.25">
      <c r="B101" s="209" t="s">
        <v>978</v>
      </c>
      <c r="C101" s="210" t="s">
        <v>979</v>
      </c>
      <c r="D1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11">
        <f t="shared" si="37"/>
        <v>0</v>
      </c>
      <c r="G101" s="211"/>
      <c r="H101" s="211">
        <f t="shared" si="38"/>
        <v>0</v>
      </c>
      <c r="I101" s="211"/>
      <c r="J101" s="211">
        <f t="shared" si="39"/>
        <v>0</v>
      </c>
      <c r="K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11">
        <f t="shared" si="41"/>
        <v>0</v>
      </c>
      <c r="Z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11">
        <f t="shared" si="42"/>
        <v>0</v>
      </c>
      <c r="AD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11">
        <f t="shared" si="43"/>
        <v>0</v>
      </c>
      <c r="AH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11">
        <f t="shared" si="44"/>
        <v>0</v>
      </c>
      <c r="AL101" s="211">
        <f t="shared" si="45"/>
        <v>0</v>
      </c>
    </row>
    <row r="102" spans="2:38" x14ac:dyDescent="0.25">
      <c r="B102" s="209" t="s">
        <v>980</v>
      </c>
      <c r="C102" s="210" t="s">
        <v>981</v>
      </c>
      <c r="D1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11">
        <f t="shared" si="37"/>
        <v>0</v>
      </c>
      <c r="G102" s="211"/>
      <c r="H102" s="211">
        <f t="shared" si="38"/>
        <v>0</v>
      </c>
      <c r="I102" s="211"/>
      <c r="J102" s="211">
        <f t="shared" si="39"/>
        <v>0</v>
      </c>
      <c r="K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11">
        <f t="shared" si="41"/>
        <v>0</v>
      </c>
      <c r="Z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11">
        <f t="shared" si="42"/>
        <v>0</v>
      </c>
      <c r="AD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11">
        <f t="shared" si="43"/>
        <v>0</v>
      </c>
      <c r="AH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11">
        <f t="shared" si="44"/>
        <v>0</v>
      </c>
      <c r="AL102" s="211">
        <f t="shared" si="45"/>
        <v>0</v>
      </c>
    </row>
    <row r="103" spans="2:38" x14ac:dyDescent="0.25">
      <c r="B103" s="209" t="s">
        <v>982</v>
      </c>
      <c r="C103" s="210" t="s">
        <v>983</v>
      </c>
      <c r="D1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11">
        <f t="shared" si="37"/>
        <v>0</v>
      </c>
      <c r="G103" s="211"/>
      <c r="H103" s="211">
        <f t="shared" si="38"/>
        <v>0</v>
      </c>
      <c r="I103" s="211"/>
      <c r="J103" s="211">
        <f t="shared" si="39"/>
        <v>0</v>
      </c>
      <c r="K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11">
        <f t="shared" si="41"/>
        <v>0</v>
      </c>
      <c r="Z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11">
        <f t="shared" si="42"/>
        <v>0</v>
      </c>
      <c r="AD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11">
        <f t="shared" si="43"/>
        <v>0</v>
      </c>
      <c r="AH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11">
        <f t="shared" si="44"/>
        <v>0</v>
      </c>
      <c r="AL103" s="211">
        <f t="shared" si="45"/>
        <v>0</v>
      </c>
    </row>
    <row r="104" spans="2:38" x14ac:dyDescent="0.25">
      <c r="B104" s="209" t="s">
        <v>984</v>
      </c>
      <c r="C104" s="210" t="s">
        <v>985</v>
      </c>
      <c r="D1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11">
        <f t="shared" si="37"/>
        <v>0</v>
      </c>
      <c r="G104" s="211"/>
      <c r="H104" s="211">
        <f t="shared" si="38"/>
        <v>0</v>
      </c>
      <c r="I104" s="211"/>
      <c r="J104" s="211">
        <f t="shared" si="39"/>
        <v>0</v>
      </c>
      <c r="K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11">
        <f t="shared" si="41"/>
        <v>0</v>
      </c>
      <c r="Z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11">
        <f t="shared" si="42"/>
        <v>0</v>
      </c>
      <c r="AD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11">
        <f t="shared" si="43"/>
        <v>0</v>
      </c>
      <c r="AH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11">
        <f t="shared" si="44"/>
        <v>0</v>
      </c>
      <c r="AL104" s="211">
        <f t="shared" si="45"/>
        <v>0</v>
      </c>
    </row>
    <row r="105" spans="2:38" x14ac:dyDescent="0.25">
      <c r="B105" s="209" t="s">
        <v>986</v>
      </c>
      <c r="C105" s="210" t="s">
        <v>987</v>
      </c>
      <c r="D1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11">
        <f t="shared" si="37"/>
        <v>0</v>
      </c>
      <c r="G105" s="211"/>
      <c r="H105" s="211">
        <f t="shared" si="38"/>
        <v>0</v>
      </c>
      <c r="I105" s="211"/>
      <c r="J105" s="211">
        <f t="shared" si="39"/>
        <v>0</v>
      </c>
      <c r="K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11">
        <f t="shared" si="41"/>
        <v>0</v>
      </c>
      <c r="Z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11">
        <f t="shared" si="42"/>
        <v>0</v>
      </c>
      <c r="AD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11">
        <f t="shared" si="43"/>
        <v>0</v>
      </c>
      <c r="AH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11">
        <f t="shared" si="44"/>
        <v>0</v>
      </c>
      <c r="AL105" s="211">
        <f t="shared" si="45"/>
        <v>0</v>
      </c>
    </row>
    <row r="106" spans="2:38" x14ac:dyDescent="0.25">
      <c r="B106" s="209" t="s">
        <v>988</v>
      </c>
      <c r="C106" s="210" t="s">
        <v>989</v>
      </c>
      <c r="D1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11">
        <f t="shared" si="37"/>
        <v>0</v>
      </c>
      <c r="G106" s="211"/>
      <c r="H106" s="211">
        <f t="shared" si="38"/>
        <v>0</v>
      </c>
      <c r="I106" s="211"/>
      <c r="J106" s="211">
        <f t="shared" si="39"/>
        <v>0</v>
      </c>
      <c r="K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11">
        <f t="shared" si="41"/>
        <v>0</v>
      </c>
      <c r="Z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11">
        <f t="shared" si="42"/>
        <v>0</v>
      </c>
      <c r="AD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11">
        <f t="shared" si="43"/>
        <v>0</v>
      </c>
      <c r="AH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11">
        <f t="shared" si="44"/>
        <v>0</v>
      </c>
      <c r="AL106" s="211">
        <f t="shared" si="45"/>
        <v>0</v>
      </c>
    </row>
    <row r="107" spans="2:38" x14ac:dyDescent="0.25">
      <c r="B107" s="206" t="s">
        <v>418</v>
      </c>
      <c r="C107" s="207" t="s">
        <v>301</v>
      </c>
      <c r="D107" s="208">
        <f>D108+D119+D134+D150+D165+D191+D194+D201</f>
        <v>11800</v>
      </c>
      <c r="E107" s="208">
        <f>E108+E119+E134+E150+E165+E191+E194+E201</f>
        <v>746500</v>
      </c>
      <c r="F107" s="208">
        <f t="shared" si="37"/>
        <v>758300</v>
      </c>
      <c r="G107" s="208">
        <f>G108+G119+G134+G150+G165+G191+G194+G201</f>
        <v>0</v>
      </c>
      <c r="H107" s="208">
        <f t="shared" si="38"/>
        <v>758300</v>
      </c>
      <c r="I107" s="208">
        <f>I108+I119+I134+I150+I165+I191+I194+I201</f>
        <v>0</v>
      </c>
      <c r="J107" s="208">
        <f t="shared" si="39"/>
        <v>758300</v>
      </c>
      <c r="K107" s="208">
        <f t="shared" ref="K107:X107" si="50">K108+K119+K134+K150+K165+K191+K194+K201</f>
        <v>17600</v>
      </c>
      <c r="L107" s="208">
        <f t="shared" si="50"/>
        <v>182000</v>
      </c>
      <c r="M107" s="208">
        <f t="shared" si="50"/>
        <v>46900</v>
      </c>
      <c r="N107" s="208">
        <f t="shared" si="50"/>
        <v>84100</v>
      </c>
      <c r="O107" s="208">
        <f t="shared" si="50"/>
        <v>1500</v>
      </c>
      <c r="P107" s="208">
        <f t="shared" si="50"/>
        <v>426200</v>
      </c>
      <c r="Q107" s="208">
        <f t="shared" si="50"/>
        <v>0</v>
      </c>
      <c r="R107" s="208">
        <f t="shared" si="50"/>
        <v>0</v>
      </c>
      <c r="S107" s="208">
        <f t="shared" si="50"/>
        <v>0</v>
      </c>
      <c r="T107" s="208">
        <f t="shared" si="50"/>
        <v>0</v>
      </c>
      <c r="U107" s="208">
        <f t="shared" si="50"/>
        <v>0</v>
      </c>
      <c r="V107" s="208">
        <f t="shared" si="50"/>
        <v>58000</v>
      </c>
      <c r="W107" s="208">
        <f t="shared" si="50"/>
        <v>2400</v>
      </c>
      <c r="X107" s="208">
        <f t="shared" si="50"/>
        <v>0</v>
      </c>
      <c r="Y107" s="208">
        <f t="shared" si="41"/>
        <v>60400</v>
      </c>
      <c r="Z107" s="208">
        <f>Z108+Z119+Z134+Z150+Z165+Z191+Z194+Z201</f>
        <v>0</v>
      </c>
      <c r="AA107" s="208">
        <f>AA108+AA119+AA134+AA150+AA165+AA191+AA194+AA201</f>
        <v>0</v>
      </c>
      <c r="AB107" s="208">
        <f>AB108+AB119+AB134+AB150+AB165+AB191+AB194+AB201</f>
        <v>0</v>
      </c>
      <c r="AC107" s="208">
        <f t="shared" si="42"/>
        <v>0</v>
      </c>
      <c r="AD107" s="208">
        <f>AD108+AD119+AD134+AD150+AD165+AD191+AD194+AD201</f>
        <v>0</v>
      </c>
      <c r="AE107" s="208">
        <f>AE108+AE119+AE134+AE150+AE165+AE191+AE194+AE201</f>
        <v>0</v>
      </c>
      <c r="AF107" s="208">
        <f>AF108+AF119+AF134+AF150+AF165+AF191+AF194+AF201</f>
        <v>0</v>
      </c>
      <c r="AG107" s="208">
        <f t="shared" si="43"/>
        <v>0</v>
      </c>
      <c r="AH107" s="208">
        <f>AH108+AH119+AH134+AH150+AH165+AH191+AH194+AH201</f>
        <v>0</v>
      </c>
      <c r="AI107" s="208">
        <f>AI108+AI119+AI134+AI150+AI165+AI191+AI194+AI201</f>
        <v>0</v>
      </c>
      <c r="AJ107" s="208">
        <f>AJ108+AJ119+AJ134+AJ150+AJ165+AJ191+AJ194+AJ201</f>
        <v>0</v>
      </c>
      <c r="AK107" s="208">
        <f t="shared" si="44"/>
        <v>0</v>
      </c>
      <c r="AL107" s="208">
        <f t="shared" si="45"/>
        <v>60400</v>
      </c>
    </row>
    <row r="108" spans="2:38" x14ac:dyDescent="0.25">
      <c r="B108" s="218" t="s">
        <v>419</v>
      </c>
      <c r="C108" s="219" t="s">
        <v>302</v>
      </c>
      <c r="D108" s="220">
        <f>SUM(D109:D118)</f>
        <v>0</v>
      </c>
      <c r="E108" s="220">
        <f>SUM(E109:E118)</f>
        <v>0</v>
      </c>
      <c r="F108" s="220">
        <f t="shared" si="37"/>
        <v>0</v>
      </c>
      <c r="G108" s="220">
        <f>SUM(G109:G118)</f>
        <v>0</v>
      </c>
      <c r="H108" s="220">
        <f t="shared" si="38"/>
        <v>0</v>
      </c>
      <c r="I108" s="220">
        <f>SUM(I109:I118)</f>
        <v>0</v>
      </c>
      <c r="J108" s="220">
        <f t="shared" si="39"/>
        <v>0</v>
      </c>
      <c r="K108" s="220">
        <f t="shared" ref="K108:X108" si="51">SUM(K109:K118)</f>
        <v>0</v>
      </c>
      <c r="L108" s="220">
        <f t="shared" si="51"/>
        <v>0</v>
      </c>
      <c r="M108" s="220">
        <f t="shared" si="51"/>
        <v>0</v>
      </c>
      <c r="N108" s="220">
        <f t="shared" si="51"/>
        <v>0</v>
      </c>
      <c r="O108" s="220">
        <f t="shared" si="51"/>
        <v>0</v>
      </c>
      <c r="P108" s="220">
        <f t="shared" si="51"/>
        <v>0</v>
      </c>
      <c r="Q108" s="220">
        <f t="shared" si="51"/>
        <v>0</v>
      </c>
      <c r="R108" s="220">
        <f t="shared" si="51"/>
        <v>0</v>
      </c>
      <c r="S108" s="220">
        <f t="shared" si="51"/>
        <v>0</v>
      </c>
      <c r="T108" s="220">
        <f t="shared" si="51"/>
        <v>0</v>
      </c>
      <c r="U108" s="220">
        <f t="shared" si="51"/>
        <v>0</v>
      </c>
      <c r="V108" s="220">
        <f t="shared" si="51"/>
        <v>0</v>
      </c>
      <c r="W108" s="220">
        <f t="shared" si="51"/>
        <v>0</v>
      </c>
      <c r="X108" s="220">
        <f t="shared" si="51"/>
        <v>0</v>
      </c>
      <c r="Y108" s="220">
        <f t="shared" si="41"/>
        <v>0</v>
      </c>
      <c r="Z108" s="220">
        <f>SUM(Z109:Z118)</f>
        <v>0</v>
      </c>
      <c r="AA108" s="220">
        <f>SUM(AA109:AA118)</f>
        <v>0</v>
      </c>
      <c r="AB108" s="220">
        <f>SUM(AB109:AB118)</f>
        <v>0</v>
      </c>
      <c r="AC108" s="220">
        <f t="shared" si="42"/>
        <v>0</v>
      </c>
      <c r="AD108" s="220">
        <f>SUM(AD109:AD118)</f>
        <v>0</v>
      </c>
      <c r="AE108" s="220">
        <f>SUM(AE109:AE118)</f>
        <v>0</v>
      </c>
      <c r="AF108" s="220">
        <f>SUM(AF109:AF118)</f>
        <v>0</v>
      </c>
      <c r="AG108" s="220">
        <f t="shared" si="43"/>
        <v>0</v>
      </c>
      <c r="AH108" s="220">
        <f>SUM(AH109:AH118)</f>
        <v>0</v>
      </c>
      <c r="AI108" s="220">
        <f>SUM(AI109:AI118)</f>
        <v>0</v>
      </c>
      <c r="AJ108" s="220">
        <f>SUM(AJ109:AJ118)</f>
        <v>0</v>
      </c>
      <c r="AK108" s="220">
        <f t="shared" si="44"/>
        <v>0</v>
      </c>
      <c r="AL108" s="220">
        <f t="shared" si="45"/>
        <v>0</v>
      </c>
    </row>
    <row r="109" spans="2:38" x14ac:dyDescent="0.25">
      <c r="B109" s="209" t="s">
        <v>1014</v>
      </c>
      <c r="C109" s="210" t="s">
        <v>250</v>
      </c>
      <c r="D1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11">
        <f t="shared" si="37"/>
        <v>0</v>
      </c>
      <c r="G109" s="211"/>
      <c r="H109" s="211">
        <f t="shared" ref="H109:H116" si="52">F109-G109</f>
        <v>0</v>
      </c>
      <c r="I109" s="211"/>
      <c r="J109" s="211">
        <f t="shared" ref="J109:J116" si="53">F109-I109</f>
        <v>0</v>
      </c>
      <c r="K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11">
        <f t="shared" ref="Y109:Y116" si="54">V109+W109+X109</f>
        <v>0</v>
      </c>
      <c r="Z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11">
        <f t="shared" ref="AC109:AC116" si="55">Z109+AA109+AB109</f>
        <v>0</v>
      </c>
      <c r="AD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11">
        <f t="shared" ref="AG109:AG116" si="56">AD109+AE109+AF109</f>
        <v>0</v>
      </c>
      <c r="AH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11">
        <f t="shared" ref="AK109:AK116" si="57">AH109+AI109+AJ109</f>
        <v>0</v>
      </c>
      <c r="AL109" s="211">
        <f t="shared" ref="AL109:AL116" si="58">Y109+AC109+AG109+AK109</f>
        <v>0</v>
      </c>
    </row>
    <row r="110" spans="2:38" x14ac:dyDescent="0.25">
      <c r="B110" s="209" t="s">
        <v>1015</v>
      </c>
      <c r="C110" s="210" t="s">
        <v>1016</v>
      </c>
      <c r="D1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11">
        <f t="shared" si="37"/>
        <v>0</v>
      </c>
      <c r="G110" s="211"/>
      <c r="H110" s="211">
        <f t="shared" si="52"/>
        <v>0</v>
      </c>
      <c r="I110" s="211"/>
      <c r="J110" s="211">
        <f t="shared" si="53"/>
        <v>0</v>
      </c>
      <c r="K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11">
        <f t="shared" si="54"/>
        <v>0</v>
      </c>
      <c r="Z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11">
        <f t="shared" si="55"/>
        <v>0</v>
      </c>
      <c r="AD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11">
        <f t="shared" si="56"/>
        <v>0</v>
      </c>
      <c r="AH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11">
        <f t="shared" si="57"/>
        <v>0</v>
      </c>
      <c r="AL110" s="211">
        <f t="shared" si="58"/>
        <v>0</v>
      </c>
    </row>
    <row r="111" spans="2:38" x14ac:dyDescent="0.25">
      <c r="B111" s="209" t="s">
        <v>1017</v>
      </c>
      <c r="C111" s="210" t="s">
        <v>1018</v>
      </c>
      <c r="D1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11">
        <f t="shared" si="37"/>
        <v>0</v>
      </c>
      <c r="G111" s="211"/>
      <c r="H111" s="211">
        <f t="shared" si="52"/>
        <v>0</v>
      </c>
      <c r="I111" s="211"/>
      <c r="J111" s="211">
        <f t="shared" si="53"/>
        <v>0</v>
      </c>
      <c r="K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11">
        <f t="shared" si="54"/>
        <v>0</v>
      </c>
      <c r="Z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11">
        <f t="shared" si="55"/>
        <v>0</v>
      </c>
      <c r="AD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11">
        <f t="shared" si="56"/>
        <v>0</v>
      </c>
      <c r="AH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11">
        <f t="shared" si="57"/>
        <v>0</v>
      </c>
      <c r="AL111" s="211">
        <f t="shared" si="58"/>
        <v>0</v>
      </c>
    </row>
    <row r="112" spans="2:38" x14ac:dyDescent="0.25">
      <c r="B112" s="209" t="s">
        <v>420</v>
      </c>
      <c r="C112" s="210" t="s">
        <v>303</v>
      </c>
      <c r="D1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11">
        <f t="shared" si="37"/>
        <v>0</v>
      </c>
      <c r="G112" s="211"/>
      <c r="H112" s="211">
        <f>F112-G112</f>
        <v>0</v>
      </c>
      <c r="I112" s="211"/>
      <c r="J112" s="211">
        <f>F112-I112</f>
        <v>0</v>
      </c>
      <c r="K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11">
        <f>V112+W112+X112</f>
        <v>0</v>
      </c>
      <c r="Z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11">
        <f>Z112+AA112+AB112</f>
        <v>0</v>
      </c>
      <c r="AD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11">
        <f>AD112+AE112+AF112</f>
        <v>0</v>
      </c>
      <c r="AH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11">
        <f>AH112+AI112+AJ112</f>
        <v>0</v>
      </c>
      <c r="AL112" s="211">
        <f>Y112+AC112+AG112+AK112</f>
        <v>0</v>
      </c>
    </row>
    <row r="113" spans="2:38" x14ac:dyDescent="0.25">
      <c r="B113" s="209" t="s">
        <v>1019</v>
      </c>
      <c r="C113" s="210" t="s">
        <v>1020</v>
      </c>
      <c r="D1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11">
        <f t="shared" si="37"/>
        <v>0</v>
      </c>
      <c r="G113" s="211"/>
      <c r="H113" s="211">
        <f>F113-G113</f>
        <v>0</v>
      </c>
      <c r="I113" s="211"/>
      <c r="J113" s="211">
        <f>F113-I113</f>
        <v>0</v>
      </c>
      <c r="K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11">
        <f>V113+W113+X113</f>
        <v>0</v>
      </c>
      <c r="Z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11">
        <f>Z113+AA113+AB113</f>
        <v>0</v>
      </c>
      <c r="AD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11">
        <f>AD113+AE113+AF113</f>
        <v>0</v>
      </c>
      <c r="AH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11">
        <f>AH113+AI113+AJ113</f>
        <v>0</v>
      </c>
      <c r="AL113" s="211">
        <f>Y113+AC113+AG113+AK113</f>
        <v>0</v>
      </c>
    </row>
    <row r="114" spans="2:38" x14ac:dyDescent="0.25">
      <c r="B114" s="209" t="s">
        <v>1021</v>
      </c>
      <c r="C114" s="210" t="s">
        <v>1022</v>
      </c>
      <c r="D1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11">
        <f t="shared" si="37"/>
        <v>0</v>
      </c>
      <c r="G114" s="211"/>
      <c r="H114" s="211">
        <f>F114-G114</f>
        <v>0</v>
      </c>
      <c r="I114" s="211"/>
      <c r="J114" s="211">
        <f>F114-I114</f>
        <v>0</v>
      </c>
      <c r="K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11">
        <f>V114+W114+X114</f>
        <v>0</v>
      </c>
      <c r="Z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11">
        <f>Z114+AA114+AB114</f>
        <v>0</v>
      </c>
      <c r="AD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11">
        <f>AD114+AE114+AF114</f>
        <v>0</v>
      </c>
      <c r="AH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11">
        <f>AH114+AI114+AJ114</f>
        <v>0</v>
      </c>
      <c r="AL114" s="211">
        <f>Y114+AC114+AG114+AK114</f>
        <v>0</v>
      </c>
    </row>
    <row r="115" spans="2:38" x14ac:dyDescent="0.25">
      <c r="B115" s="209" t="s">
        <v>1023</v>
      </c>
      <c r="C115" s="210" t="s">
        <v>1024</v>
      </c>
      <c r="D1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11">
        <f t="shared" si="37"/>
        <v>0</v>
      </c>
      <c r="G115" s="211"/>
      <c r="H115" s="211">
        <f>F115-G115</f>
        <v>0</v>
      </c>
      <c r="I115" s="211"/>
      <c r="J115" s="211">
        <f>F115-I115</f>
        <v>0</v>
      </c>
      <c r="K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11">
        <f>V115+W115+X115</f>
        <v>0</v>
      </c>
      <c r="Z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11">
        <f>Z115+AA115+AB115</f>
        <v>0</v>
      </c>
      <c r="AD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11">
        <f>AD115+AE115+AF115</f>
        <v>0</v>
      </c>
      <c r="AH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11">
        <f>AH115+AI115+AJ115</f>
        <v>0</v>
      </c>
      <c r="AL115" s="211">
        <f>Y115+AC115+AG115+AK115</f>
        <v>0</v>
      </c>
    </row>
    <row r="116" spans="2:38" x14ac:dyDescent="0.25">
      <c r="B116" s="209" t="s">
        <v>1025</v>
      </c>
      <c r="C116" s="210" t="s">
        <v>1026</v>
      </c>
      <c r="D1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11">
        <f t="shared" si="37"/>
        <v>0</v>
      </c>
      <c r="G116" s="211"/>
      <c r="H116" s="211">
        <f t="shared" si="52"/>
        <v>0</v>
      </c>
      <c r="I116" s="211"/>
      <c r="J116" s="211">
        <f t="shared" si="53"/>
        <v>0</v>
      </c>
      <c r="K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11">
        <f t="shared" si="54"/>
        <v>0</v>
      </c>
      <c r="Z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11">
        <f t="shared" si="55"/>
        <v>0</v>
      </c>
      <c r="AD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11">
        <f t="shared" si="56"/>
        <v>0</v>
      </c>
      <c r="AH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11">
        <f t="shared" si="57"/>
        <v>0</v>
      </c>
      <c r="AL116" s="211">
        <f t="shared" si="58"/>
        <v>0</v>
      </c>
    </row>
    <row r="117" spans="2:38" x14ac:dyDescent="0.25">
      <c r="B117" s="209" t="s">
        <v>1027</v>
      </c>
      <c r="C117" s="210" t="s">
        <v>1028</v>
      </c>
      <c r="D1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11">
        <f t="shared" si="37"/>
        <v>0</v>
      </c>
      <c r="G117" s="211"/>
      <c r="H117" s="211">
        <f>F117-G117</f>
        <v>0</v>
      </c>
      <c r="I117" s="211"/>
      <c r="J117" s="211">
        <f>F117-I117</f>
        <v>0</v>
      </c>
      <c r="K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11">
        <f>V117+W117+X117</f>
        <v>0</v>
      </c>
      <c r="Z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11">
        <f>Z117+AA117+AB117</f>
        <v>0</v>
      </c>
      <c r="AD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11">
        <f>AD117+AE117+AF117</f>
        <v>0</v>
      </c>
      <c r="AH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11">
        <f>AH117+AI117+AJ117</f>
        <v>0</v>
      </c>
      <c r="AL117" s="211">
        <f>Y117+AC117+AG117+AK117</f>
        <v>0</v>
      </c>
    </row>
    <row r="118" spans="2:38" x14ac:dyDescent="0.25">
      <c r="B118" s="209" t="s">
        <v>1029</v>
      </c>
      <c r="C118" s="210" t="s">
        <v>1030</v>
      </c>
      <c r="D1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11">
        <f t="shared" si="37"/>
        <v>0</v>
      </c>
      <c r="G118" s="211"/>
      <c r="H118" s="211">
        <f>F118-G118</f>
        <v>0</v>
      </c>
      <c r="I118" s="211"/>
      <c r="J118" s="211">
        <f>F118-I118</f>
        <v>0</v>
      </c>
      <c r="K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11">
        <f>V118+W118+X118</f>
        <v>0</v>
      </c>
      <c r="Z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11">
        <f>Z118+AA118+AB118</f>
        <v>0</v>
      </c>
      <c r="AD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11">
        <f>AD118+AE118+AF118</f>
        <v>0</v>
      </c>
      <c r="AH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11">
        <f>AH118+AI118+AJ118</f>
        <v>0</v>
      </c>
      <c r="AL118" s="211">
        <f>Y118+AC118+AG118+AK118</f>
        <v>0</v>
      </c>
    </row>
    <row r="119" spans="2:38" x14ac:dyDescent="0.25">
      <c r="B119" s="218" t="s">
        <v>421</v>
      </c>
      <c r="C119" s="219" t="s">
        <v>304</v>
      </c>
      <c r="D119" s="220">
        <f>SUM(D120:D133)</f>
        <v>0</v>
      </c>
      <c r="E119" s="220">
        <f>SUM(E120:E133)</f>
        <v>46500</v>
      </c>
      <c r="F119" s="220">
        <f t="shared" si="37"/>
        <v>46500</v>
      </c>
      <c r="G119" s="220">
        <f>SUM(G120:G133)</f>
        <v>0</v>
      </c>
      <c r="H119" s="220">
        <f>F119-G119</f>
        <v>46500</v>
      </c>
      <c r="I119" s="220">
        <f>SUM(I120:I133)</f>
        <v>0</v>
      </c>
      <c r="J119" s="220">
        <f>F119-I119</f>
        <v>46500</v>
      </c>
      <c r="K119" s="220">
        <f t="shared" ref="K119:AJ119" si="59">SUM(K120:K133)</f>
        <v>0</v>
      </c>
      <c r="L119" s="220">
        <f t="shared" si="59"/>
        <v>31000</v>
      </c>
      <c r="M119" s="220">
        <f t="shared" si="59"/>
        <v>14000</v>
      </c>
      <c r="N119" s="220">
        <f t="shared" si="59"/>
        <v>0</v>
      </c>
      <c r="O119" s="220">
        <f t="shared" si="59"/>
        <v>1500</v>
      </c>
      <c r="P119" s="220">
        <f t="shared" si="59"/>
        <v>0</v>
      </c>
      <c r="Q119" s="220">
        <f t="shared" si="59"/>
        <v>0</v>
      </c>
      <c r="R119" s="220">
        <f t="shared" si="59"/>
        <v>0</v>
      </c>
      <c r="S119" s="220">
        <f t="shared" si="59"/>
        <v>0</v>
      </c>
      <c r="T119" s="220">
        <f t="shared" si="59"/>
        <v>0</v>
      </c>
      <c r="U119" s="220">
        <f t="shared" si="59"/>
        <v>0</v>
      </c>
      <c r="V119" s="220">
        <f t="shared" si="59"/>
        <v>0</v>
      </c>
      <c r="W119" s="220">
        <f t="shared" si="59"/>
        <v>0</v>
      </c>
      <c r="X119" s="220">
        <f t="shared" si="59"/>
        <v>0</v>
      </c>
      <c r="Y119" s="220">
        <f>V119+W119+X119</f>
        <v>0</v>
      </c>
      <c r="Z119" s="220">
        <f t="shared" si="59"/>
        <v>0</v>
      </c>
      <c r="AA119" s="220">
        <f t="shared" si="59"/>
        <v>0</v>
      </c>
      <c r="AB119" s="220">
        <f t="shared" si="59"/>
        <v>0</v>
      </c>
      <c r="AC119" s="220">
        <f>Z119+AA119+AB119</f>
        <v>0</v>
      </c>
      <c r="AD119" s="220">
        <f t="shared" si="59"/>
        <v>0</v>
      </c>
      <c r="AE119" s="220">
        <f t="shared" si="59"/>
        <v>0</v>
      </c>
      <c r="AF119" s="220">
        <f t="shared" si="59"/>
        <v>0</v>
      </c>
      <c r="AG119" s="220">
        <f>AD119+AE119+AF119</f>
        <v>0</v>
      </c>
      <c r="AH119" s="220">
        <f t="shared" si="59"/>
        <v>0</v>
      </c>
      <c r="AI119" s="220">
        <f t="shared" si="59"/>
        <v>0</v>
      </c>
      <c r="AJ119" s="220">
        <f t="shared" si="59"/>
        <v>0</v>
      </c>
      <c r="AK119" s="220">
        <f>AH119+AI119+AJ119</f>
        <v>0</v>
      </c>
      <c r="AL119" s="220">
        <f>Y119+AC119+AG119+AK119</f>
        <v>0</v>
      </c>
    </row>
    <row r="120" spans="2:38" x14ac:dyDescent="0.25">
      <c r="B120" s="209" t="s">
        <v>422</v>
      </c>
      <c r="C120" s="210" t="s">
        <v>305</v>
      </c>
      <c r="D1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11">
        <f t="shared" si="37"/>
        <v>0</v>
      </c>
      <c r="G120" s="211"/>
      <c r="H120" s="211">
        <f>F120-G120</f>
        <v>0</v>
      </c>
      <c r="I120" s="211"/>
      <c r="J120" s="211">
        <f>F120-I120</f>
        <v>0</v>
      </c>
      <c r="K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11">
        <f>V120+W120+X120</f>
        <v>0</v>
      </c>
      <c r="Z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11">
        <f>Z120+AA120+AB120</f>
        <v>0</v>
      </c>
      <c r="AD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11">
        <f>AD120+AE120+AF120</f>
        <v>0</v>
      </c>
      <c r="AH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11">
        <f>AH120+AI120+AJ120</f>
        <v>0</v>
      </c>
      <c r="AL120" s="211">
        <f>Y120+AC120+AG120+AK120</f>
        <v>0</v>
      </c>
    </row>
    <row r="121" spans="2:38" x14ac:dyDescent="0.25">
      <c r="B121" s="209" t="s">
        <v>1031</v>
      </c>
      <c r="C121" s="210" t="s">
        <v>1032</v>
      </c>
      <c r="D1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11">
        <f t="shared" ref="F121:F126" si="60">D121+E121</f>
        <v>0</v>
      </c>
      <c r="G121" s="211"/>
      <c r="H121" s="211">
        <f t="shared" ref="H121:H126" si="61">F121-G121</f>
        <v>0</v>
      </c>
      <c r="I121" s="211"/>
      <c r="J121" s="211">
        <f t="shared" ref="J121:J126" si="62">F121-I121</f>
        <v>0</v>
      </c>
      <c r="K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11">
        <f t="shared" ref="Y121:Y126" si="63">V121+W121+X121</f>
        <v>0</v>
      </c>
      <c r="Z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11">
        <f t="shared" ref="AC121:AC126" si="64">Z121+AA121+AB121</f>
        <v>0</v>
      </c>
      <c r="AD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11">
        <f t="shared" ref="AG121:AG126" si="65">AD121+AE121+AF121</f>
        <v>0</v>
      </c>
      <c r="AH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11">
        <f t="shared" ref="AK121:AK126" si="66">AH121+AI121+AJ121</f>
        <v>0</v>
      </c>
      <c r="AL121" s="211">
        <f t="shared" ref="AL121:AL126" si="67">Y121+AC121+AG121+AK121</f>
        <v>0</v>
      </c>
    </row>
    <row r="122" spans="2:38" x14ac:dyDescent="0.25">
      <c r="B122" s="209" t="s">
        <v>423</v>
      </c>
      <c r="C122" s="210" t="s">
        <v>306</v>
      </c>
      <c r="D1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11">
        <f t="shared" si="60"/>
        <v>0</v>
      </c>
      <c r="G122" s="211"/>
      <c r="H122" s="211">
        <f t="shared" si="61"/>
        <v>0</v>
      </c>
      <c r="I122" s="211"/>
      <c r="J122" s="211">
        <f t="shared" si="62"/>
        <v>0</v>
      </c>
      <c r="K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11">
        <f t="shared" si="63"/>
        <v>0</v>
      </c>
      <c r="Z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11">
        <f t="shared" si="64"/>
        <v>0</v>
      </c>
      <c r="AD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11">
        <f t="shared" si="65"/>
        <v>0</v>
      </c>
      <c r="AH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11">
        <f t="shared" si="66"/>
        <v>0</v>
      </c>
      <c r="AL122" s="211">
        <f t="shared" si="67"/>
        <v>0</v>
      </c>
    </row>
    <row r="123" spans="2:38" x14ac:dyDescent="0.25">
      <c r="B123" s="209" t="s">
        <v>1033</v>
      </c>
      <c r="C123" s="210" t="s">
        <v>1034</v>
      </c>
      <c r="D1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11">
        <f t="shared" si="60"/>
        <v>0</v>
      </c>
      <c r="G123" s="211"/>
      <c r="H123" s="211">
        <f t="shared" si="61"/>
        <v>0</v>
      </c>
      <c r="I123" s="211"/>
      <c r="J123" s="211">
        <f t="shared" si="62"/>
        <v>0</v>
      </c>
      <c r="K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11">
        <f t="shared" si="63"/>
        <v>0</v>
      </c>
      <c r="Z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11">
        <f t="shared" si="64"/>
        <v>0</v>
      </c>
      <c r="AD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11">
        <f t="shared" si="65"/>
        <v>0</v>
      </c>
      <c r="AH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11">
        <f t="shared" si="66"/>
        <v>0</v>
      </c>
      <c r="AL123" s="211">
        <f t="shared" si="67"/>
        <v>0</v>
      </c>
    </row>
    <row r="124" spans="2:38" x14ac:dyDescent="0.25">
      <c r="B124" s="209" t="s">
        <v>1035</v>
      </c>
      <c r="C124" s="210" t="s">
        <v>1036</v>
      </c>
      <c r="D1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11">
        <f t="shared" si="60"/>
        <v>0</v>
      </c>
      <c r="G124" s="211"/>
      <c r="H124" s="211">
        <f t="shared" si="61"/>
        <v>0</v>
      </c>
      <c r="I124" s="211"/>
      <c r="J124" s="211">
        <f t="shared" si="62"/>
        <v>0</v>
      </c>
      <c r="K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11">
        <f t="shared" si="63"/>
        <v>0</v>
      </c>
      <c r="Z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11">
        <f t="shared" si="64"/>
        <v>0</v>
      </c>
      <c r="AD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11">
        <f t="shared" si="65"/>
        <v>0</v>
      </c>
      <c r="AH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11">
        <f t="shared" si="66"/>
        <v>0</v>
      </c>
      <c r="AL124" s="211">
        <f t="shared" si="67"/>
        <v>0</v>
      </c>
    </row>
    <row r="125" spans="2:38" x14ac:dyDescent="0.25">
      <c r="B125" s="209" t="s">
        <v>1037</v>
      </c>
      <c r="C125" s="210" t="s">
        <v>1038</v>
      </c>
      <c r="D1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11">
        <f t="shared" si="60"/>
        <v>0</v>
      </c>
      <c r="G125" s="211"/>
      <c r="H125" s="211">
        <f t="shared" si="61"/>
        <v>0</v>
      </c>
      <c r="I125" s="211"/>
      <c r="J125" s="211">
        <f t="shared" si="62"/>
        <v>0</v>
      </c>
      <c r="K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11">
        <f t="shared" si="63"/>
        <v>0</v>
      </c>
      <c r="Z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11">
        <f t="shared" si="64"/>
        <v>0</v>
      </c>
      <c r="AD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11">
        <f t="shared" si="65"/>
        <v>0</v>
      </c>
      <c r="AH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11">
        <f t="shared" si="66"/>
        <v>0</v>
      </c>
      <c r="AL125" s="211">
        <f t="shared" si="67"/>
        <v>0</v>
      </c>
    </row>
    <row r="126" spans="2:38" x14ac:dyDescent="0.25">
      <c r="B126" s="209" t="s">
        <v>1039</v>
      </c>
      <c r="C126" s="210" t="s">
        <v>1040</v>
      </c>
      <c r="D1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11">
        <f t="shared" si="60"/>
        <v>0</v>
      </c>
      <c r="G126" s="211"/>
      <c r="H126" s="211">
        <f t="shared" si="61"/>
        <v>0</v>
      </c>
      <c r="I126" s="211"/>
      <c r="J126" s="211">
        <f t="shared" si="62"/>
        <v>0</v>
      </c>
      <c r="K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11">
        <f t="shared" si="63"/>
        <v>0</v>
      </c>
      <c r="Z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11">
        <f t="shared" si="64"/>
        <v>0</v>
      </c>
      <c r="AD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11">
        <f t="shared" si="65"/>
        <v>0</v>
      </c>
      <c r="AH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11">
        <f t="shared" si="66"/>
        <v>0</v>
      </c>
      <c r="AL126" s="211">
        <f t="shared" si="67"/>
        <v>0</v>
      </c>
    </row>
    <row r="127" spans="2:38" x14ac:dyDescent="0.25">
      <c r="B127" s="209" t="s">
        <v>1041</v>
      </c>
      <c r="C127" s="210" t="s">
        <v>1042</v>
      </c>
      <c r="D1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11">
        <f t="shared" ref="F127:F138" si="68">D127+E127</f>
        <v>0</v>
      </c>
      <c r="G127" s="211"/>
      <c r="H127" s="211">
        <f t="shared" ref="H127:H134" si="69">F127-G127</f>
        <v>0</v>
      </c>
      <c r="I127" s="211"/>
      <c r="J127" s="211">
        <f t="shared" ref="J127:J134" si="70">F127-I127</f>
        <v>0</v>
      </c>
      <c r="K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11">
        <f t="shared" ref="Y127:Y134" si="71">V127+W127+X127</f>
        <v>0</v>
      </c>
      <c r="Z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11">
        <f t="shared" ref="AC127:AC134" si="72">Z127+AA127+AB127</f>
        <v>0</v>
      </c>
      <c r="AD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11">
        <f t="shared" ref="AG127:AG134" si="73">AD127+AE127+AF127</f>
        <v>0</v>
      </c>
      <c r="AH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11">
        <f t="shared" ref="AK127:AK134" si="74">AH127+AI127+AJ127</f>
        <v>0</v>
      </c>
      <c r="AL127" s="211">
        <f t="shared" ref="AL127:AL134" si="75">Y127+AC127+AG127+AK127</f>
        <v>0</v>
      </c>
    </row>
    <row r="128" spans="2:38" x14ac:dyDescent="0.25">
      <c r="B128" s="209" t="s">
        <v>1043</v>
      </c>
      <c r="C128" s="210" t="s">
        <v>1044</v>
      </c>
      <c r="D1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11">
        <f t="shared" si="68"/>
        <v>0</v>
      </c>
      <c r="G128" s="211"/>
      <c r="H128" s="211">
        <f t="shared" si="69"/>
        <v>0</v>
      </c>
      <c r="I128" s="211"/>
      <c r="J128" s="211">
        <f t="shared" si="70"/>
        <v>0</v>
      </c>
      <c r="K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11">
        <f t="shared" si="71"/>
        <v>0</v>
      </c>
      <c r="Z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11">
        <f t="shared" si="72"/>
        <v>0</v>
      </c>
      <c r="AD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11">
        <f t="shared" si="73"/>
        <v>0</v>
      </c>
      <c r="AH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11">
        <f t="shared" si="74"/>
        <v>0</v>
      </c>
      <c r="AL128" s="211">
        <f t="shared" si="75"/>
        <v>0</v>
      </c>
    </row>
    <row r="129" spans="2:38" x14ac:dyDescent="0.25">
      <c r="B129" s="209" t="s">
        <v>1045</v>
      </c>
      <c r="C129" s="210" t="s">
        <v>1046</v>
      </c>
      <c r="D1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11">
        <f t="shared" si="68"/>
        <v>0</v>
      </c>
      <c r="G129" s="211"/>
      <c r="H129" s="211">
        <f t="shared" si="69"/>
        <v>0</v>
      </c>
      <c r="I129" s="211"/>
      <c r="J129" s="211">
        <f t="shared" si="70"/>
        <v>0</v>
      </c>
      <c r="K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11">
        <f t="shared" si="71"/>
        <v>0</v>
      </c>
      <c r="Z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11">
        <f t="shared" si="72"/>
        <v>0</v>
      </c>
      <c r="AD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11">
        <f t="shared" si="73"/>
        <v>0</v>
      </c>
      <c r="AH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11">
        <f t="shared" si="74"/>
        <v>0</v>
      </c>
      <c r="AL129" s="211">
        <f t="shared" si="75"/>
        <v>0</v>
      </c>
    </row>
    <row r="130" spans="2:38" x14ac:dyDescent="0.25">
      <c r="B130" s="209" t="s">
        <v>424</v>
      </c>
      <c r="C130" s="210" t="s">
        <v>307</v>
      </c>
      <c r="D1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11">
        <f t="shared" si="68"/>
        <v>0</v>
      </c>
      <c r="G130" s="211"/>
      <c r="H130" s="211">
        <f t="shared" si="69"/>
        <v>0</v>
      </c>
      <c r="I130" s="211"/>
      <c r="J130" s="211">
        <f t="shared" si="70"/>
        <v>0</v>
      </c>
      <c r="K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11">
        <f t="shared" si="71"/>
        <v>0</v>
      </c>
      <c r="Z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11">
        <f t="shared" si="72"/>
        <v>0</v>
      </c>
      <c r="AD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11">
        <f t="shared" si="73"/>
        <v>0</v>
      </c>
      <c r="AH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11">
        <f t="shared" si="74"/>
        <v>0</v>
      </c>
      <c r="AL130" s="211">
        <f t="shared" si="75"/>
        <v>0</v>
      </c>
    </row>
    <row r="131" spans="2:38" x14ac:dyDescent="0.25">
      <c r="B131" s="209" t="s">
        <v>1047</v>
      </c>
      <c r="C131" s="210" t="s">
        <v>1048</v>
      </c>
      <c r="D1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11">
        <f t="shared" si="68"/>
        <v>0</v>
      </c>
      <c r="G131" s="211"/>
      <c r="H131" s="211">
        <f t="shared" si="69"/>
        <v>0</v>
      </c>
      <c r="I131" s="211"/>
      <c r="J131" s="211">
        <f t="shared" si="70"/>
        <v>0</v>
      </c>
      <c r="K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11">
        <f t="shared" si="71"/>
        <v>0</v>
      </c>
      <c r="Z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11">
        <f t="shared" si="72"/>
        <v>0</v>
      </c>
      <c r="AD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11">
        <f t="shared" si="73"/>
        <v>0</v>
      </c>
      <c r="AH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11">
        <f t="shared" si="74"/>
        <v>0</v>
      </c>
      <c r="AL131" s="211">
        <f t="shared" si="75"/>
        <v>0</v>
      </c>
    </row>
    <row r="132" spans="2:38" x14ac:dyDescent="0.25">
      <c r="B132" s="209" t="s">
        <v>1049</v>
      </c>
      <c r="C132" s="210" t="s">
        <v>1050</v>
      </c>
      <c r="D1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11">
        <f t="shared" si="68"/>
        <v>0</v>
      </c>
      <c r="G132" s="211"/>
      <c r="H132" s="211">
        <f t="shared" si="69"/>
        <v>0</v>
      </c>
      <c r="I132" s="211"/>
      <c r="J132" s="211">
        <f t="shared" si="70"/>
        <v>0</v>
      </c>
      <c r="K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11">
        <f t="shared" si="71"/>
        <v>0</v>
      </c>
      <c r="Z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11">
        <f t="shared" si="72"/>
        <v>0</v>
      </c>
      <c r="AD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11">
        <f t="shared" si="73"/>
        <v>0</v>
      </c>
      <c r="AH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11">
        <f t="shared" si="74"/>
        <v>0</v>
      </c>
      <c r="AL132" s="211">
        <f t="shared" si="75"/>
        <v>0</v>
      </c>
    </row>
    <row r="133" spans="2:38" x14ac:dyDescent="0.25">
      <c r="B133" s="209" t="s">
        <v>1051</v>
      </c>
      <c r="C133" s="210" t="s">
        <v>1052</v>
      </c>
      <c r="D1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46500</v>
      </c>
      <c r="F133" s="211">
        <f t="shared" si="68"/>
        <v>46500</v>
      </c>
      <c r="G133" s="211"/>
      <c r="H133" s="211">
        <f t="shared" si="69"/>
        <v>46500</v>
      </c>
      <c r="I133" s="211"/>
      <c r="J133" s="211">
        <f t="shared" si="70"/>
        <v>46500</v>
      </c>
      <c r="K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31000</v>
      </c>
      <c r="M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14000</v>
      </c>
      <c r="N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v>
      </c>
      <c r="P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11">
        <f t="shared" si="71"/>
        <v>0</v>
      </c>
      <c r="Z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11">
        <f t="shared" si="72"/>
        <v>0</v>
      </c>
      <c r="AD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11">
        <f t="shared" si="73"/>
        <v>0</v>
      </c>
      <c r="AH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11">
        <f t="shared" si="74"/>
        <v>0</v>
      </c>
      <c r="AL133" s="211">
        <f t="shared" si="75"/>
        <v>0</v>
      </c>
    </row>
    <row r="134" spans="2:38" x14ac:dyDescent="0.25">
      <c r="B134" s="218" t="s">
        <v>425</v>
      </c>
      <c r="C134" s="219" t="s">
        <v>308</v>
      </c>
      <c r="D134" s="220">
        <f>SUM(D135:D149)</f>
        <v>0</v>
      </c>
      <c r="E134" s="220">
        <f>SUM(E135:E149)</f>
        <v>0</v>
      </c>
      <c r="F134" s="220">
        <f t="shared" si="68"/>
        <v>0</v>
      </c>
      <c r="G134" s="220">
        <f>SUM(G135:G149)</f>
        <v>0</v>
      </c>
      <c r="H134" s="220">
        <f t="shared" si="69"/>
        <v>0</v>
      </c>
      <c r="I134" s="220">
        <f>SUM(I135:I149)</f>
        <v>0</v>
      </c>
      <c r="J134" s="220">
        <f t="shared" si="70"/>
        <v>0</v>
      </c>
      <c r="K134" s="220">
        <f t="shared" ref="K134:AJ134" si="76">SUM(K135:K149)</f>
        <v>0</v>
      </c>
      <c r="L134" s="220">
        <f t="shared" si="76"/>
        <v>0</v>
      </c>
      <c r="M134" s="220">
        <f t="shared" si="76"/>
        <v>0</v>
      </c>
      <c r="N134" s="220">
        <f t="shared" si="76"/>
        <v>0</v>
      </c>
      <c r="O134" s="220">
        <f t="shared" si="76"/>
        <v>0</v>
      </c>
      <c r="P134" s="220">
        <f t="shared" si="76"/>
        <v>0</v>
      </c>
      <c r="Q134" s="220">
        <f t="shared" si="76"/>
        <v>0</v>
      </c>
      <c r="R134" s="220">
        <f t="shared" si="76"/>
        <v>0</v>
      </c>
      <c r="S134" s="220">
        <f t="shared" si="76"/>
        <v>0</v>
      </c>
      <c r="T134" s="220">
        <f t="shared" si="76"/>
        <v>0</v>
      </c>
      <c r="U134" s="220">
        <f t="shared" si="76"/>
        <v>0</v>
      </c>
      <c r="V134" s="220">
        <f t="shared" si="76"/>
        <v>0</v>
      </c>
      <c r="W134" s="220">
        <f t="shared" si="76"/>
        <v>0</v>
      </c>
      <c r="X134" s="220">
        <f t="shared" si="76"/>
        <v>0</v>
      </c>
      <c r="Y134" s="220">
        <f t="shared" si="71"/>
        <v>0</v>
      </c>
      <c r="Z134" s="220">
        <f t="shared" si="76"/>
        <v>0</v>
      </c>
      <c r="AA134" s="220">
        <f t="shared" si="76"/>
        <v>0</v>
      </c>
      <c r="AB134" s="220">
        <f t="shared" si="76"/>
        <v>0</v>
      </c>
      <c r="AC134" s="220">
        <f t="shared" si="72"/>
        <v>0</v>
      </c>
      <c r="AD134" s="220">
        <f t="shared" si="76"/>
        <v>0</v>
      </c>
      <c r="AE134" s="220">
        <f t="shared" si="76"/>
        <v>0</v>
      </c>
      <c r="AF134" s="220">
        <f t="shared" si="76"/>
        <v>0</v>
      </c>
      <c r="AG134" s="220">
        <f t="shared" si="73"/>
        <v>0</v>
      </c>
      <c r="AH134" s="220">
        <f t="shared" si="76"/>
        <v>0</v>
      </c>
      <c r="AI134" s="220">
        <f t="shared" si="76"/>
        <v>0</v>
      </c>
      <c r="AJ134" s="220">
        <f t="shared" si="76"/>
        <v>0</v>
      </c>
      <c r="AK134" s="220">
        <f t="shared" si="74"/>
        <v>0</v>
      </c>
      <c r="AL134" s="220">
        <f t="shared" si="75"/>
        <v>0</v>
      </c>
    </row>
    <row r="135" spans="2:38" x14ac:dyDescent="0.25">
      <c r="B135" s="209" t="s">
        <v>1053</v>
      </c>
      <c r="C135" s="210" t="s">
        <v>1054</v>
      </c>
      <c r="D1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11">
        <f t="shared" si="68"/>
        <v>0</v>
      </c>
      <c r="G135" s="211"/>
      <c r="H135" s="211">
        <f t="shared" ref="H135:H149" si="77">F135-G135</f>
        <v>0</v>
      </c>
      <c r="I135" s="211"/>
      <c r="J135" s="211">
        <f t="shared" ref="J135:J149" si="78">F135-I135</f>
        <v>0</v>
      </c>
      <c r="K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11">
        <f t="shared" ref="Y135:Y149" si="79">V135+W135+X135</f>
        <v>0</v>
      </c>
      <c r="Z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11">
        <f t="shared" ref="AC135:AC149" si="80">Z135+AA135+AB135</f>
        <v>0</v>
      </c>
      <c r="AD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11">
        <f t="shared" ref="AG135:AG149" si="81">AD135+AE135+AF135</f>
        <v>0</v>
      </c>
      <c r="AH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11">
        <f t="shared" ref="AK135:AK149" si="82">AH135+AI135+AJ135</f>
        <v>0</v>
      </c>
      <c r="AL135" s="211">
        <f t="shared" ref="AL135:AL149" si="83">Y135+AC135+AG135+AK135</f>
        <v>0</v>
      </c>
    </row>
    <row r="136" spans="2:38" x14ac:dyDescent="0.25">
      <c r="B136" s="209" t="s">
        <v>426</v>
      </c>
      <c r="C136" s="210" t="s">
        <v>309</v>
      </c>
      <c r="D1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11">
        <f t="shared" si="68"/>
        <v>0</v>
      </c>
      <c r="G136" s="211"/>
      <c r="H136" s="211">
        <f t="shared" si="77"/>
        <v>0</v>
      </c>
      <c r="I136" s="211"/>
      <c r="J136" s="211">
        <f t="shared" si="78"/>
        <v>0</v>
      </c>
      <c r="K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11">
        <f t="shared" si="79"/>
        <v>0</v>
      </c>
      <c r="Z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11">
        <f t="shared" si="80"/>
        <v>0</v>
      </c>
      <c r="AD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11">
        <f t="shared" si="81"/>
        <v>0</v>
      </c>
      <c r="AH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11">
        <f t="shared" si="82"/>
        <v>0</v>
      </c>
      <c r="AL136" s="211">
        <f t="shared" si="83"/>
        <v>0</v>
      </c>
    </row>
    <row r="137" spans="2:38" x14ac:dyDescent="0.25">
      <c r="B137" s="209" t="s">
        <v>1055</v>
      </c>
      <c r="C137" s="210" t="s">
        <v>1056</v>
      </c>
      <c r="D1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11">
        <f t="shared" si="68"/>
        <v>0</v>
      </c>
      <c r="G137" s="211"/>
      <c r="H137" s="211">
        <f t="shared" si="77"/>
        <v>0</v>
      </c>
      <c r="I137" s="211"/>
      <c r="J137" s="211">
        <f t="shared" si="78"/>
        <v>0</v>
      </c>
      <c r="K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11">
        <f t="shared" si="79"/>
        <v>0</v>
      </c>
      <c r="Z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11">
        <f t="shared" si="80"/>
        <v>0</v>
      </c>
      <c r="AD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11">
        <f t="shared" si="81"/>
        <v>0</v>
      </c>
      <c r="AH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11">
        <f t="shared" si="82"/>
        <v>0</v>
      </c>
      <c r="AL137" s="211">
        <f t="shared" si="83"/>
        <v>0</v>
      </c>
    </row>
    <row r="138" spans="2:38" x14ac:dyDescent="0.25">
      <c r="B138" s="209" t="s">
        <v>427</v>
      </c>
      <c r="C138" s="210" t="s">
        <v>310</v>
      </c>
      <c r="D1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11">
        <f t="shared" si="68"/>
        <v>0</v>
      </c>
      <c r="G138" s="211"/>
      <c r="H138" s="211">
        <f t="shared" si="77"/>
        <v>0</v>
      </c>
      <c r="I138" s="211"/>
      <c r="J138" s="211">
        <f t="shared" si="78"/>
        <v>0</v>
      </c>
      <c r="K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11">
        <f t="shared" si="79"/>
        <v>0</v>
      </c>
      <c r="Z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11">
        <f t="shared" si="80"/>
        <v>0</v>
      </c>
      <c r="AD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11">
        <f t="shared" si="81"/>
        <v>0</v>
      </c>
      <c r="AH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11">
        <f t="shared" si="82"/>
        <v>0</v>
      </c>
      <c r="AL138" s="211">
        <f t="shared" si="83"/>
        <v>0</v>
      </c>
    </row>
    <row r="139" spans="2:38" x14ac:dyDescent="0.25">
      <c r="B139" s="209" t="s">
        <v>1057</v>
      </c>
      <c r="C139" s="210" t="s">
        <v>1058</v>
      </c>
      <c r="D1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11">
        <f t="shared" ref="F139:F144" si="84">D139+E139</f>
        <v>0</v>
      </c>
      <c r="G139" s="211"/>
      <c r="H139" s="211">
        <f t="shared" ref="H139:H144" si="85">F139-G139</f>
        <v>0</v>
      </c>
      <c r="I139" s="211"/>
      <c r="J139" s="211">
        <f t="shared" ref="J139:J144" si="86">F139-I139</f>
        <v>0</v>
      </c>
      <c r="K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11">
        <f t="shared" ref="Y139:Y144" si="87">V139+W139+X139</f>
        <v>0</v>
      </c>
      <c r="Z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11">
        <f t="shared" ref="AC139:AC144" si="88">Z139+AA139+AB139</f>
        <v>0</v>
      </c>
      <c r="AD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11">
        <f t="shared" ref="AG139:AG144" si="89">AD139+AE139+AF139</f>
        <v>0</v>
      </c>
      <c r="AH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11">
        <f t="shared" ref="AK139:AK144" si="90">AH139+AI139+AJ139</f>
        <v>0</v>
      </c>
      <c r="AL139" s="211">
        <f t="shared" ref="AL139:AL144" si="91">Y139+AC139+AG139+AK139</f>
        <v>0</v>
      </c>
    </row>
    <row r="140" spans="2:38" x14ac:dyDescent="0.25">
      <c r="B140" s="209" t="s">
        <v>1059</v>
      </c>
      <c r="C140" s="210" t="s">
        <v>1060</v>
      </c>
      <c r="D1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11">
        <f>D140+E140</f>
        <v>0</v>
      </c>
      <c r="G140" s="211"/>
      <c r="H140" s="211">
        <f>F140-G140</f>
        <v>0</v>
      </c>
      <c r="I140" s="211"/>
      <c r="J140" s="211">
        <f>F140-I140</f>
        <v>0</v>
      </c>
      <c r="K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11">
        <f>V140+W140+X140</f>
        <v>0</v>
      </c>
      <c r="Z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11">
        <f>Z140+AA140+AB140</f>
        <v>0</v>
      </c>
      <c r="AD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11">
        <f>AD140+AE140+AF140</f>
        <v>0</v>
      </c>
      <c r="AH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11">
        <f>AH140+AI140+AJ140</f>
        <v>0</v>
      </c>
      <c r="AL140" s="211">
        <f>Y140+AC140+AG140+AK140</f>
        <v>0</v>
      </c>
    </row>
    <row r="141" spans="2:38" x14ac:dyDescent="0.25">
      <c r="B141" s="209" t="s">
        <v>1061</v>
      </c>
      <c r="C141" s="210" t="s">
        <v>1062</v>
      </c>
      <c r="D1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11">
        <f>D141+E141</f>
        <v>0</v>
      </c>
      <c r="G141" s="211"/>
      <c r="H141" s="211">
        <f>F141-G141</f>
        <v>0</v>
      </c>
      <c r="I141" s="211"/>
      <c r="J141" s="211">
        <f>F141-I141</f>
        <v>0</v>
      </c>
      <c r="K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11">
        <f>V141+W141+X141</f>
        <v>0</v>
      </c>
      <c r="Z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11">
        <f>Z141+AA141+AB141</f>
        <v>0</v>
      </c>
      <c r="AD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11">
        <f>AD141+AE141+AF141</f>
        <v>0</v>
      </c>
      <c r="AH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11">
        <f>AH141+AI141+AJ141</f>
        <v>0</v>
      </c>
      <c r="AL141" s="211">
        <f>Y141+AC141+AG141+AK141</f>
        <v>0</v>
      </c>
    </row>
    <row r="142" spans="2:38" x14ac:dyDescent="0.25">
      <c r="B142" s="209" t="s">
        <v>1063</v>
      </c>
      <c r="C142" s="210" t="s">
        <v>1064</v>
      </c>
      <c r="D1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11">
        <f t="shared" si="84"/>
        <v>0</v>
      </c>
      <c r="G142" s="211"/>
      <c r="H142" s="211">
        <f t="shared" si="85"/>
        <v>0</v>
      </c>
      <c r="I142" s="211"/>
      <c r="J142" s="211">
        <f t="shared" si="86"/>
        <v>0</v>
      </c>
      <c r="K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11">
        <f t="shared" si="87"/>
        <v>0</v>
      </c>
      <c r="Z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11">
        <f t="shared" si="88"/>
        <v>0</v>
      </c>
      <c r="AD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11">
        <f t="shared" si="89"/>
        <v>0</v>
      </c>
      <c r="AH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11">
        <f t="shared" si="90"/>
        <v>0</v>
      </c>
      <c r="AL142" s="211">
        <f t="shared" si="91"/>
        <v>0</v>
      </c>
    </row>
    <row r="143" spans="2:38" x14ac:dyDescent="0.25">
      <c r="B143" s="209" t="s">
        <v>1065</v>
      </c>
      <c r="C143" s="210" t="s">
        <v>1066</v>
      </c>
      <c r="D1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11">
        <f t="shared" si="84"/>
        <v>0</v>
      </c>
      <c r="G143" s="211"/>
      <c r="H143" s="211">
        <f t="shared" si="85"/>
        <v>0</v>
      </c>
      <c r="I143" s="211"/>
      <c r="J143" s="211">
        <f t="shared" si="86"/>
        <v>0</v>
      </c>
      <c r="K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11">
        <f t="shared" si="87"/>
        <v>0</v>
      </c>
      <c r="Z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11">
        <f t="shared" si="88"/>
        <v>0</v>
      </c>
      <c r="AD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11">
        <f t="shared" si="89"/>
        <v>0</v>
      </c>
      <c r="AH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11">
        <f t="shared" si="90"/>
        <v>0</v>
      </c>
      <c r="AL143" s="211">
        <f t="shared" si="91"/>
        <v>0</v>
      </c>
    </row>
    <row r="144" spans="2:38" x14ac:dyDescent="0.25">
      <c r="B144" s="209" t="s">
        <v>1067</v>
      </c>
      <c r="C144" s="210" t="s">
        <v>1068</v>
      </c>
      <c r="D1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11">
        <f t="shared" si="84"/>
        <v>0</v>
      </c>
      <c r="G144" s="211"/>
      <c r="H144" s="211">
        <f t="shared" si="85"/>
        <v>0</v>
      </c>
      <c r="I144" s="211"/>
      <c r="J144" s="211">
        <f t="shared" si="86"/>
        <v>0</v>
      </c>
      <c r="K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11">
        <f t="shared" si="87"/>
        <v>0</v>
      </c>
      <c r="Z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11">
        <f t="shared" si="88"/>
        <v>0</v>
      </c>
      <c r="AD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11">
        <f t="shared" si="89"/>
        <v>0</v>
      </c>
      <c r="AH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11">
        <f t="shared" si="90"/>
        <v>0</v>
      </c>
      <c r="AL144" s="211">
        <f t="shared" si="91"/>
        <v>0</v>
      </c>
    </row>
    <row r="145" spans="2:38" x14ac:dyDescent="0.25">
      <c r="B145" s="209" t="s">
        <v>1069</v>
      </c>
      <c r="C145" s="210" t="s">
        <v>1070</v>
      </c>
      <c r="D1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11">
        <f t="shared" ref="F145:F169" si="92">D145+E145</f>
        <v>0</v>
      </c>
      <c r="G145" s="211"/>
      <c r="H145" s="211">
        <f t="shared" si="77"/>
        <v>0</v>
      </c>
      <c r="I145" s="211"/>
      <c r="J145" s="211">
        <f t="shared" si="78"/>
        <v>0</v>
      </c>
      <c r="K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11">
        <f t="shared" si="79"/>
        <v>0</v>
      </c>
      <c r="Z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11">
        <f t="shared" si="80"/>
        <v>0</v>
      </c>
      <c r="AD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11">
        <f t="shared" si="81"/>
        <v>0</v>
      </c>
      <c r="AH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11">
        <f t="shared" si="82"/>
        <v>0</v>
      </c>
      <c r="AL145" s="211">
        <f t="shared" si="83"/>
        <v>0</v>
      </c>
    </row>
    <row r="146" spans="2:38" x14ac:dyDescent="0.25">
      <c r="B146" s="209" t="s">
        <v>1071</v>
      </c>
      <c r="C146" s="210" t="s">
        <v>1072</v>
      </c>
      <c r="D1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11">
        <f t="shared" si="92"/>
        <v>0</v>
      </c>
      <c r="G146" s="211"/>
      <c r="H146" s="211">
        <f t="shared" si="77"/>
        <v>0</v>
      </c>
      <c r="I146" s="211"/>
      <c r="J146" s="211">
        <f t="shared" si="78"/>
        <v>0</v>
      </c>
      <c r="K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11">
        <f t="shared" si="79"/>
        <v>0</v>
      </c>
      <c r="Z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11">
        <f t="shared" si="80"/>
        <v>0</v>
      </c>
      <c r="AD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11">
        <f t="shared" si="81"/>
        <v>0</v>
      </c>
      <c r="AH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11">
        <f t="shared" si="82"/>
        <v>0</v>
      </c>
      <c r="AL146" s="211">
        <f t="shared" si="83"/>
        <v>0</v>
      </c>
    </row>
    <row r="147" spans="2:38" x14ac:dyDescent="0.25">
      <c r="B147" s="209" t="s">
        <v>1073</v>
      </c>
      <c r="C147" s="210" t="s">
        <v>1074</v>
      </c>
      <c r="D1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11">
        <f t="shared" si="92"/>
        <v>0</v>
      </c>
      <c r="G147" s="211"/>
      <c r="H147" s="211">
        <f>F147-G147</f>
        <v>0</v>
      </c>
      <c r="I147" s="211"/>
      <c r="J147" s="211">
        <f>F147-I147</f>
        <v>0</v>
      </c>
      <c r="K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11">
        <f>V147+W147+X147</f>
        <v>0</v>
      </c>
      <c r="Z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11">
        <f>Z147+AA147+AB147</f>
        <v>0</v>
      </c>
      <c r="AD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11">
        <f>AD147+AE147+AF147</f>
        <v>0</v>
      </c>
      <c r="AH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11">
        <f>AH147+AI147+AJ147</f>
        <v>0</v>
      </c>
      <c r="AL147" s="211">
        <f>Y147+AC147+AG147+AK147</f>
        <v>0</v>
      </c>
    </row>
    <row r="148" spans="2:38" x14ac:dyDescent="0.25">
      <c r="B148" s="209" t="s">
        <v>1075</v>
      </c>
      <c r="C148" s="210" t="s">
        <v>1076</v>
      </c>
      <c r="D1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11">
        <f t="shared" si="92"/>
        <v>0</v>
      </c>
      <c r="G148" s="211"/>
      <c r="H148" s="211">
        <f>F148-G148</f>
        <v>0</v>
      </c>
      <c r="I148" s="211"/>
      <c r="J148" s="211">
        <f>F148-I148</f>
        <v>0</v>
      </c>
      <c r="K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11">
        <f>V148+W148+X148</f>
        <v>0</v>
      </c>
      <c r="Z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11">
        <f>Z148+AA148+AB148</f>
        <v>0</v>
      </c>
      <c r="AD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11">
        <f>AD148+AE148+AF148</f>
        <v>0</v>
      </c>
      <c r="AH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11">
        <f>AH148+AI148+AJ148</f>
        <v>0</v>
      </c>
      <c r="AL148" s="211">
        <f>Y148+AC148+AG148+AK148</f>
        <v>0</v>
      </c>
    </row>
    <row r="149" spans="2:38" x14ac:dyDescent="0.25">
      <c r="B149" s="209" t="s">
        <v>1077</v>
      </c>
      <c r="C149" s="210" t="s">
        <v>1078</v>
      </c>
      <c r="D1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11">
        <f t="shared" si="92"/>
        <v>0</v>
      </c>
      <c r="G149" s="211"/>
      <c r="H149" s="211">
        <f t="shared" si="77"/>
        <v>0</v>
      </c>
      <c r="I149" s="211"/>
      <c r="J149" s="211">
        <f t="shared" si="78"/>
        <v>0</v>
      </c>
      <c r="K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11">
        <f t="shared" si="79"/>
        <v>0</v>
      </c>
      <c r="Z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11">
        <f t="shared" si="80"/>
        <v>0</v>
      </c>
      <c r="AD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11">
        <f t="shared" si="81"/>
        <v>0</v>
      </c>
      <c r="AH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11">
        <f t="shared" si="82"/>
        <v>0</v>
      </c>
      <c r="AL149" s="211">
        <f t="shared" si="83"/>
        <v>0</v>
      </c>
    </row>
    <row r="150" spans="2:38" x14ac:dyDescent="0.25">
      <c r="B150" s="218" t="s">
        <v>428</v>
      </c>
      <c r="C150" s="219" t="s">
        <v>311</v>
      </c>
      <c r="D150" s="220">
        <f>SUM(D151:D164)</f>
        <v>0</v>
      </c>
      <c r="E150" s="220">
        <f>SUM(E151:E164)</f>
        <v>119900</v>
      </c>
      <c r="F150" s="220">
        <f t="shared" si="92"/>
        <v>119900</v>
      </c>
      <c r="G150" s="220">
        <f>SUM(G151:G164)</f>
        <v>0</v>
      </c>
      <c r="H150" s="220">
        <f t="shared" ref="H150:H169" si="93">F150-G150</f>
        <v>119900</v>
      </c>
      <c r="I150" s="220">
        <f>SUM(I151:I164)</f>
        <v>0</v>
      </c>
      <c r="J150" s="220">
        <f t="shared" ref="J150:J169" si="94">F150-I150</f>
        <v>119900</v>
      </c>
      <c r="K150" s="220">
        <f t="shared" ref="K150:X150" si="95">SUM(K151:K164)</f>
        <v>12000</v>
      </c>
      <c r="L150" s="220">
        <f t="shared" si="95"/>
        <v>16000</v>
      </c>
      <c r="M150" s="220">
        <f t="shared" si="95"/>
        <v>11400</v>
      </c>
      <c r="N150" s="220">
        <f t="shared" si="95"/>
        <v>80500</v>
      </c>
      <c r="O150" s="220">
        <f t="shared" si="95"/>
        <v>0</v>
      </c>
      <c r="P150" s="220">
        <f t="shared" si="95"/>
        <v>0</v>
      </c>
      <c r="Q150" s="220">
        <f t="shared" si="95"/>
        <v>0</v>
      </c>
      <c r="R150" s="220">
        <f t="shared" si="95"/>
        <v>0</v>
      </c>
      <c r="S150" s="220">
        <f t="shared" si="95"/>
        <v>0</v>
      </c>
      <c r="T150" s="220">
        <f t="shared" si="95"/>
        <v>0</v>
      </c>
      <c r="U150" s="220">
        <f t="shared" si="95"/>
        <v>0</v>
      </c>
      <c r="V150" s="220">
        <f t="shared" si="95"/>
        <v>58000</v>
      </c>
      <c r="W150" s="220">
        <f t="shared" si="95"/>
        <v>0</v>
      </c>
      <c r="X150" s="220">
        <f t="shared" si="95"/>
        <v>0</v>
      </c>
      <c r="Y150" s="220">
        <f t="shared" ref="Y150:Y169" si="96">V150+W150+X150</f>
        <v>58000</v>
      </c>
      <c r="Z150" s="220">
        <f>SUM(Z151:Z164)</f>
        <v>0</v>
      </c>
      <c r="AA150" s="220">
        <f>SUM(AA151:AA164)</f>
        <v>0</v>
      </c>
      <c r="AB150" s="220">
        <f>SUM(AB151:AB164)</f>
        <v>0</v>
      </c>
      <c r="AC150" s="220">
        <f t="shared" ref="AC150:AC169" si="97">Z150+AA150+AB150</f>
        <v>0</v>
      </c>
      <c r="AD150" s="220">
        <f>SUM(AD151:AD164)</f>
        <v>0</v>
      </c>
      <c r="AE150" s="220">
        <f>SUM(AE151:AE164)</f>
        <v>0</v>
      </c>
      <c r="AF150" s="220">
        <f>SUM(AF151:AF164)</f>
        <v>0</v>
      </c>
      <c r="AG150" s="220">
        <f t="shared" ref="AG150:AG169" si="98">AD150+AE150+AF150</f>
        <v>0</v>
      </c>
      <c r="AH150" s="220">
        <f>SUM(AH151:AH164)</f>
        <v>0</v>
      </c>
      <c r="AI150" s="220">
        <f>SUM(AI151:AI164)</f>
        <v>0</v>
      </c>
      <c r="AJ150" s="220">
        <f>SUM(AJ151:AJ164)</f>
        <v>0</v>
      </c>
      <c r="AK150" s="220">
        <f t="shared" ref="AK150:AK169" si="99">AH150+AI150+AJ150</f>
        <v>0</v>
      </c>
      <c r="AL150" s="220">
        <f t="shared" ref="AL150:AL169" si="100">Y150+AC150+AG150+AK150</f>
        <v>58000</v>
      </c>
    </row>
    <row r="151" spans="2:38" x14ac:dyDescent="0.25">
      <c r="B151" s="209" t="s">
        <v>1079</v>
      </c>
      <c r="C151" s="210" t="s">
        <v>1080</v>
      </c>
      <c r="D1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11400</v>
      </c>
      <c r="F151" s="211">
        <f t="shared" si="92"/>
        <v>11400</v>
      </c>
      <c r="G151" s="211"/>
      <c r="H151" s="211">
        <f t="shared" si="93"/>
        <v>11400</v>
      </c>
      <c r="I151" s="211"/>
      <c r="J151" s="211">
        <f t="shared" si="94"/>
        <v>11400</v>
      </c>
      <c r="K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11400</v>
      </c>
      <c r="N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11">
        <f t="shared" si="96"/>
        <v>0</v>
      </c>
      <c r="Z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11">
        <f t="shared" si="97"/>
        <v>0</v>
      </c>
      <c r="AD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11">
        <f t="shared" si="98"/>
        <v>0</v>
      </c>
      <c r="AH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11">
        <f t="shared" si="99"/>
        <v>0</v>
      </c>
      <c r="AL151" s="211">
        <f t="shared" si="100"/>
        <v>0</v>
      </c>
    </row>
    <row r="152" spans="2:38" x14ac:dyDescent="0.25">
      <c r="B152" s="209" t="s">
        <v>429</v>
      </c>
      <c r="C152" s="210" t="s">
        <v>312</v>
      </c>
      <c r="D1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11">
        <f t="shared" si="92"/>
        <v>0</v>
      </c>
      <c r="G152" s="211"/>
      <c r="H152" s="211">
        <f t="shared" si="93"/>
        <v>0</v>
      </c>
      <c r="I152" s="211"/>
      <c r="J152" s="211">
        <f t="shared" si="94"/>
        <v>0</v>
      </c>
      <c r="K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11">
        <f t="shared" si="96"/>
        <v>0</v>
      </c>
      <c r="Z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11">
        <f t="shared" si="97"/>
        <v>0</v>
      </c>
      <c r="AD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11">
        <f t="shared" si="98"/>
        <v>0</v>
      </c>
      <c r="AH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11">
        <f t="shared" si="99"/>
        <v>0</v>
      </c>
      <c r="AL152" s="211">
        <f t="shared" si="100"/>
        <v>0</v>
      </c>
    </row>
    <row r="153" spans="2:38" x14ac:dyDescent="0.25">
      <c r="B153" s="209" t="s">
        <v>1081</v>
      </c>
      <c r="C153" s="210" t="s">
        <v>1082</v>
      </c>
      <c r="D1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11">
        <f t="shared" si="92"/>
        <v>0</v>
      </c>
      <c r="G153" s="211"/>
      <c r="H153" s="211">
        <f t="shared" si="93"/>
        <v>0</v>
      </c>
      <c r="I153" s="211"/>
      <c r="J153" s="211">
        <f t="shared" si="94"/>
        <v>0</v>
      </c>
      <c r="K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11">
        <f t="shared" si="96"/>
        <v>0</v>
      </c>
      <c r="Z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11">
        <f t="shared" si="97"/>
        <v>0</v>
      </c>
      <c r="AD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11">
        <f t="shared" si="98"/>
        <v>0</v>
      </c>
      <c r="AH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11">
        <f t="shared" si="99"/>
        <v>0</v>
      </c>
      <c r="AL153" s="211">
        <f t="shared" si="100"/>
        <v>0</v>
      </c>
    </row>
    <row r="154" spans="2:38" x14ac:dyDescent="0.25">
      <c r="B154" s="209" t="s">
        <v>1083</v>
      </c>
      <c r="C154" s="210" t="s">
        <v>1084</v>
      </c>
      <c r="D1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11">
        <f t="shared" si="92"/>
        <v>0</v>
      </c>
      <c r="G154" s="211"/>
      <c r="H154" s="211">
        <f t="shared" si="93"/>
        <v>0</v>
      </c>
      <c r="I154" s="211"/>
      <c r="J154" s="211">
        <f t="shared" si="94"/>
        <v>0</v>
      </c>
      <c r="K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11">
        <f t="shared" si="96"/>
        <v>0</v>
      </c>
      <c r="Z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11">
        <f t="shared" si="97"/>
        <v>0</v>
      </c>
      <c r="AD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11">
        <f t="shared" si="98"/>
        <v>0</v>
      </c>
      <c r="AH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11">
        <f t="shared" si="99"/>
        <v>0</v>
      </c>
      <c r="AL154" s="211">
        <f t="shared" si="100"/>
        <v>0</v>
      </c>
    </row>
    <row r="155" spans="2:38" x14ac:dyDescent="0.25">
      <c r="B155" s="209" t="s">
        <v>430</v>
      </c>
      <c r="C155" s="210" t="s">
        <v>313</v>
      </c>
      <c r="D1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11">
        <f t="shared" si="92"/>
        <v>0</v>
      </c>
      <c r="G155" s="211"/>
      <c r="H155" s="211">
        <f t="shared" si="93"/>
        <v>0</v>
      </c>
      <c r="I155" s="211"/>
      <c r="J155" s="211">
        <f t="shared" si="94"/>
        <v>0</v>
      </c>
      <c r="K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11">
        <f t="shared" si="96"/>
        <v>0</v>
      </c>
      <c r="Z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11">
        <f t="shared" si="97"/>
        <v>0</v>
      </c>
      <c r="AD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11">
        <f t="shared" si="98"/>
        <v>0</v>
      </c>
      <c r="AH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11">
        <f t="shared" si="99"/>
        <v>0</v>
      </c>
      <c r="AL155" s="211">
        <f t="shared" si="100"/>
        <v>0</v>
      </c>
    </row>
    <row r="156" spans="2:38" x14ac:dyDescent="0.25">
      <c r="B156" s="209" t="s">
        <v>1085</v>
      </c>
      <c r="C156" s="210" t="s">
        <v>1086</v>
      </c>
      <c r="D1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11">
        <f t="shared" si="92"/>
        <v>0</v>
      </c>
      <c r="G156" s="211"/>
      <c r="H156" s="211">
        <f t="shared" si="93"/>
        <v>0</v>
      </c>
      <c r="I156" s="211"/>
      <c r="J156" s="211">
        <f t="shared" si="94"/>
        <v>0</v>
      </c>
      <c r="K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11">
        <f t="shared" si="96"/>
        <v>0</v>
      </c>
      <c r="Z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11">
        <f t="shared" si="97"/>
        <v>0</v>
      </c>
      <c r="AD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11">
        <f t="shared" si="98"/>
        <v>0</v>
      </c>
      <c r="AH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11">
        <f t="shared" si="99"/>
        <v>0</v>
      </c>
      <c r="AL156" s="211">
        <f t="shared" si="100"/>
        <v>0</v>
      </c>
    </row>
    <row r="157" spans="2:38" x14ac:dyDescent="0.25">
      <c r="B157" s="209" t="s">
        <v>1087</v>
      </c>
      <c r="C157" s="210" t="s">
        <v>1088</v>
      </c>
      <c r="D1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11">
        <f t="shared" si="92"/>
        <v>0</v>
      </c>
      <c r="G157" s="211"/>
      <c r="H157" s="211">
        <f t="shared" si="93"/>
        <v>0</v>
      </c>
      <c r="I157" s="211"/>
      <c r="J157" s="211">
        <f t="shared" si="94"/>
        <v>0</v>
      </c>
      <c r="K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11">
        <f t="shared" si="96"/>
        <v>0</v>
      </c>
      <c r="Z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11">
        <f t="shared" si="97"/>
        <v>0</v>
      </c>
      <c r="AD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11">
        <f t="shared" si="98"/>
        <v>0</v>
      </c>
      <c r="AH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11">
        <f t="shared" si="99"/>
        <v>0</v>
      </c>
      <c r="AL157" s="211">
        <f t="shared" si="100"/>
        <v>0</v>
      </c>
    </row>
    <row r="158" spans="2:38" x14ac:dyDescent="0.25">
      <c r="B158" s="209" t="s">
        <v>431</v>
      </c>
      <c r="C158" s="210" t="s">
        <v>314</v>
      </c>
      <c r="D1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11">
        <f t="shared" si="92"/>
        <v>0</v>
      </c>
      <c r="G158" s="211"/>
      <c r="H158" s="211">
        <f t="shared" si="93"/>
        <v>0</v>
      </c>
      <c r="I158" s="211"/>
      <c r="J158" s="211">
        <f t="shared" si="94"/>
        <v>0</v>
      </c>
      <c r="K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11">
        <f t="shared" si="96"/>
        <v>0</v>
      </c>
      <c r="Z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11">
        <f t="shared" si="97"/>
        <v>0</v>
      </c>
      <c r="AD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11">
        <f t="shared" si="98"/>
        <v>0</v>
      </c>
      <c r="AH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11">
        <f t="shared" si="99"/>
        <v>0</v>
      </c>
      <c r="AL158" s="211">
        <f t="shared" si="100"/>
        <v>0</v>
      </c>
    </row>
    <row r="159" spans="2:38" x14ac:dyDescent="0.25">
      <c r="B159" s="209" t="s">
        <v>1089</v>
      </c>
      <c r="C159" s="210" t="s">
        <v>1090</v>
      </c>
      <c r="D1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108500</v>
      </c>
      <c r="F159" s="211">
        <f t="shared" si="92"/>
        <v>108500</v>
      </c>
      <c r="G159" s="211"/>
      <c r="H159" s="211">
        <f t="shared" si="93"/>
        <v>108500</v>
      </c>
      <c r="I159" s="211"/>
      <c r="J159" s="211">
        <f t="shared" si="94"/>
        <v>108500</v>
      </c>
      <c r="K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v>
      </c>
      <c r="L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16000</v>
      </c>
      <c r="M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80500</v>
      </c>
      <c r="O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58000</v>
      </c>
      <c r="W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11">
        <f t="shared" si="96"/>
        <v>58000</v>
      </c>
      <c r="Z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11">
        <f t="shared" si="97"/>
        <v>0</v>
      </c>
      <c r="AD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11">
        <f t="shared" si="98"/>
        <v>0</v>
      </c>
      <c r="AH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11">
        <f t="shared" si="99"/>
        <v>0</v>
      </c>
      <c r="AL159" s="211">
        <f t="shared" si="100"/>
        <v>58000</v>
      </c>
    </row>
    <row r="160" spans="2:38" x14ac:dyDescent="0.25">
      <c r="B160" s="209" t="s">
        <v>1091</v>
      </c>
      <c r="C160" s="210" t="s">
        <v>1092</v>
      </c>
      <c r="D1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11">
        <f t="shared" si="92"/>
        <v>0</v>
      </c>
      <c r="G160" s="211"/>
      <c r="H160" s="211">
        <f t="shared" si="93"/>
        <v>0</v>
      </c>
      <c r="I160" s="211"/>
      <c r="J160" s="211">
        <f t="shared" si="94"/>
        <v>0</v>
      </c>
      <c r="K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11">
        <f t="shared" si="96"/>
        <v>0</v>
      </c>
      <c r="Z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11">
        <f t="shared" si="97"/>
        <v>0</v>
      </c>
      <c r="AD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11">
        <f t="shared" si="98"/>
        <v>0</v>
      </c>
      <c r="AH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11">
        <f t="shared" si="99"/>
        <v>0</v>
      </c>
      <c r="AL160" s="211">
        <f t="shared" si="100"/>
        <v>0</v>
      </c>
    </row>
    <row r="161" spans="2:38" x14ac:dyDescent="0.25">
      <c r="B161" s="209" t="s">
        <v>1093</v>
      </c>
      <c r="C161" s="210" t="s">
        <v>1094</v>
      </c>
      <c r="D1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11">
        <f t="shared" si="92"/>
        <v>0</v>
      </c>
      <c r="G161" s="211"/>
      <c r="H161" s="211">
        <f t="shared" si="93"/>
        <v>0</v>
      </c>
      <c r="I161" s="211"/>
      <c r="J161" s="211">
        <f t="shared" si="94"/>
        <v>0</v>
      </c>
      <c r="K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11">
        <f t="shared" si="96"/>
        <v>0</v>
      </c>
      <c r="Z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11">
        <f t="shared" si="97"/>
        <v>0</v>
      </c>
      <c r="AD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11">
        <f t="shared" si="98"/>
        <v>0</v>
      </c>
      <c r="AH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11">
        <f t="shared" si="99"/>
        <v>0</v>
      </c>
      <c r="AL161" s="211">
        <f t="shared" si="100"/>
        <v>0</v>
      </c>
    </row>
    <row r="162" spans="2:38" x14ac:dyDescent="0.25">
      <c r="B162" s="209" t="s">
        <v>432</v>
      </c>
      <c r="C162" s="210" t="s">
        <v>315</v>
      </c>
      <c r="D1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11">
        <f t="shared" si="92"/>
        <v>0</v>
      </c>
      <c r="G162" s="211"/>
      <c r="H162" s="211">
        <f t="shared" si="93"/>
        <v>0</v>
      </c>
      <c r="I162" s="211"/>
      <c r="J162" s="211">
        <f t="shared" si="94"/>
        <v>0</v>
      </c>
      <c r="K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11">
        <f t="shared" si="96"/>
        <v>0</v>
      </c>
      <c r="Z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11">
        <f t="shared" si="97"/>
        <v>0</v>
      </c>
      <c r="AD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11">
        <f t="shared" si="98"/>
        <v>0</v>
      </c>
      <c r="AH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11">
        <f t="shared" si="99"/>
        <v>0</v>
      </c>
      <c r="AL162" s="211">
        <f t="shared" si="100"/>
        <v>0</v>
      </c>
    </row>
    <row r="163" spans="2:38" x14ac:dyDescent="0.25">
      <c r="B163" s="209" t="s">
        <v>1095</v>
      </c>
      <c r="C163" s="210" t="s">
        <v>1096</v>
      </c>
      <c r="D1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11">
        <f t="shared" si="92"/>
        <v>0</v>
      </c>
      <c r="G163" s="211"/>
      <c r="H163" s="211">
        <f t="shared" si="93"/>
        <v>0</v>
      </c>
      <c r="I163" s="211"/>
      <c r="J163" s="211">
        <f t="shared" si="94"/>
        <v>0</v>
      </c>
      <c r="K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11">
        <f t="shared" si="96"/>
        <v>0</v>
      </c>
      <c r="Z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11">
        <f t="shared" si="97"/>
        <v>0</v>
      </c>
      <c r="AD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11">
        <f t="shared" si="98"/>
        <v>0</v>
      </c>
      <c r="AH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11">
        <f t="shared" si="99"/>
        <v>0</v>
      </c>
      <c r="AL163" s="211">
        <f t="shared" si="100"/>
        <v>0</v>
      </c>
    </row>
    <row r="164" spans="2:38" x14ac:dyDescent="0.25">
      <c r="B164" s="209" t="s">
        <v>1097</v>
      </c>
      <c r="C164" s="210" t="s">
        <v>1098</v>
      </c>
      <c r="D1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11">
        <f t="shared" si="92"/>
        <v>0</v>
      </c>
      <c r="G164" s="211"/>
      <c r="H164" s="211">
        <f t="shared" si="93"/>
        <v>0</v>
      </c>
      <c r="I164" s="211"/>
      <c r="J164" s="211">
        <f t="shared" si="94"/>
        <v>0</v>
      </c>
      <c r="K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11">
        <f t="shared" si="96"/>
        <v>0</v>
      </c>
      <c r="Z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11">
        <f t="shared" si="97"/>
        <v>0</v>
      </c>
      <c r="AD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11">
        <f t="shared" si="98"/>
        <v>0</v>
      </c>
      <c r="AH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11">
        <f t="shared" si="99"/>
        <v>0</v>
      </c>
      <c r="AL164" s="211">
        <f t="shared" si="100"/>
        <v>0</v>
      </c>
    </row>
    <row r="165" spans="2:38" x14ac:dyDescent="0.25">
      <c r="B165" s="218" t="s">
        <v>433</v>
      </c>
      <c r="C165" s="219" t="s">
        <v>316</v>
      </c>
      <c r="D165" s="220">
        <f>SUM(D166:D190)</f>
        <v>11800</v>
      </c>
      <c r="E165" s="220">
        <f>SUM(E166:E190)</f>
        <v>174100</v>
      </c>
      <c r="F165" s="220">
        <f t="shared" si="92"/>
        <v>185900</v>
      </c>
      <c r="G165" s="220">
        <f>SUM(G166:G190)</f>
        <v>0</v>
      </c>
      <c r="H165" s="220">
        <f t="shared" si="93"/>
        <v>185900</v>
      </c>
      <c r="I165" s="220">
        <f>SUM(I166:I190)</f>
        <v>0</v>
      </c>
      <c r="J165" s="220">
        <f t="shared" si="94"/>
        <v>185900</v>
      </c>
      <c r="K165" s="220">
        <f t="shared" ref="K165:X165" si="101">SUM(K166:K190)</f>
        <v>5600</v>
      </c>
      <c r="L165" s="220">
        <f t="shared" si="101"/>
        <v>135000</v>
      </c>
      <c r="M165" s="220">
        <f t="shared" si="101"/>
        <v>15500</v>
      </c>
      <c r="N165" s="220">
        <f t="shared" si="101"/>
        <v>3600</v>
      </c>
      <c r="O165" s="220">
        <f t="shared" si="101"/>
        <v>0</v>
      </c>
      <c r="P165" s="220">
        <f t="shared" si="101"/>
        <v>26200</v>
      </c>
      <c r="Q165" s="220">
        <f t="shared" si="101"/>
        <v>0</v>
      </c>
      <c r="R165" s="220">
        <f t="shared" si="101"/>
        <v>0</v>
      </c>
      <c r="S165" s="220">
        <f t="shared" si="101"/>
        <v>0</v>
      </c>
      <c r="T165" s="220">
        <f t="shared" si="101"/>
        <v>0</v>
      </c>
      <c r="U165" s="220">
        <f t="shared" si="101"/>
        <v>0</v>
      </c>
      <c r="V165" s="220">
        <f t="shared" si="101"/>
        <v>0</v>
      </c>
      <c r="W165" s="220">
        <f t="shared" si="101"/>
        <v>2400</v>
      </c>
      <c r="X165" s="220">
        <f t="shared" si="101"/>
        <v>0</v>
      </c>
      <c r="Y165" s="220">
        <f t="shared" si="96"/>
        <v>2400</v>
      </c>
      <c r="Z165" s="220">
        <f>SUM(Z166:Z190)</f>
        <v>0</v>
      </c>
      <c r="AA165" s="220">
        <f>SUM(AA166:AA190)</f>
        <v>0</v>
      </c>
      <c r="AB165" s="220">
        <f>SUM(AB166:AB190)</f>
        <v>0</v>
      </c>
      <c r="AC165" s="220">
        <f t="shared" si="97"/>
        <v>0</v>
      </c>
      <c r="AD165" s="220">
        <f>SUM(AD166:AD190)</f>
        <v>0</v>
      </c>
      <c r="AE165" s="220">
        <f>SUM(AE166:AE190)</f>
        <v>0</v>
      </c>
      <c r="AF165" s="220">
        <f>SUM(AF166:AF190)</f>
        <v>0</v>
      </c>
      <c r="AG165" s="220">
        <f t="shared" si="98"/>
        <v>0</v>
      </c>
      <c r="AH165" s="220">
        <f>SUM(AH166:AH190)</f>
        <v>0</v>
      </c>
      <c r="AI165" s="220">
        <f>SUM(AI166:AI190)</f>
        <v>0</v>
      </c>
      <c r="AJ165" s="220">
        <f>SUM(AJ166:AJ190)</f>
        <v>0</v>
      </c>
      <c r="AK165" s="220">
        <f t="shared" si="99"/>
        <v>0</v>
      </c>
      <c r="AL165" s="220">
        <f t="shared" si="100"/>
        <v>2400</v>
      </c>
    </row>
    <row r="166" spans="2:38" x14ac:dyDescent="0.25">
      <c r="B166" s="209" t="s">
        <v>434</v>
      </c>
      <c r="C166" s="210" t="s">
        <v>317</v>
      </c>
      <c r="D1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11">
        <f t="shared" si="92"/>
        <v>0</v>
      </c>
      <c r="G166" s="211"/>
      <c r="H166" s="211">
        <f t="shared" si="93"/>
        <v>0</v>
      </c>
      <c r="I166" s="211"/>
      <c r="J166" s="211">
        <f t="shared" si="94"/>
        <v>0</v>
      </c>
      <c r="K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11">
        <f t="shared" si="96"/>
        <v>0</v>
      </c>
      <c r="Z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11">
        <f t="shared" si="97"/>
        <v>0</v>
      </c>
      <c r="AD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11">
        <f t="shared" si="98"/>
        <v>0</v>
      </c>
      <c r="AH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11">
        <f t="shared" si="99"/>
        <v>0</v>
      </c>
      <c r="AL166" s="211">
        <f t="shared" si="100"/>
        <v>0</v>
      </c>
    </row>
    <row r="167" spans="2:38" x14ac:dyDescent="0.25">
      <c r="B167" s="209" t="s">
        <v>1099</v>
      </c>
      <c r="C167" s="210" t="s">
        <v>1100</v>
      </c>
      <c r="D1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11">
        <f t="shared" si="92"/>
        <v>0</v>
      </c>
      <c r="G167" s="211"/>
      <c r="H167" s="211">
        <f t="shared" si="93"/>
        <v>0</v>
      </c>
      <c r="I167" s="211"/>
      <c r="J167" s="211">
        <f t="shared" si="94"/>
        <v>0</v>
      </c>
      <c r="K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11">
        <f t="shared" si="96"/>
        <v>0</v>
      </c>
      <c r="Z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11">
        <f t="shared" si="97"/>
        <v>0</v>
      </c>
      <c r="AD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11">
        <f t="shared" si="98"/>
        <v>0</v>
      </c>
      <c r="AH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11">
        <f t="shared" si="99"/>
        <v>0</v>
      </c>
      <c r="AL167" s="211">
        <f t="shared" si="100"/>
        <v>0</v>
      </c>
    </row>
    <row r="168" spans="2:38" x14ac:dyDescent="0.25">
      <c r="B168" s="209" t="s">
        <v>1101</v>
      </c>
      <c r="C168" s="210" t="s">
        <v>1102</v>
      </c>
      <c r="D1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11">
        <f t="shared" si="92"/>
        <v>0</v>
      </c>
      <c r="G168" s="211"/>
      <c r="H168" s="211">
        <f t="shared" si="93"/>
        <v>0</v>
      </c>
      <c r="I168" s="211"/>
      <c r="J168" s="211">
        <f t="shared" si="94"/>
        <v>0</v>
      </c>
      <c r="K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11">
        <f t="shared" si="96"/>
        <v>0</v>
      </c>
      <c r="Z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11">
        <f t="shared" si="97"/>
        <v>0</v>
      </c>
      <c r="AD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11">
        <f t="shared" si="98"/>
        <v>0</v>
      </c>
      <c r="AH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11">
        <f t="shared" si="99"/>
        <v>0</v>
      </c>
      <c r="AL168" s="211">
        <f t="shared" si="100"/>
        <v>0</v>
      </c>
    </row>
    <row r="169" spans="2:38" x14ac:dyDescent="0.25">
      <c r="B169" s="209" t="s">
        <v>1103</v>
      </c>
      <c r="C169" s="210" t="s">
        <v>1104</v>
      </c>
      <c r="D1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11">
        <f t="shared" si="92"/>
        <v>0</v>
      </c>
      <c r="G169" s="211"/>
      <c r="H169" s="211">
        <f t="shared" si="93"/>
        <v>0</v>
      </c>
      <c r="I169" s="211"/>
      <c r="J169" s="211">
        <f t="shared" si="94"/>
        <v>0</v>
      </c>
      <c r="K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11">
        <f t="shared" si="96"/>
        <v>0</v>
      </c>
      <c r="Z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11">
        <f t="shared" si="97"/>
        <v>0</v>
      </c>
      <c r="AD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11">
        <f t="shared" si="98"/>
        <v>0</v>
      </c>
      <c r="AH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11">
        <f t="shared" si="99"/>
        <v>0</v>
      </c>
      <c r="AL169" s="211">
        <f t="shared" si="100"/>
        <v>0</v>
      </c>
    </row>
    <row r="170" spans="2:38" x14ac:dyDescent="0.25">
      <c r="B170" s="209" t="s">
        <v>1105</v>
      </c>
      <c r="C170" s="210" t="s">
        <v>1106</v>
      </c>
      <c r="D1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11">
        <f t="shared" ref="F170:F178" si="102">D170+E170</f>
        <v>0</v>
      </c>
      <c r="G170" s="211"/>
      <c r="H170" s="211">
        <f t="shared" ref="H170:H178" si="103">F170-G170</f>
        <v>0</v>
      </c>
      <c r="I170" s="211"/>
      <c r="J170" s="211">
        <f t="shared" ref="J170:J178" si="104">F170-I170</f>
        <v>0</v>
      </c>
      <c r="K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11">
        <f t="shared" ref="Y170:Y178" si="105">V170+W170+X170</f>
        <v>0</v>
      </c>
      <c r="Z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11">
        <f t="shared" ref="AC170:AC178" si="106">Z170+AA170+AB170</f>
        <v>0</v>
      </c>
      <c r="AD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11">
        <f t="shared" ref="AG170:AG178" si="107">AD170+AE170+AF170</f>
        <v>0</v>
      </c>
      <c r="AH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11">
        <f t="shared" ref="AK170:AK178" si="108">AH170+AI170+AJ170</f>
        <v>0</v>
      </c>
      <c r="AL170" s="211">
        <f t="shared" ref="AL170:AL178" si="109">Y170+AC170+AG170+AK170</f>
        <v>0</v>
      </c>
    </row>
    <row r="171" spans="2:38" x14ac:dyDescent="0.25">
      <c r="B171" s="209" t="s">
        <v>435</v>
      </c>
      <c r="C171" s="210" t="s">
        <v>318</v>
      </c>
      <c r="D1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11">
        <f t="shared" si="102"/>
        <v>0</v>
      </c>
      <c r="G171" s="211"/>
      <c r="H171" s="211">
        <f t="shared" si="103"/>
        <v>0</v>
      </c>
      <c r="I171" s="211"/>
      <c r="J171" s="211">
        <f t="shared" si="104"/>
        <v>0</v>
      </c>
      <c r="K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11">
        <f t="shared" si="105"/>
        <v>0</v>
      </c>
      <c r="Z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11">
        <f t="shared" si="106"/>
        <v>0</v>
      </c>
      <c r="AD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11">
        <f t="shared" si="107"/>
        <v>0</v>
      </c>
      <c r="AH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11">
        <f t="shared" si="108"/>
        <v>0</v>
      </c>
      <c r="AL171" s="211">
        <f t="shared" si="109"/>
        <v>0</v>
      </c>
    </row>
    <row r="172" spans="2:38" x14ac:dyDescent="0.25">
      <c r="B172" s="209" t="s">
        <v>1107</v>
      </c>
      <c r="C172" s="210" t="s">
        <v>1108</v>
      </c>
      <c r="D1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11800</v>
      </c>
      <c r="E1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7500</v>
      </c>
      <c r="F172" s="211">
        <f t="shared" si="102"/>
        <v>19300</v>
      </c>
      <c r="G172" s="211"/>
      <c r="H172" s="211">
        <f t="shared" si="103"/>
        <v>19300</v>
      </c>
      <c r="I172" s="211"/>
      <c r="J172" s="211">
        <f t="shared" si="104"/>
        <v>19300</v>
      </c>
      <c r="K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5600</v>
      </c>
      <c r="L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v>
      </c>
      <c r="N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6200</v>
      </c>
      <c r="Q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v>
      </c>
      <c r="X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11">
        <f t="shared" si="105"/>
        <v>900</v>
      </c>
      <c r="Z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11">
        <f t="shared" si="106"/>
        <v>0</v>
      </c>
      <c r="AD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11">
        <f t="shared" si="107"/>
        <v>0</v>
      </c>
      <c r="AH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11">
        <f t="shared" si="108"/>
        <v>0</v>
      </c>
      <c r="AL172" s="211">
        <f t="shared" si="109"/>
        <v>900</v>
      </c>
    </row>
    <row r="173" spans="2:38" x14ac:dyDescent="0.25">
      <c r="B173" s="209" t="s">
        <v>1109</v>
      </c>
      <c r="C173" s="210" t="s">
        <v>1110</v>
      </c>
      <c r="D1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v>
      </c>
      <c r="F173" s="211">
        <f t="shared" si="102"/>
        <v>2000</v>
      </c>
      <c r="G173" s="211"/>
      <c r="H173" s="211">
        <f t="shared" si="103"/>
        <v>2000</v>
      </c>
      <c r="I173" s="211"/>
      <c r="J173" s="211">
        <f t="shared" si="104"/>
        <v>2000</v>
      </c>
      <c r="K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v>
      </c>
      <c r="N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11">
        <f t="shared" si="105"/>
        <v>0</v>
      </c>
      <c r="Z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11">
        <f t="shared" si="106"/>
        <v>0</v>
      </c>
      <c r="AD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11">
        <f t="shared" si="107"/>
        <v>0</v>
      </c>
      <c r="AH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11">
        <f t="shared" si="108"/>
        <v>0</v>
      </c>
      <c r="AL173" s="211">
        <f t="shared" si="109"/>
        <v>0</v>
      </c>
    </row>
    <row r="174" spans="2:38" x14ac:dyDescent="0.25">
      <c r="B174" s="209" t="s">
        <v>1111</v>
      </c>
      <c r="C174" s="210" t="s">
        <v>1112</v>
      </c>
      <c r="D1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11">
        <f t="shared" si="102"/>
        <v>0</v>
      </c>
      <c r="G174" s="211"/>
      <c r="H174" s="211">
        <f t="shared" si="103"/>
        <v>0</v>
      </c>
      <c r="I174" s="211"/>
      <c r="J174" s="211">
        <f t="shared" si="104"/>
        <v>0</v>
      </c>
      <c r="K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11">
        <f t="shared" si="105"/>
        <v>0</v>
      </c>
      <c r="Z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11">
        <f t="shared" si="106"/>
        <v>0</v>
      </c>
      <c r="AD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11">
        <f t="shared" si="107"/>
        <v>0</v>
      </c>
      <c r="AH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11">
        <f t="shared" si="108"/>
        <v>0</v>
      </c>
      <c r="AL174" s="211">
        <f t="shared" si="109"/>
        <v>0</v>
      </c>
    </row>
    <row r="175" spans="2:38" x14ac:dyDescent="0.25">
      <c r="B175" s="209" t="s">
        <v>1113</v>
      </c>
      <c r="C175" s="210" t="s">
        <v>1114</v>
      </c>
      <c r="D1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11">
        <f t="shared" si="102"/>
        <v>0</v>
      </c>
      <c r="G175" s="211"/>
      <c r="H175" s="211">
        <f t="shared" si="103"/>
        <v>0</v>
      </c>
      <c r="I175" s="211"/>
      <c r="J175" s="211">
        <f t="shared" si="104"/>
        <v>0</v>
      </c>
      <c r="K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11">
        <f t="shared" si="105"/>
        <v>0</v>
      </c>
      <c r="Z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11">
        <f t="shared" si="106"/>
        <v>0</v>
      </c>
      <c r="AD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11">
        <f t="shared" si="107"/>
        <v>0</v>
      </c>
      <c r="AH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11">
        <f t="shared" si="108"/>
        <v>0</v>
      </c>
      <c r="AL175" s="211">
        <f t="shared" si="109"/>
        <v>0</v>
      </c>
    </row>
    <row r="176" spans="2:38" x14ac:dyDescent="0.25">
      <c r="B176" s="209" t="s">
        <v>1115</v>
      </c>
      <c r="C176" s="210" t="s">
        <v>1116</v>
      </c>
      <c r="D1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11">
        <f t="shared" si="102"/>
        <v>0</v>
      </c>
      <c r="G176" s="211"/>
      <c r="H176" s="211">
        <f t="shared" si="103"/>
        <v>0</v>
      </c>
      <c r="I176" s="211"/>
      <c r="J176" s="211">
        <f t="shared" si="104"/>
        <v>0</v>
      </c>
      <c r="K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11">
        <f t="shared" si="105"/>
        <v>0</v>
      </c>
      <c r="Z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11">
        <f t="shared" si="106"/>
        <v>0</v>
      </c>
      <c r="AD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11">
        <f t="shared" si="107"/>
        <v>0</v>
      </c>
      <c r="AH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11">
        <f t="shared" si="108"/>
        <v>0</v>
      </c>
      <c r="AL176" s="211">
        <f t="shared" si="109"/>
        <v>0</v>
      </c>
    </row>
    <row r="177" spans="2:38" x14ac:dyDescent="0.25">
      <c r="B177" s="209" t="s">
        <v>436</v>
      </c>
      <c r="C177" s="210" t="s">
        <v>1117</v>
      </c>
      <c r="D1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11">
        <f t="shared" si="102"/>
        <v>0</v>
      </c>
      <c r="G177" s="211"/>
      <c r="H177" s="211">
        <f t="shared" si="103"/>
        <v>0</v>
      </c>
      <c r="I177" s="211"/>
      <c r="J177" s="211">
        <f t="shared" si="104"/>
        <v>0</v>
      </c>
      <c r="K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11">
        <f t="shared" si="105"/>
        <v>0</v>
      </c>
      <c r="Z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11">
        <f t="shared" si="106"/>
        <v>0</v>
      </c>
      <c r="AD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11">
        <f t="shared" si="107"/>
        <v>0</v>
      </c>
      <c r="AH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11">
        <f t="shared" si="108"/>
        <v>0</v>
      </c>
      <c r="AL177" s="211">
        <f t="shared" si="109"/>
        <v>0</v>
      </c>
    </row>
    <row r="178" spans="2:38" x14ac:dyDescent="0.25">
      <c r="B178" s="209" t="s">
        <v>1118</v>
      </c>
      <c r="C178" s="210" t="s">
        <v>1119</v>
      </c>
      <c r="D1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11">
        <f t="shared" si="102"/>
        <v>0</v>
      </c>
      <c r="G178" s="211"/>
      <c r="H178" s="211">
        <f t="shared" si="103"/>
        <v>0</v>
      </c>
      <c r="I178" s="211"/>
      <c r="J178" s="211">
        <f t="shared" si="104"/>
        <v>0</v>
      </c>
      <c r="K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11">
        <f t="shared" si="105"/>
        <v>0</v>
      </c>
      <c r="Z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11">
        <f t="shared" si="106"/>
        <v>0</v>
      </c>
      <c r="AD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11">
        <f t="shared" si="107"/>
        <v>0</v>
      </c>
      <c r="AH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11">
        <f t="shared" si="108"/>
        <v>0</v>
      </c>
      <c r="AL178" s="211">
        <f t="shared" si="109"/>
        <v>0</v>
      </c>
    </row>
    <row r="179" spans="2:38" x14ac:dyDescent="0.25">
      <c r="B179" s="209" t="s">
        <v>437</v>
      </c>
      <c r="C179" s="210" t="s">
        <v>1120</v>
      </c>
      <c r="D1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11">
        <f t="shared" ref="F179:F186" si="110">D179+E179</f>
        <v>0</v>
      </c>
      <c r="G179" s="211"/>
      <c r="H179" s="211">
        <f t="shared" ref="H179:H186" si="111">F179-G179</f>
        <v>0</v>
      </c>
      <c r="I179" s="211"/>
      <c r="J179" s="211">
        <f t="shared" ref="J179:J186" si="112">F179-I179</f>
        <v>0</v>
      </c>
      <c r="K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11">
        <f t="shared" ref="Y179:Y186" si="113">V179+W179+X179</f>
        <v>0</v>
      </c>
      <c r="Z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11">
        <f t="shared" ref="AC179:AC186" si="114">Z179+AA179+AB179</f>
        <v>0</v>
      </c>
      <c r="AD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11">
        <f t="shared" ref="AG179:AG186" si="115">AD179+AE179+AF179</f>
        <v>0</v>
      </c>
      <c r="AH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11">
        <f t="shared" ref="AK179:AK186" si="116">AH179+AI179+AJ179</f>
        <v>0</v>
      </c>
      <c r="AL179" s="211">
        <f t="shared" ref="AL179:AL186" si="117">Y179+AC179+AG179+AK179</f>
        <v>0</v>
      </c>
    </row>
    <row r="180" spans="2:38" x14ac:dyDescent="0.25">
      <c r="B180" s="209" t="s">
        <v>1121</v>
      </c>
      <c r="C180" s="210" t="s">
        <v>1120</v>
      </c>
      <c r="D1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24600</v>
      </c>
      <c r="F180" s="211">
        <f t="shared" si="110"/>
        <v>24600</v>
      </c>
      <c r="G180" s="211"/>
      <c r="H180" s="211">
        <f t="shared" si="111"/>
        <v>24600</v>
      </c>
      <c r="I180" s="211"/>
      <c r="J180" s="211">
        <f t="shared" si="112"/>
        <v>24600</v>
      </c>
      <c r="K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M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N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3600</v>
      </c>
      <c r="O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v>
      </c>
      <c r="X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11">
        <f t="shared" si="113"/>
        <v>1500</v>
      </c>
      <c r="Z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11">
        <f t="shared" si="114"/>
        <v>0</v>
      </c>
      <c r="AD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11">
        <f t="shared" si="115"/>
        <v>0</v>
      </c>
      <c r="AH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11">
        <f t="shared" si="116"/>
        <v>0</v>
      </c>
      <c r="AL180" s="211">
        <f t="shared" si="117"/>
        <v>1500</v>
      </c>
    </row>
    <row r="181" spans="2:38" x14ac:dyDescent="0.25">
      <c r="B181" s="209" t="s">
        <v>1122</v>
      </c>
      <c r="C181" s="210" t="s">
        <v>1123</v>
      </c>
      <c r="D1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11">
        <f t="shared" si="110"/>
        <v>0</v>
      </c>
      <c r="G181" s="211"/>
      <c r="H181" s="211">
        <f t="shared" si="111"/>
        <v>0</v>
      </c>
      <c r="I181" s="211"/>
      <c r="J181" s="211">
        <f t="shared" si="112"/>
        <v>0</v>
      </c>
      <c r="K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11">
        <f t="shared" si="113"/>
        <v>0</v>
      </c>
      <c r="Z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11">
        <f t="shared" si="114"/>
        <v>0</v>
      </c>
      <c r="AD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11">
        <f t="shared" si="115"/>
        <v>0</v>
      </c>
      <c r="AH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11">
        <f t="shared" si="116"/>
        <v>0</v>
      </c>
      <c r="AL181" s="211">
        <f t="shared" si="117"/>
        <v>0</v>
      </c>
    </row>
    <row r="182" spans="2:38" x14ac:dyDescent="0.25">
      <c r="B182" s="209" t="s">
        <v>1124</v>
      </c>
      <c r="C182" s="210" t="s">
        <v>1125</v>
      </c>
      <c r="D1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11">
        <f t="shared" si="110"/>
        <v>0</v>
      </c>
      <c r="G182" s="211"/>
      <c r="H182" s="211">
        <f t="shared" si="111"/>
        <v>0</v>
      </c>
      <c r="I182" s="211"/>
      <c r="J182" s="211">
        <f t="shared" si="112"/>
        <v>0</v>
      </c>
      <c r="K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11">
        <f t="shared" si="113"/>
        <v>0</v>
      </c>
      <c r="Z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11">
        <f t="shared" si="114"/>
        <v>0</v>
      </c>
      <c r="AD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11">
        <f t="shared" si="115"/>
        <v>0</v>
      </c>
      <c r="AH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11">
        <f t="shared" si="116"/>
        <v>0</v>
      </c>
      <c r="AL182" s="211">
        <f t="shared" si="117"/>
        <v>0</v>
      </c>
    </row>
    <row r="183" spans="2:38" x14ac:dyDescent="0.25">
      <c r="B183" s="209" t="s">
        <v>438</v>
      </c>
      <c r="C183" s="210" t="s">
        <v>1126</v>
      </c>
      <c r="D1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11">
        <f t="shared" si="110"/>
        <v>0</v>
      </c>
      <c r="G183" s="211"/>
      <c r="H183" s="211">
        <f t="shared" si="111"/>
        <v>0</v>
      </c>
      <c r="I183" s="211"/>
      <c r="J183" s="211">
        <f t="shared" si="112"/>
        <v>0</v>
      </c>
      <c r="K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11">
        <f t="shared" si="113"/>
        <v>0</v>
      </c>
      <c r="Z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11">
        <f t="shared" si="114"/>
        <v>0</v>
      </c>
      <c r="AD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11">
        <f t="shared" si="115"/>
        <v>0</v>
      </c>
      <c r="AH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11">
        <f t="shared" si="116"/>
        <v>0</v>
      </c>
      <c r="AL183" s="211">
        <f t="shared" si="117"/>
        <v>0</v>
      </c>
    </row>
    <row r="184" spans="2:38" x14ac:dyDescent="0.25">
      <c r="B184" s="209" t="s">
        <v>1127</v>
      </c>
      <c r="C184" s="210" t="s">
        <v>1126</v>
      </c>
      <c r="D1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11">
        <f t="shared" si="110"/>
        <v>0</v>
      </c>
      <c r="G184" s="211"/>
      <c r="H184" s="211">
        <f t="shared" si="111"/>
        <v>0</v>
      </c>
      <c r="I184" s="211"/>
      <c r="J184" s="211">
        <f t="shared" si="112"/>
        <v>0</v>
      </c>
      <c r="K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11">
        <f t="shared" si="113"/>
        <v>0</v>
      </c>
      <c r="Z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11">
        <f t="shared" si="114"/>
        <v>0</v>
      </c>
      <c r="AD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11">
        <f t="shared" si="115"/>
        <v>0</v>
      </c>
      <c r="AH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11">
        <f t="shared" si="116"/>
        <v>0</v>
      </c>
      <c r="AL184" s="211">
        <f t="shared" si="117"/>
        <v>0</v>
      </c>
    </row>
    <row r="185" spans="2:38" x14ac:dyDescent="0.25">
      <c r="B185" s="209" t="s">
        <v>1128</v>
      </c>
      <c r="C185" s="210" t="s">
        <v>1129</v>
      </c>
      <c r="D1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11">
        <f t="shared" si="110"/>
        <v>0</v>
      </c>
      <c r="G185" s="211"/>
      <c r="H185" s="211">
        <f t="shared" si="111"/>
        <v>0</v>
      </c>
      <c r="I185" s="211"/>
      <c r="J185" s="211">
        <f t="shared" si="112"/>
        <v>0</v>
      </c>
      <c r="K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11">
        <f t="shared" si="113"/>
        <v>0</v>
      </c>
      <c r="Z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11">
        <f t="shared" si="114"/>
        <v>0</v>
      </c>
      <c r="AD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11">
        <f t="shared" si="115"/>
        <v>0</v>
      </c>
      <c r="AH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11">
        <f t="shared" si="116"/>
        <v>0</v>
      </c>
      <c r="AL185" s="211">
        <f t="shared" si="117"/>
        <v>0</v>
      </c>
    </row>
    <row r="186" spans="2:38" x14ac:dyDescent="0.25">
      <c r="B186" s="209" t="s">
        <v>1130</v>
      </c>
      <c r="C186" s="210" t="s">
        <v>1131</v>
      </c>
      <c r="D1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11">
        <f t="shared" si="110"/>
        <v>0</v>
      </c>
      <c r="G186" s="211"/>
      <c r="H186" s="211">
        <f t="shared" si="111"/>
        <v>0</v>
      </c>
      <c r="I186" s="211"/>
      <c r="J186" s="211">
        <f t="shared" si="112"/>
        <v>0</v>
      </c>
      <c r="K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11">
        <f t="shared" si="113"/>
        <v>0</v>
      </c>
      <c r="Z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11">
        <f t="shared" si="114"/>
        <v>0</v>
      </c>
      <c r="AD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11">
        <f t="shared" si="115"/>
        <v>0</v>
      </c>
      <c r="AH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11">
        <f t="shared" si="116"/>
        <v>0</v>
      </c>
      <c r="AL186" s="211">
        <f t="shared" si="117"/>
        <v>0</v>
      </c>
    </row>
    <row r="187" spans="2:38" x14ac:dyDescent="0.25">
      <c r="B187" s="209" t="s">
        <v>439</v>
      </c>
      <c r="C187" s="210" t="s">
        <v>1132</v>
      </c>
      <c r="D1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11">
        <f t="shared" ref="F187:F218" si="118">D187+E187</f>
        <v>0</v>
      </c>
      <c r="G187" s="211"/>
      <c r="H187" s="211">
        <f t="shared" ref="H187:H218" si="119">F187-G187</f>
        <v>0</v>
      </c>
      <c r="I187" s="211"/>
      <c r="J187" s="211">
        <f t="shared" ref="J187:J218" si="120">F187-I187</f>
        <v>0</v>
      </c>
      <c r="K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11">
        <f t="shared" ref="Y187:Y218" si="121">V187+W187+X187</f>
        <v>0</v>
      </c>
      <c r="Z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11">
        <f t="shared" ref="AC187:AC218" si="122">Z187+AA187+AB187</f>
        <v>0</v>
      </c>
      <c r="AD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11">
        <f t="shared" ref="AG187:AG218" si="123">AD187+AE187+AF187</f>
        <v>0</v>
      </c>
      <c r="AH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11">
        <f t="shared" ref="AK187:AK218" si="124">AH187+AI187+AJ187</f>
        <v>0</v>
      </c>
      <c r="AL187" s="211">
        <f t="shared" ref="AL187:AL218" si="125">Y187+AC187+AG187+AK187</f>
        <v>0</v>
      </c>
    </row>
    <row r="188" spans="2:38" x14ac:dyDescent="0.25">
      <c r="B188" s="209" t="s">
        <v>1133</v>
      </c>
      <c r="C188" s="210" t="s">
        <v>1134</v>
      </c>
      <c r="D1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140000</v>
      </c>
      <c r="F188" s="211">
        <f t="shared" si="118"/>
        <v>140000</v>
      </c>
      <c r="G188" s="211"/>
      <c r="H188" s="211">
        <f t="shared" si="119"/>
        <v>140000</v>
      </c>
      <c r="I188" s="211"/>
      <c r="J188" s="211">
        <f t="shared" si="120"/>
        <v>140000</v>
      </c>
      <c r="K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120000</v>
      </c>
      <c r="M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Q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11">
        <f t="shared" si="121"/>
        <v>0</v>
      </c>
      <c r="Z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11">
        <f t="shared" si="122"/>
        <v>0</v>
      </c>
      <c r="AD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11">
        <f t="shared" si="123"/>
        <v>0</v>
      </c>
      <c r="AH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11">
        <f t="shared" si="124"/>
        <v>0</v>
      </c>
      <c r="AL188" s="211">
        <f t="shared" si="125"/>
        <v>0</v>
      </c>
    </row>
    <row r="189" spans="2:38" x14ac:dyDescent="0.25">
      <c r="B189" s="209" t="s">
        <v>1135</v>
      </c>
      <c r="C189" s="210" t="s">
        <v>1136</v>
      </c>
      <c r="D1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11">
        <f t="shared" si="118"/>
        <v>0</v>
      </c>
      <c r="G189" s="211"/>
      <c r="H189" s="211">
        <f t="shared" si="119"/>
        <v>0</v>
      </c>
      <c r="I189" s="211"/>
      <c r="J189" s="211">
        <f t="shared" si="120"/>
        <v>0</v>
      </c>
      <c r="K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11">
        <f t="shared" si="121"/>
        <v>0</v>
      </c>
      <c r="Z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11">
        <f t="shared" si="122"/>
        <v>0</v>
      </c>
      <c r="AD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11">
        <f t="shared" si="123"/>
        <v>0</v>
      </c>
      <c r="AH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11">
        <f t="shared" si="124"/>
        <v>0</v>
      </c>
      <c r="AL189" s="211">
        <f t="shared" si="125"/>
        <v>0</v>
      </c>
    </row>
    <row r="190" spans="2:38" x14ac:dyDescent="0.25">
      <c r="B190" s="209" t="s">
        <v>1137</v>
      </c>
      <c r="C190" s="210" t="s">
        <v>1138</v>
      </c>
      <c r="D1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11">
        <f t="shared" si="118"/>
        <v>0</v>
      </c>
      <c r="G190" s="211"/>
      <c r="H190" s="211">
        <f t="shared" si="119"/>
        <v>0</v>
      </c>
      <c r="I190" s="211"/>
      <c r="J190" s="211">
        <f t="shared" si="120"/>
        <v>0</v>
      </c>
      <c r="K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11">
        <f t="shared" si="121"/>
        <v>0</v>
      </c>
      <c r="Z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11">
        <f t="shared" si="122"/>
        <v>0</v>
      </c>
      <c r="AD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11">
        <f t="shared" si="123"/>
        <v>0</v>
      </c>
      <c r="AH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11">
        <f t="shared" si="124"/>
        <v>0</v>
      </c>
      <c r="AL190" s="211">
        <f t="shared" si="125"/>
        <v>0</v>
      </c>
    </row>
    <row r="191" spans="2:38" x14ac:dyDescent="0.25">
      <c r="B191" s="218" t="s">
        <v>440</v>
      </c>
      <c r="C191" s="219" t="s">
        <v>319</v>
      </c>
      <c r="D191" s="220">
        <f>SUM(D192:D193)</f>
        <v>0</v>
      </c>
      <c r="E191" s="220">
        <f>SUM(E192:E193)</f>
        <v>0</v>
      </c>
      <c r="F191" s="220">
        <f t="shared" si="118"/>
        <v>0</v>
      </c>
      <c r="G191" s="220">
        <f>SUM(G192:G193)</f>
        <v>0</v>
      </c>
      <c r="H191" s="220">
        <f t="shared" si="119"/>
        <v>0</v>
      </c>
      <c r="I191" s="220">
        <f>SUM(I192:I193)</f>
        <v>0</v>
      </c>
      <c r="J191" s="220">
        <f t="shared" si="120"/>
        <v>0</v>
      </c>
      <c r="K191" s="220">
        <f t="shared" ref="K191:AJ191" si="126">SUM(K192:K193)</f>
        <v>0</v>
      </c>
      <c r="L191" s="220">
        <f t="shared" si="126"/>
        <v>0</v>
      </c>
      <c r="M191" s="220">
        <f t="shared" si="126"/>
        <v>0</v>
      </c>
      <c r="N191" s="220">
        <f t="shared" si="126"/>
        <v>0</v>
      </c>
      <c r="O191" s="220">
        <f t="shared" si="126"/>
        <v>0</v>
      </c>
      <c r="P191" s="220">
        <f t="shared" si="126"/>
        <v>0</v>
      </c>
      <c r="Q191" s="220">
        <f t="shared" si="126"/>
        <v>0</v>
      </c>
      <c r="R191" s="220">
        <f t="shared" si="126"/>
        <v>0</v>
      </c>
      <c r="S191" s="220">
        <f t="shared" si="126"/>
        <v>0</v>
      </c>
      <c r="T191" s="220">
        <f t="shared" si="126"/>
        <v>0</v>
      </c>
      <c r="U191" s="220">
        <f t="shared" si="126"/>
        <v>0</v>
      </c>
      <c r="V191" s="220">
        <f t="shared" si="126"/>
        <v>0</v>
      </c>
      <c r="W191" s="220">
        <f t="shared" si="126"/>
        <v>0</v>
      </c>
      <c r="X191" s="220">
        <f t="shared" si="126"/>
        <v>0</v>
      </c>
      <c r="Y191" s="220">
        <f t="shared" si="121"/>
        <v>0</v>
      </c>
      <c r="Z191" s="220">
        <f t="shared" si="126"/>
        <v>0</v>
      </c>
      <c r="AA191" s="220">
        <f t="shared" si="126"/>
        <v>0</v>
      </c>
      <c r="AB191" s="220">
        <f t="shared" si="126"/>
        <v>0</v>
      </c>
      <c r="AC191" s="220">
        <f t="shared" si="122"/>
        <v>0</v>
      </c>
      <c r="AD191" s="220">
        <f t="shared" si="126"/>
        <v>0</v>
      </c>
      <c r="AE191" s="220">
        <f t="shared" si="126"/>
        <v>0</v>
      </c>
      <c r="AF191" s="220">
        <f t="shared" si="126"/>
        <v>0</v>
      </c>
      <c r="AG191" s="220">
        <f t="shared" si="123"/>
        <v>0</v>
      </c>
      <c r="AH191" s="220">
        <f t="shared" si="126"/>
        <v>0</v>
      </c>
      <c r="AI191" s="220">
        <f t="shared" si="126"/>
        <v>0</v>
      </c>
      <c r="AJ191" s="220">
        <f t="shared" si="126"/>
        <v>0</v>
      </c>
      <c r="AK191" s="220">
        <f t="shared" si="124"/>
        <v>0</v>
      </c>
      <c r="AL191" s="220">
        <f t="shared" si="125"/>
        <v>0</v>
      </c>
    </row>
    <row r="192" spans="2:38" x14ac:dyDescent="0.25">
      <c r="B192" s="209" t="s">
        <v>441</v>
      </c>
      <c r="C192" s="210" t="s">
        <v>320</v>
      </c>
      <c r="D1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11">
        <f t="shared" si="118"/>
        <v>0</v>
      </c>
      <c r="G192" s="211"/>
      <c r="H192" s="211">
        <f t="shared" si="119"/>
        <v>0</v>
      </c>
      <c r="I192" s="211"/>
      <c r="J192" s="211">
        <f t="shared" si="120"/>
        <v>0</v>
      </c>
      <c r="K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11">
        <f t="shared" si="121"/>
        <v>0</v>
      </c>
      <c r="Z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11">
        <f t="shared" si="122"/>
        <v>0</v>
      </c>
      <c r="AD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11">
        <f t="shared" si="123"/>
        <v>0</v>
      </c>
      <c r="AH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11">
        <f t="shared" si="124"/>
        <v>0</v>
      </c>
      <c r="AL192" s="211">
        <f t="shared" si="125"/>
        <v>0</v>
      </c>
    </row>
    <row r="193" spans="2:38" x14ac:dyDescent="0.25">
      <c r="B193" s="209" t="s">
        <v>442</v>
      </c>
      <c r="C193" s="210" t="s">
        <v>321</v>
      </c>
      <c r="D1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211">
        <f t="shared" si="118"/>
        <v>0</v>
      </c>
      <c r="G193" s="211"/>
      <c r="H193" s="211">
        <f t="shared" si="119"/>
        <v>0</v>
      </c>
      <c r="I193" s="211"/>
      <c r="J193" s="211">
        <f t="shared" si="120"/>
        <v>0</v>
      </c>
      <c r="K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11">
        <f t="shared" si="121"/>
        <v>0</v>
      </c>
      <c r="Z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11">
        <f t="shared" si="122"/>
        <v>0</v>
      </c>
      <c r="AD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11">
        <f t="shared" si="123"/>
        <v>0</v>
      </c>
      <c r="AH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11">
        <f t="shared" si="124"/>
        <v>0</v>
      </c>
      <c r="AL193" s="211">
        <f t="shared" si="125"/>
        <v>0</v>
      </c>
    </row>
    <row r="194" spans="2:38" x14ac:dyDescent="0.25">
      <c r="B194" s="218" t="s">
        <v>443</v>
      </c>
      <c r="C194" s="219" t="s">
        <v>322</v>
      </c>
      <c r="D194" s="220">
        <f>SUM(D195:D200)</f>
        <v>0</v>
      </c>
      <c r="E194" s="220">
        <f>SUM(E195:E200)</f>
        <v>0</v>
      </c>
      <c r="F194" s="220">
        <f t="shared" si="118"/>
        <v>0</v>
      </c>
      <c r="G194" s="220">
        <f>SUM(G195:G200)</f>
        <v>0</v>
      </c>
      <c r="H194" s="220">
        <f t="shared" si="119"/>
        <v>0</v>
      </c>
      <c r="I194" s="220">
        <f>SUM(I195:I200)</f>
        <v>0</v>
      </c>
      <c r="J194" s="220">
        <f t="shared" si="120"/>
        <v>0</v>
      </c>
      <c r="K194" s="220">
        <f t="shared" ref="K194:X194" si="127">SUM(K195:K200)</f>
        <v>0</v>
      </c>
      <c r="L194" s="220">
        <f t="shared" si="127"/>
        <v>0</v>
      </c>
      <c r="M194" s="220">
        <f t="shared" si="127"/>
        <v>0</v>
      </c>
      <c r="N194" s="220">
        <f t="shared" si="127"/>
        <v>0</v>
      </c>
      <c r="O194" s="220">
        <f t="shared" si="127"/>
        <v>0</v>
      </c>
      <c r="P194" s="220">
        <f t="shared" si="127"/>
        <v>0</v>
      </c>
      <c r="Q194" s="220">
        <f t="shared" si="127"/>
        <v>0</v>
      </c>
      <c r="R194" s="220">
        <f t="shared" si="127"/>
        <v>0</v>
      </c>
      <c r="S194" s="220">
        <f t="shared" si="127"/>
        <v>0</v>
      </c>
      <c r="T194" s="220">
        <f t="shared" si="127"/>
        <v>0</v>
      </c>
      <c r="U194" s="220">
        <f t="shared" si="127"/>
        <v>0</v>
      </c>
      <c r="V194" s="220">
        <f t="shared" si="127"/>
        <v>0</v>
      </c>
      <c r="W194" s="220">
        <f t="shared" si="127"/>
        <v>0</v>
      </c>
      <c r="X194" s="220">
        <f t="shared" si="127"/>
        <v>0</v>
      </c>
      <c r="Y194" s="220">
        <f t="shared" si="121"/>
        <v>0</v>
      </c>
      <c r="Z194" s="220">
        <f>SUM(Z195:Z200)</f>
        <v>0</v>
      </c>
      <c r="AA194" s="220">
        <f>SUM(AA195:AA200)</f>
        <v>0</v>
      </c>
      <c r="AB194" s="220">
        <f>SUM(AB195:AB200)</f>
        <v>0</v>
      </c>
      <c r="AC194" s="220">
        <f t="shared" si="122"/>
        <v>0</v>
      </c>
      <c r="AD194" s="220">
        <f>SUM(AD195:AD200)</f>
        <v>0</v>
      </c>
      <c r="AE194" s="220">
        <f>SUM(AE195:AE200)</f>
        <v>0</v>
      </c>
      <c r="AF194" s="220">
        <f>SUM(AF195:AF200)</f>
        <v>0</v>
      </c>
      <c r="AG194" s="220">
        <f t="shared" si="123"/>
        <v>0</v>
      </c>
      <c r="AH194" s="220">
        <f>SUM(AH195:AH200)</f>
        <v>0</v>
      </c>
      <c r="AI194" s="220">
        <f>SUM(AI195:AI200)</f>
        <v>0</v>
      </c>
      <c r="AJ194" s="220">
        <f>SUM(AJ195:AJ200)</f>
        <v>0</v>
      </c>
      <c r="AK194" s="220">
        <f t="shared" si="124"/>
        <v>0</v>
      </c>
      <c r="AL194" s="220">
        <f t="shared" si="125"/>
        <v>0</v>
      </c>
    </row>
    <row r="195" spans="2:38" x14ac:dyDescent="0.25">
      <c r="B195" s="209" t="s">
        <v>444</v>
      </c>
      <c r="C195" s="210" t="s">
        <v>323</v>
      </c>
      <c r="D1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11">
        <f t="shared" si="118"/>
        <v>0</v>
      </c>
      <c r="G195" s="211"/>
      <c r="H195" s="211">
        <f t="shared" si="119"/>
        <v>0</v>
      </c>
      <c r="I195" s="211"/>
      <c r="J195" s="211">
        <f t="shared" si="120"/>
        <v>0</v>
      </c>
      <c r="K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11">
        <f t="shared" si="121"/>
        <v>0</v>
      </c>
      <c r="Z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11">
        <f t="shared" si="122"/>
        <v>0</v>
      </c>
      <c r="AD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11">
        <f t="shared" si="123"/>
        <v>0</v>
      </c>
      <c r="AH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11">
        <f t="shared" si="124"/>
        <v>0</v>
      </c>
      <c r="AL195" s="211">
        <f t="shared" si="125"/>
        <v>0</v>
      </c>
    </row>
    <row r="196" spans="2:38" x14ac:dyDescent="0.25">
      <c r="B196" s="209" t="s">
        <v>1160</v>
      </c>
      <c r="C196" s="210" t="s">
        <v>1161</v>
      </c>
      <c r="D1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11">
        <f t="shared" si="118"/>
        <v>0</v>
      </c>
      <c r="G196" s="211"/>
      <c r="H196" s="211">
        <f t="shared" si="119"/>
        <v>0</v>
      </c>
      <c r="I196" s="211"/>
      <c r="J196" s="211">
        <f t="shared" si="120"/>
        <v>0</v>
      </c>
      <c r="K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11">
        <f t="shared" si="121"/>
        <v>0</v>
      </c>
      <c r="Z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11">
        <f t="shared" si="122"/>
        <v>0</v>
      </c>
      <c r="AD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11">
        <f t="shared" si="123"/>
        <v>0</v>
      </c>
      <c r="AH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11">
        <f t="shared" si="124"/>
        <v>0</v>
      </c>
      <c r="AL196" s="211">
        <f t="shared" si="125"/>
        <v>0</v>
      </c>
    </row>
    <row r="197" spans="2:38" x14ac:dyDescent="0.25">
      <c r="B197" s="209" t="s">
        <v>1162</v>
      </c>
      <c r="C197" s="210" t="s">
        <v>1163</v>
      </c>
      <c r="D1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11">
        <f t="shared" si="118"/>
        <v>0</v>
      </c>
      <c r="G197" s="211"/>
      <c r="H197" s="211">
        <f t="shared" si="119"/>
        <v>0</v>
      </c>
      <c r="I197" s="211"/>
      <c r="J197" s="211">
        <f t="shared" si="120"/>
        <v>0</v>
      </c>
      <c r="K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11">
        <f t="shared" si="121"/>
        <v>0</v>
      </c>
      <c r="Z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11">
        <f t="shared" si="122"/>
        <v>0</v>
      </c>
      <c r="AD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11">
        <f t="shared" si="123"/>
        <v>0</v>
      </c>
      <c r="AH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11">
        <f t="shared" si="124"/>
        <v>0</v>
      </c>
      <c r="AL197" s="211">
        <f t="shared" si="125"/>
        <v>0</v>
      </c>
    </row>
    <row r="198" spans="2:38" x14ac:dyDescent="0.25">
      <c r="B198" s="209" t="s">
        <v>1164</v>
      </c>
      <c r="C198" s="210" t="s">
        <v>1165</v>
      </c>
      <c r="D1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11">
        <f t="shared" si="118"/>
        <v>0</v>
      </c>
      <c r="G198" s="211"/>
      <c r="H198" s="211">
        <f t="shared" si="119"/>
        <v>0</v>
      </c>
      <c r="I198" s="211"/>
      <c r="J198" s="211">
        <f t="shared" si="120"/>
        <v>0</v>
      </c>
      <c r="K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11">
        <f t="shared" si="121"/>
        <v>0</v>
      </c>
      <c r="Z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11">
        <f t="shared" si="122"/>
        <v>0</v>
      </c>
      <c r="AD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11">
        <f t="shared" si="123"/>
        <v>0</v>
      </c>
      <c r="AH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11">
        <f t="shared" si="124"/>
        <v>0</v>
      </c>
      <c r="AL198" s="211">
        <f t="shared" si="125"/>
        <v>0</v>
      </c>
    </row>
    <row r="199" spans="2:38" x14ac:dyDescent="0.25">
      <c r="B199" s="209" t="s">
        <v>1166</v>
      </c>
      <c r="C199" s="210" t="s">
        <v>1167</v>
      </c>
      <c r="D1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11">
        <f t="shared" si="118"/>
        <v>0</v>
      </c>
      <c r="G199" s="211"/>
      <c r="H199" s="211">
        <f t="shared" si="119"/>
        <v>0</v>
      </c>
      <c r="I199" s="211"/>
      <c r="J199" s="211">
        <f t="shared" si="120"/>
        <v>0</v>
      </c>
      <c r="K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11">
        <f t="shared" si="121"/>
        <v>0</v>
      </c>
      <c r="Z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11">
        <f t="shared" si="122"/>
        <v>0</v>
      </c>
      <c r="AD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11">
        <f t="shared" si="123"/>
        <v>0</v>
      </c>
      <c r="AH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11">
        <f t="shared" si="124"/>
        <v>0</v>
      </c>
      <c r="AL199" s="211">
        <f t="shared" si="125"/>
        <v>0</v>
      </c>
    </row>
    <row r="200" spans="2:38" x14ac:dyDescent="0.25">
      <c r="B200" s="209" t="s">
        <v>1168</v>
      </c>
      <c r="C200" s="210" t="s">
        <v>1169</v>
      </c>
      <c r="D2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11">
        <f t="shared" si="118"/>
        <v>0</v>
      </c>
      <c r="G200" s="211"/>
      <c r="H200" s="211">
        <f t="shared" si="119"/>
        <v>0</v>
      </c>
      <c r="I200" s="211"/>
      <c r="J200" s="211">
        <f t="shared" si="120"/>
        <v>0</v>
      </c>
      <c r="K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11">
        <f t="shared" si="121"/>
        <v>0</v>
      </c>
      <c r="Z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11">
        <f t="shared" si="122"/>
        <v>0</v>
      </c>
      <c r="AD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11">
        <f t="shared" si="123"/>
        <v>0</v>
      </c>
      <c r="AH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11">
        <f t="shared" si="124"/>
        <v>0</v>
      </c>
      <c r="AL200" s="211">
        <f t="shared" si="125"/>
        <v>0</v>
      </c>
    </row>
    <row r="201" spans="2:38" x14ac:dyDescent="0.25">
      <c r="B201" s="218" t="s">
        <v>445</v>
      </c>
      <c r="C201" s="219" t="s">
        <v>324</v>
      </c>
      <c r="D201" s="220">
        <f>SUM(D202:D208)</f>
        <v>0</v>
      </c>
      <c r="E201" s="220">
        <f>SUM(E202:E208)</f>
        <v>406000</v>
      </c>
      <c r="F201" s="220">
        <f t="shared" si="118"/>
        <v>406000</v>
      </c>
      <c r="G201" s="220">
        <f>SUM(G202:G208)</f>
        <v>0</v>
      </c>
      <c r="H201" s="220">
        <f t="shared" si="119"/>
        <v>406000</v>
      </c>
      <c r="I201" s="220">
        <f>SUM(I202:I208)</f>
        <v>0</v>
      </c>
      <c r="J201" s="220">
        <f t="shared" si="120"/>
        <v>406000</v>
      </c>
      <c r="K201" s="220">
        <f t="shared" ref="K201:X201" si="128">SUM(K202:K208)</f>
        <v>0</v>
      </c>
      <c r="L201" s="220">
        <f t="shared" si="128"/>
        <v>0</v>
      </c>
      <c r="M201" s="220">
        <f t="shared" si="128"/>
        <v>6000</v>
      </c>
      <c r="N201" s="220">
        <f t="shared" si="128"/>
        <v>0</v>
      </c>
      <c r="O201" s="220">
        <f t="shared" si="128"/>
        <v>0</v>
      </c>
      <c r="P201" s="220">
        <f t="shared" si="128"/>
        <v>400000</v>
      </c>
      <c r="Q201" s="220">
        <f t="shared" si="128"/>
        <v>0</v>
      </c>
      <c r="R201" s="220">
        <f t="shared" si="128"/>
        <v>0</v>
      </c>
      <c r="S201" s="220">
        <f t="shared" si="128"/>
        <v>0</v>
      </c>
      <c r="T201" s="220">
        <f t="shared" si="128"/>
        <v>0</v>
      </c>
      <c r="U201" s="220">
        <f t="shared" si="128"/>
        <v>0</v>
      </c>
      <c r="V201" s="220">
        <f t="shared" si="128"/>
        <v>0</v>
      </c>
      <c r="W201" s="220">
        <f t="shared" si="128"/>
        <v>0</v>
      </c>
      <c r="X201" s="220">
        <f t="shared" si="128"/>
        <v>0</v>
      </c>
      <c r="Y201" s="220">
        <f t="shared" si="121"/>
        <v>0</v>
      </c>
      <c r="Z201" s="220">
        <f>SUM(Z202:Z208)</f>
        <v>0</v>
      </c>
      <c r="AA201" s="220">
        <f>SUM(AA202:AA208)</f>
        <v>0</v>
      </c>
      <c r="AB201" s="220">
        <f>SUM(AB202:AB208)</f>
        <v>0</v>
      </c>
      <c r="AC201" s="220">
        <f t="shared" si="122"/>
        <v>0</v>
      </c>
      <c r="AD201" s="220">
        <f>SUM(AD202:AD208)</f>
        <v>0</v>
      </c>
      <c r="AE201" s="220">
        <f>SUM(AE202:AE208)</f>
        <v>0</v>
      </c>
      <c r="AF201" s="220">
        <f>SUM(AF202:AF208)</f>
        <v>0</v>
      </c>
      <c r="AG201" s="220">
        <f t="shared" si="123"/>
        <v>0</v>
      </c>
      <c r="AH201" s="220">
        <f>SUM(AH202:AH208)</f>
        <v>0</v>
      </c>
      <c r="AI201" s="220">
        <f>SUM(AI202:AI208)</f>
        <v>0</v>
      </c>
      <c r="AJ201" s="220">
        <f>SUM(AJ202:AJ208)</f>
        <v>0</v>
      </c>
      <c r="AK201" s="220">
        <f t="shared" si="124"/>
        <v>0</v>
      </c>
      <c r="AL201" s="220">
        <f t="shared" si="125"/>
        <v>0</v>
      </c>
    </row>
    <row r="202" spans="2:38" x14ac:dyDescent="0.25">
      <c r="B202" s="209" t="s">
        <v>446</v>
      </c>
      <c r="C202" s="210" t="s">
        <v>325</v>
      </c>
      <c r="D2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11">
        <f t="shared" si="118"/>
        <v>0</v>
      </c>
      <c r="G202" s="211"/>
      <c r="H202" s="211">
        <f t="shared" si="119"/>
        <v>0</v>
      </c>
      <c r="I202" s="211"/>
      <c r="J202" s="211">
        <f t="shared" si="120"/>
        <v>0</v>
      </c>
      <c r="K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11">
        <f t="shared" si="121"/>
        <v>0</v>
      </c>
      <c r="Z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11">
        <f t="shared" si="122"/>
        <v>0</v>
      </c>
      <c r="AD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11">
        <f t="shared" si="123"/>
        <v>0</v>
      </c>
      <c r="AH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11">
        <f t="shared" si="124"/>
        <v>0</v>
      </c>
      <c r="AL202" s="211">
        <f t="shared" si="125"/>
        <v>0</v>
      </c>
    </row>
    <row r="203" spans="2:38" x14ac:dyDescent="0.25">
      <c r="B203" s="209" t="s">
        <v>1170</v>
      </c>
      <c r="C203" s="210" t="s">
        <v>1171</v>
      </c>
      <c r="D2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400000</v>
      </c>
      <c r="F203" s="211">
        <f t="shared" si="118"/>
        <v>400000</v>
      </c>
      <c r="G203" s="211"/>
      <c r="H203" s="211">
        <f t="shared" si="119"/>
        <v>400000</v>
      </c>
      <c r="I203" s="211"/>
      <c r="J203" s="211">
        <f t="shared" si="120"/>
        <v>400000</v>
      </c>
      <c r="K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400000</v>
      </c>
      <c r="Q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11">
        <f t="shared" si="121"/>
        <v>0</v>
      </c>
      <c r="Z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11">
        <f t="shared" si="122"/>
        <v>0</v>
      </c>
      <c r="AD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11">
        <f t="shared" si="123"/>
        <v>0</v>
      </c>
      <c r="AH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11">
        <f t="shared" si="124"/>
        <v>0</v>
      </c>
      <c r="AL203" s="211">
        <f t="shared" si="125"/>
        <v>0</v>
      </c>
    </row>
    <row r="204" spans="2:38" x14ac:dyDescent="0.25">
      <c r="B204" s="209" t="s">
        <v>1172</v>
      </c>
      <c r="C204" s="210" t="s">
        <v>1173</v>
      </c>
      <c r="D2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11">
        <f t="shared" si="118"/>
        <v>0</v>
      </c>
      <c r="G204" s="211"/>
      <c r="H204" s="211">
        <f t="shared" si="119"/>
        <v>0</v>
      </c>
      <c r="I204" s="211"/>
      <c r="J204" s="211">
        <f t="shared" si="120"/>
        <v>0</v>
      </c>
      <c r="K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11">
        <f t="shared" si="121"/>
        <v>0</v>
      </c>
      <c r="Z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11">
        <f t="shared" si="122"/>
        <v>0</v>
      </c>
      <c r="AD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11">
        <f t="shared" si="123"/>
        <v>0</v>
      </c>
      <c r="AH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11">
        <f t="shared" si="124"/>
        <v>0</v>
      </c>
      <c r="AL204" s="211">
        <f t="shared" si="125"/>
        <v>0</v>
      </c>
    </row>
    <row r="205" spans="2:38" x14ac:dyDescent="0.25">
      <c r="B205" s="209" t="s">
        <v>1174</v>
      </c>
      <c r="C205" s="210" t="s">
        <v>1175</v>
      </c>
      <c r="D2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11">
        <f t="shared" si="118"/>
        <v>0</v>
      </c>
      <c r="G205" s="211"/>
      <c r="H205" s="211">
        <f t="shared" si="119"/>
        <v>0</v>
      </c>
      <c r="I205" s="211"/>
      <c r="J205" s="211">
        <f t="shared" si="120"/>
        <v>0</v>
      </c>
      <c r="K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11">
        <f t="shared" si="121"/>
        <v>0</v>
      </c>
      <c r="Z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11">
        <f t="shared" si="122"/>
        <v>0</v>
      </c>
      <c r="AD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11">
        <f t="shared" si="123"/>
        <v>0</v>
      </c>
      <c r="AH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11">
        <f t="shared" si="124"/>
        <v>0</v>
      </c>
      <c r="AL205" s="211">
        <f t="shared" si="125"/>
        <v>0</v>
      </c>
    </row>
    <row r="206" spans="2:38" x14ac:dyDescent="0.25">
      <c r="B206" s="209" t="s">
        <v>1176</v>
      </c>
      <c r="C206" s="210" t="s">
        <v>1177</v>
      </c>
      <c r="D2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11">
        <f t="shared" si="118"/>
        <v>0</v>
      </c>
      <c r="G206" s="211"/>
      <c r="H206" s="211">
        <f t="shared" si="119"/>
        <v>0</v>
      </c>
      <c r="I206" s="211"/>
      <c r="J206" s="211">
        <f t="shared" si="120"/>
        <v>0</v>
      </c>
      <c r="K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11">
        <f t="shared" si="121"/>
        <v>0</v>
      </c>
      <c r="Z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11">
        <f t="shared" si="122"/>
        <v>0</v>
      </c>
      <c r="AD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11">
        <f t="shared" si="123"/>
        <v>0</v>
      </c>
      <c r="AH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11">
        <f t="shared" si="124"/>
        <v>0</v>
      </c>
      <c r="AL206" s="211">
        <f t="shared" si="125"/>
        <v>0</v>
      </c>
    </row>
    <row r="207" spans="2:38" x14ac:dyDescent="0.25">
      <c r="B207" s="209" t="s">
        <v>1178</v>
      </c>
      <c r="C207" s="210" t="s">
        <v>1179</v>
      </c>
      <c r="D2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11">
        <f t="shared" si="118"/>
        <v>0</v>
      </c>
      <c r="G207" s="211"/>
      <c r="H207" s="211">
        <f t="shared" si="119"/>
        <v>0</v>
      </c>
      <c r="I207" s="211"/>
      <c r="J207" s="211">
        <f t="shared" si="120"/>
        <v>0</v>
      </c>
      <c r="K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11">
        <f t="shared" si="121"/>
        <v>0</v>
      </c>
      <c r="Z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11">
        <f t="shared" si="122"/>
        <v>0</v>
      </c>
      <c r="AD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11">
        <f t="shared" si="123"/>
        <v>0</v>
      </c>
      <c r="AH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11">
        <f t="shared" si="124"/>
        <v>0</v>
      </c>
      <c r="AL207" s="211">
        <f t="shared" si="125"/>
        <v>0</v>
      </c>
    </row>
    <row r="208" spans="2:38" x14ac:dyDescent="0.25">
      <c r="B208" s="209" t="s">
        <v>1180</v>
      </c>
      <c r="C208" s="210" t="s">
        <v>1181</v>
      </c>
      <c r="D2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v>
      </c>
      <c r="F208" s="211">
        <f t="shared" si="118"/>
        <v>6000</v>
      </c>
      <c r="G208" s="211"/>
      <c r="H208" s="211">
        <f t="shared" si="119"/>
        <v>6000</v>
      </c>
      <c r="I208" s="211"/>
      <c r="J208" s="211">
        <f t="shared" si="120"/>
        <v>6000</v>
      </c>
      <c r="K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N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11">
        <f t="shared" si="121"/>
        <v>0</v>
      </c>
      <c r="Z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11">
        <f t="shared" si="122"/>
        <v>0</v>
      </c>
      <c r="AD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11">
        <f t="shared" si="123"/>
        <v>0</v>
      </c>
      <c r="AH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11">
        <f t="shared" si="124"/>
        <v>0</v>
      </c>
      <c r="AL208" s="211">
        <f t="shared" si="125"/>
        <v>0</v>
      </c>
    </row>
    <row r="209" spans="2:38" x14ac:dyDescent="0.25">
      <c r="B209" s="206" t="s">
        <v>440</v>
      </c>
      <c r="C209" s="207" t="s">
        <v>319</v>
      </c>
      <c r="D209" s="208">
        <f>D210+D218</f>
        <v>15320</v>
      </c>
      <c r="E209" s="208">
        <f>E210+E218</f>
        <v>220405</v>
      </c>
      <c r="F209" s="208">
        <f t="shared" si="118"/>
        <v>235725</v>
      </c>
      <c r="G209" s="208">
        <f>G210+G218</f>
        <v>0</v>
      </c>
      <c r="H209" s="208">
        <f t="shared" si="119"/>
        <v>235725</v>
      </c>
      <c r="I209" s="208">
        <f>I210+I218</f>
        <v>0</v>
      </c>
      <c r="J209" s="208">
        <f t="shared" si="120"/>
        <v>235725</v>
      </c>
      <c r="K209" s="208">
        <f t="shared" ref="K209:X209" si="129">K210+K218</f>
        <v>40000</v>
      </c>
      <c r="L209" s="208">
        <f t="shared" si="129"/>
        <v>82305</v>
      </c>
      <c r="M209" s="208">
        <f t="shared" si="129"/>
        <v>22250</v>
      </c>
      <c r="N209" s="208">
        <f t="shared" si="129"/>
        <v>37650</v>
      </c>
      <c r="O209" s="208">
        <f t="shared" si="129"/>
        <v>0</v>
      </c>
      <c r="P209" s="208">
        <f t="shared" si="129"/>
        <v>7520</v>
      </c>
      <c r="Q209" s="208">
        <f t="shared" si="129"/>
        <v>0</v>
      </c>
      <c r="R209" s="208">
        <f t="shared" si="129"/>
        <v>23000</v>
      </c>
      <c r="S209" s="208">
        <f t="shared" si="129"/>
        <v>23000</v>
      </c>
      <c r="T209" s="208">
        <f t="shared" si="129"/>
        <v>0</v>
      </c>
      <c r="U209" s="208">
        <f t="shared" si="129"/>
        <v>0</v>
      </c>
      <c r="V209" s="208">
        <f t="shared" si="129"/>
        <v>0</v>
      </c>
      <c r="W209" s="208">
        <f t="shared" si="129"/>
        <v>24800</v>
      </c>
      <c r="X209" s="208">
        <f t="shared" si="129"/>
        <v>0</v>
      </c>
      <c r="Y209" s="208">
        <f t="shared" si="121"/>
        <v>24800</v>
      </c>
      <c r="Z209" s="208">
        <f>Z210+Z218</f>
        <v>0</v>
      </c>
      <c r="AA209" s="208">
        <f>AA210+AA218</f>
        <v>0</v>
      </c>
      <c r="AB209" s="208">
        <f>AB210+AB218</f>
        <v>0</v>
      </c>
      <c r="AC209" s="208">
        <f t="shared" si="122"/>
        <v>0</v>
      </c>
      <c r="AD209" s="208">
        <f>AD210+AD218</f>
        <v>0</v>
      </c>
      <c r="AE209" s="208">
        <f>AE210+AE218</f>
        <v>0</v>
      </c>
      <c r="AF209" s="208">
        <f>AF210+AF218</f>
        <v>0</v>
      </c>
      <c r="AG209" s="208">
        <f t="shared" si="123"/>
        <v>0</v>
      </c>
      <c r="AH209" s="208">
        <f>AH210+AH218</f>
        <v>0</v>
      </c>
      <c r="AI209" s="208">
        <f>AI210+AI218</f>
        <v>0</v>
      </c>
      <c r="AJ209" s="208">
        <f>AJ210+AJ218</f>
        <v>0</v>
      </c>
      <c r="AK209" s="208">
        <f t="shared" si="124"/>
        <v>0</v>
      </c>
      <c r="AL209" s="208">
        <f t="shared" si="125"/>
        <v>24800</v>
      </c>
    </row>
    <row r="210" spans="2:38" x14ac:dyDescent="0.25">
      <c r="B210" s="218" t="s">
        <v>441</v>
      </c>
      <c r="C210" s="219" t="s">
        <v>320</v>
      </c>
      <c r="D210" s="220">
        <f>SUM(D211:D217)</f>
        <v>15320</v>
      </c>
      <c r="E210" s="220">
        <f>SUM(E211:E217)</f>
        <v>85000</v>
      </c>
      <c r="F210" s="220">
        <f t="shared" si="118"/>
        <v>100320</v>
      </c>
      <c r="G210" s="220">
        <f>SUM(G211:G217)</f>
        <v>0</v>
      </c>
      <c r="H210" s="220">
        <f t="shared" si="119"/>
        <v>100320</v>
      </c>
      <c r="I210" s="220">
        <f>SUM(I211:I217)</f>
        <v>0</v>
      </c>
      <c r="J210" s="220">
        <f t="shared" si="120"/>
        <v>100320</v>
      </c>
      <c r="K210" s="220">
        <f t="shared" ref="K210:X210" si="130">SUM(K211:K217)</f>
        <v>40000</v>
      </c>
      <c r="L210" s="220">
        <f t="shared" si="130"/>
        <v>30000</v>
      </c>
      <c r="M210" s="220">
        <f t="shared" si="130"/>
        <v>16500</v>
      </c>
      <c r="N210" s="220">
        <f t="shared" si="130"/>
        <v>13500</v>
      </c>
      <c r="O210" s="220">
        <f t="shared" si="130"/>
        <v>0</v>
      </c>
      <c r="P210" s="220">
        <f t="shared" si="130"/>
        <v>320</v>
      </c>
      <c r="Q210" s="220">
        <f t="shared" si="130"/>
        <v>0</v>
      </c>
      <c r="R210" s="220">
        <f t="shared" si="130"/>
        <v>0</v>
      </c>
      <c r="S210" s="220">
        <f t="shared" si="130"/>
        <v>0</v>
      </c>
      <c r="T210" s="220">
        <f t="shared" si="130"/>
        <v>0</v>
      </c>
      <c r="U210" s="220">
        <f t="shared" si="130"/>
        <v>0</v>
      </c>
      <c r="V210" s="220">
        <f t="shared" si="130"/>
        <v>0</v>
      </c>
      <c r="W210" s="220">
        <f t="shared" si="130"/>
        <v>11000</v>
      </c>
      <c r="X210" s="220">
        <f t="shared" si="130"/>
        <v>0</v>
      </c>
      <c r="Y210" s="220">
        <f t="shared" si="121"/>
        <v>11000</v>
      </c>
      <c r="Z210" s="220">
        <f>SUM(Z211:Z217)</f>
        <v>0</v>
      </c>
      <c r="AA210" s="220">
        <f>SUM(AA211:AA217)</f>
        <v>0</v>
      </c>
      <c r="AB210" s="220">
        <f>SUM(AB211:AB217)</f>
        <v>0</v>
      </c>
      <c r="AC210" s="220">
        <f t="shared" si="122"/>
        <v>0</v>
      </c>
      <c r="AD210" s="220">
        <f>SUM(AD211:AD217)</f>
        <v>0</v>
      </c>
      <c r="AE210" s="220">
        <f>SUM(AE211:AE217)</f>
        <v>0</v>
      </c>
      <c r="AF210" s="220">
        <f>SUM(AF211:AF217)</f>
        <v>0</v>
      </c>
      <c r="AG210" s="220">
        <f t="shared" si="123"/>
        <v>0</v>
      </c>
      <c r="AH210" s="220">
        <f>SUM(AH211:AH217)</f>
        <v>0</v>
      </c>
      <c r="AI210" s="220">
        <f>SUM(AI211:AI217)</f>
        <v>0</v>
      </c>
      <c r="AJ210" s="220">
        <f>SUM(AJ211:AJ217)</f>
        <v>0</v>
      </c>
      <c r="AK210" s="220">
        <f t="shared" si="124"/>
        <v>0</v>
      </c>
      <c r="AL210" s="220">
        <f t="shared" si="125"/>
        <v>11000</v>
      </c>
    </row>
    <row r="211" spans="2:38" x14ac:dyDescent="0.25">
      <c r="B211" s="209" t="s">
        <v>447</v>
      </c>
      <c r="C211" s="210" t="s">
        <v>326</v>
      </c>
      <c r="D2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11">
        <f t="shared" si="118"/>
        <v>0</v>
      </c>
      <c r="G211" s="211"/>
      <c r="H211" s="211">
        <f t="shared" si="119"/>
        <v>0</v>
      </c>
      <c r="I211" s="211"/>
      <c r="J211" s="211">
        <f t="shared" si="120"/>
        <v>0</v>
      </c>
      <c r="K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11">
        <f t="shared" si="121"/>
        <v>0</v>
      </c>
      <c r="Z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11">
        <f t="shared" si="122"/>
        <v>0</v>
      </c>
      <c r="AD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11">
        <f t="shared" si="123"/>
        <v>0</v>
      </c>
      <c r="AH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11">
        <f t="shared" si="124"/>
        <v>0</v>
      </c>
      <c r="AL211" s="211">
        <f t="shared" si="125"/>
        <v>0</v>
      </c>
    </row>
    <row r="212" spans="2:38" x14ac:dyDescent="0.25">
      <c r="B212" s="209" t="s">
        <v>1139</v>
      </c>
      <c r="C212" s="210" t="s">
        <v>1140</v>
      </c>
      <c r="D2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15320</v>
      </c>
      <c r="E2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70000</v>
      </c>
      <c r="F212" s="211">
        <f t="shared" si="118"/>
        <v>85320</v>
      </c>
      <c r="G212" s="211"/>
      <c r="H212" s="211">
        <f t="shared" si="119"/>
        <v>85320</v>
      </c>
      <c r="I212" s="211"/>
      <c r="J212" s="211">
        <f t="shared" si="120"/>
        <v>85320</v>
      </c>
      <c r="K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v>
      </c>
      <c r="L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M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16500</v>
      </c>
      <c r="N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13500</v>
      </c>
      <c r="O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320</v>
      </c>
      <c r="Q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11000</v>
      </c>
      <c r="X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11">
        <f t="shared" si="121"/>
        <v>11000</v>
      </c>
      <c r="Z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11">
        <f t="shared" si="122"/>
        <v>0</v>
      </c>
      <c r="AD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11">
        <f t="shared" si="123"/>
        <v>0</v>
      </c>
      <c r="AH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11">
        <f t="shared" si="124"/>
        <v>0</v>
      </c>
      <c r="AL212" s="211">
        <f t="shared" si="125"/>
        <v>11000</v>
      </c>
    </row>
    <row r="213" spans="2:38" x14ac:dyDescent="0.25">
      <c r="B213" s="209" t="s">
        <v>1141</v>
      </c>
      <c r="C213" s="210" t="s">
        <v>1142</v>
      </c>
      <c r="D2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11">
        <f t="shared" si="118"/>
        <v>0</v>
      </c>
      <c r="G213" s="211"/>
      <c r="H213" s="211">
        <f t="shared" si="119"/>
        <v>0</v>
      </c>
      <c r="I213" s="211"/>
      <c r="J213" s="211">
        <f t="shared" si="120"/>
        <v>0</v>
      </c>
      <c r="K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11">
        <f t="shared" si="121"/>
        <v>0</v>
      </c>
      <c r="Z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11">
        <f t="shared" si="122"/>
        <v>0</v>
      </c>
      <c r="AD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11">
        <f t="shared" si="123"/>
        <v>0</v>
      </c>
      <c r="AH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11">
        <f t="shared" si="124"/>
        <v>0</v>
      </c>
      <c r="AL213" s="211">
        <f t="shared" si="125"/>
        <v>0</v>
      </c>
    </row>
    <row r="214" spans="2:38" x14ac:dyDescent="0.25">
      <c r="B214" s="209" t="s">
        <v>1143</v>
      </c>
      <c r="C214" s="210" t="s">
        <v>1144</v>
      </c>
      <c r="D2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11">
        <f t="shared" si="118"/>
        <v>0</v>
      </c>
      <c r="G214" s="211"/>
      <c r="H214" s="211">
        <f t="shared" si="119"/>
        <v>0</v>
      </c>
      <c r="I214" s="211"/>
      <c r="J214" s="211">
        <f t="shared" si="120"/>
        <v>0</v>
      </c>
      <c r="K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11">
        <f t="shared" si="121"/>
        <v>0</v>
      </c>
      <c r="Z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11">
        <f t="shared" si="122"/>
        <v>0</v>
      </c>
      <c r="AD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11">
        <f t="shared" si="123"/>
        <v>0</v>
      </c>
      <c r="AH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11">
        <f t="shared" si="124"/>
        <v>0</v>
      </c>
      <c r="AL214" s="211">
        <f t="shared" si="125"/>
        <v>0</v>
      </c>
    </row>
    <row r="215" spans="2:38" x14ac:dyDescent="0.25">
      <c r="B215" s="209" t="s">
        <v>1145</v>
      </c>
      <c r="C215" s="210" t="s">
        <v>1146</v>
      </c>
      <c r="D2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F215" s="211">
        <f t="shared" si="118"/>
        <v>15000</v>
      </c>
      <c r="G215" s="211"/>
      <c r="H215" s="211">
        <f t="shared" si="119"/>
        <v>15000</v>
      </c>
      <c r="I215" s="211"/>
      <c r="J215" s="211">
        <f t="shared" si="120"/>
        <v>15000</v>
      </c>
      <c r="K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M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11">
        <f t="shared" si="121"/>
        <v>0</v>
      </c>
      <c r="Z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11">
        <f t="shared" si="122"/>
        <v>0</v>
      </c>
      <c r="AD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11">
        <f t="shared" si="123"/>
        <v>0</v>
      </c>
      <c r="AH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11">
        <f t="shared" si="124"/>
        <v>0</v>
      </c>
      <c r="AL215" s="211">
        <f t="shared" si="125"/>
        <v>0</v>
      </c>
    </row>
    <row r="216" spans="2:38" x14ac:dyDescent="0.25">
      <c r="B216" s="209" t="s">
        <v>1147</v>
      </c>
      <c r="C216" s="210" t="s">
        <v>1148</v>
      </c>
      <c r="D2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11">
        <f t="shared" si="118"/>
        <v>0</v>
      </c>
      <c r="G216" s="211"/>
      <c r="H216" s="211">
        <f t="shared" si="119"/>
        <v>0</v>
      </c>
      <c r="I216" s="211"/>
      <c r="J216" s="211">
        <f t="shared" si="120"/>
        <v>0</v>
      </c>
      <c r="K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11">
        <f t="shared" si="121"/>
        <v>0</v>
      </c>
      <c r="Z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11">
        <f t="shared" si="122"/>
        <v>0</v>
      </c>
      <c r="AD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11">
        <f t="shared" si="123"/>
        <v>0</v>
      </c>
      <c r="AH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11">
        <f t="shared" si="124"/>
        <v>0</v>
      </c>
      <c r="AL216" s="211">
        <f t="shared" si="125"/>
        <v>0</v>
      </c>
    </row>
    <row r="217" spans="2:38" x14ac:dyDescent="0.25">
      <c r="B217" s="209" t="s">
        <v>1149</v>
      </c>
      <c r="C217" s="210" t="s">
        <v>1150</v>
      </c>
      <c r="D2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11">
        <f t="shared" si="118"/>
        <v>0</v>
      </c>
      <c r="G217" s="211"/>
      <c r="H217" s="211">
        <f t="shared" si="119"/>
        <v>0</v>
      </c>
      <c r="I217" s="211"/>
      <c r="J217" s="211">
        <f t="shared" si="120"/>
        <v>0</v>
      </c>
      <c r="K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11">
        <f t="shared" si="121"/>
        <v>0</v>
      </c>
      <c r="Z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11">
        <f t="shared" si="122"/>
        <v>0</v>
      </c>
      <c r="AD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11">
        <f t="shared" si="123"/>
        <v>0</v>
      </c>
      <c r="AH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11">
        <f t="shared" si="124"/>
        <v>0</v>
      </c>
      <c r="AL217" s="211">
        <f t="shared" si="125"/>
        <v>0</v>
      </c>
    </row>
    <row r="218" spans="2:38" x14ac:dyDescent="0.25">
      <c r="B218" s="218" t="s">
        <v>442</v>
      </c>
      <c r="C218" s="219" t="s">
        <v>321</v>
      </c>
      <c r="D218" s="220">
        <f>SUM(D219:D225)</f>
        <v>0</v>
      </c>
      <c r="E218" s="220">
        <f>SUM(E219:E225)</f>
        <v>135405</v>
      </c>
      <c r="F218" s="220">
        <f t="shared" si="118"/>
        <v>135405</v>
      </c>
      <c r="G218" s="220">
        <f>SUM(G219:G225)</f>
        <v>0</v>
      </c>
      <c r="H218" s="220">
        <f t="shared" si="119"/>
        <v>135405</v>
      </c>
      <c r="I218" s="220">
        <f>SUM(I219:I225)</f>
        <v>0</v>
      </c>
      <c r="J218" s="220">
        <f t="shared" si="120"/>
        <v>135405</v>
      </c>
      <c r="K218" s="220">
        <f t="shared" ref="K218:AJ218" si="131">SUM(K219:K225)</f>
        <v>0</v>
      </c>
      <c r="L218" s="220">
        <f t="shared" si="131"/>
        <v>52305</v>
      </c>
      <c r="M218" s="220">
        <f t="shared" si="131"/>
        <v>5750</v>
      </c>
      <c r="N218" s="220">
        <f t="shared" si="131"/>
        <v>24150</v>
      </c>
      <c r="O218" s="220">
        <f t="shared" si="131"/>
        <v>0</v>
      </c>
      <c r="P218" s="220">
        <f t="shared" si="131"/>
        <v>7200</v>
      </c>
      <c r="Q218" s="220">
        <f t="shared" si="131"/>
        <v>0</v>
      </c>
      <c r="R218" s="220">
        <f t="shared" si="131"/>
        <v>23000</v>
      </c>
      <c r="S218" s="220">
        <f t="shared" si="131"/>
        <v>23000</v>
      </c>
      <c r="T218" s="220">
        <f t="shared" si="131"/>
        <v>0</v>
      </c>
      <c r="U218" s="220">
        <f t="shared" si="131"/>
        <v>0</v>
      </c>
      <c r="V218" s="220">
        <f t="shared" si="131"/>
        <v>0</v>
      </c>
      <c r="W218" s="220">
        <f t="shared" si="131"/>
        <v>13800</v>
      </c>
      <c r="X218" s="220">
        <f t="shared" si="131"/>
        <v>0</v>
      </c>
      <c r="Y218" s="220">
        <f t="shared" si="121"/>
        <v>13800</v>
      </c>
      <c r="Z218" s="220">
        <f t="shared" si="131"/>
        <v>0</v>
      </c>
      <c r="AA218" s="220">
        <f t="shared" si="131"/>
        <v>0</v>
      </c>
      <c r="AB218" s="220">
        <f t="shared" si="131"/>
        <v>0</v>
      </c>
      <c r="AC218" s="220">
        <f t="shared" si="122"/>
        <v>0</v>
      </c>
      <c r="AD218" s="220">
        <f t="shared" si="131"/>
        <v>0</v>
      </c>
      <c r="AE218" s="220">
        <f t="shared" si="131"/>
        <v>0</v>
      </c>
      <c r="AF218" s="220">
        <f t="shared" si="131"/>
        <v>0</v>
      </c>
      <c r="AG218" s="220">
        <f t="shared" si="123"/>
        <v>0</v>
      </c>
      <c r="AH218" s="220">
        <f t="shared" si="131"/>
        <v>0</v>
      </c>
      <c r="AI218" s="220">
        <f t="shared" si="131"/>
        <v>0</v>
      </c>
      <c r="AJ218" s="220">
        <f t="shared" si="131"/>
        <v>0</v>
      </c>
      <c r="AK218" s="220">
        <f t="shared" si="124"/>
        <v>0</v>
      </c>
      <c r="AL218" s="220">
        <f t="shared" si="125"/>
        <v>13800</v>
      </c>
    </row>
    <row r="219" spans="2:38" x14ac:dyDescent="0.25">
      <c r="B219" s="209" t="s">
        <v>448</v>
      </c>
      <c r="C219" s="210" t="s">
        <v>327</v>
      </c>
      <c r="D2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11">
        <f t="shared" ref="F219:F244" si="132">D219+E219</f>
        <v>0</v>
      </c>
      <c r="G219" s="211"/>
      <c r="H219" s="211">
        <f t="shared" ref="H219:H225" si="133">F219-G219</f>
        <v>0</v>
      </c>
      <c r="I219" s="211"/>
      <c r="J219" s="211">
        <f t="shared" ref="J219:J225" si="134">F219-I219</f>
        <v>0</v>
      </c>
      <c r="K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11">
        <f t="shared" ref="Y219:Y225" si="135">V219+W219+X219</f>
        <v>0</v>
      </c>
      <c r="Z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11">
        <f t="shared" ref="AC219:AC225" si="136">Z219+AA219+AB219</f>
        <v>0</v>
      </c>
      <c r="AD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11">
        <f t="shared" ref="AG219:AG225" si="137">AD219+AE219+AF219</f>
        <v>0</v>
      </c>
      <c r="AH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11">
        <f t="shared" ref="AK219:AK225" si="138">AH219+AI219+AJ219</f>
        <v>0</v>
      </c>
      <c r="AL219" s="211">
        <f t="shared" ref="AL219:AL225" si="139">Y219+AC219+AG219+AK219</f>
        <v>0</v>
      </c>
    </row>
    <row r="220" spans="2:38" x14ac:dyDescent="0.25">
      <c r="B220" s="209" t="s">
        <v>1151</v>
      </c>
      <c r="C220" s="210" t="s">
        <v>1152</v>
      </c>
      <c r="D2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112725</v>
      </c>
      <c r="F220" s="211">
        <f t="shared" si="132"/>
        <v>112725</v>
      </c>
      <c r="G220" s="211"/>
      <c r="H220" s="211">
        <f t="shared" si="133"/>
        <v>112725</v>
      </c>
      <c r="I220" s="211"/>
      <c r="J220" s="211">
        <f t="shared" si="134"/>
        <v>112725</v>
      </c>
      <c r="K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29625</v>
      </c>
      <c r="M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5750</v>
      </c>
      <c r="N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24150</v>
      </c>
      <c r="O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7200</v>
      </c>
      <c r="Q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23000</v>
      </c>
      <c r="S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23000</v>
      </c>
      <c r="T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13800</v>
      </c>
      <c r="X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11">
        <f t="shared" si="135"/>
        <v>13800</v>
      </c>
      <c r="Z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11">
        <f t="shared" si="136"/>
        <v>0</v>
      </c>
      <c r="AD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11">
        <f t="shared" si="137"/>
        <v>0</v>
      </c>
      <c r="AH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11">
        <f t="shared" si="138"/>
        <v>0</v>
      </c>
      <c r="AL220" s="211">
        <f t="shared" si="139"/>
        <v>13800</v>
      </c>
    </row>
    <row r="221" spans="2:38" x14ac:dyDescent="0.25">
      <c r="B221" s="209" t="s">
        <v>1153</v>
      </c>
      <c r="C221" s="210" t="s">
        <v>1152</v>
      </c>
      <c r="D2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11">
        <f t="shared" si="132"/>
        <v>0</v>
      </c>
      <c r="G221" s="211"/>
      <c r="H221" s="211">
        <f>F221-G221</f>
        <v>0</v>
      </c>
      <c r="I221" s="211"/>
      <c r="J221" s="211">
        <f>F221-I221</f>
        <v>0</v>
      </c>
      <c r="K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11">
        <f>V221+W221+X221</f>
        <v>0</v>
      </c>
      <c r="Z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11">
        <f>Z221+AA221+AB221</f>
        <v>0</v>
      </c>
      <c r="AD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11">
        <f>AD221+AE221+AF221</f>
        <v>0</v>
      </c>
      <c r="AH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11">
        <f>AH221+AI221+AJ221</f>
        <v>0</v>
      </c>
      <c r="AL221" s="211">
        <f>Y221+AC221+AG221+AK221</f>
        <v>0</v>
      </c>
    </row>
    <row r="222" spans="2:38" x14ac:dyDescent="0.25">
      <c r="B222" s="209" t="s">
        <v>1154</v>
      </c>
      <c r="C222" s="210" t="s">
        <v>1155</v>
      </c>
      <c r="D2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11">
        <f t="shared" si="132"/>
        <v>0</v>
      </c>
      <c r="G222" s="211"/>
      <c r="H222" s="211">
        <f>F222-G222</f>
        <v>0</v>
      </c>
      <c r="I222" s="211"/>
      <c r="J222" s="211">
        <f>F222-I222</f>
        <v>0</v>
      </c>
      <c r="K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11">
        <f>V222+W222+X222</f>
        <v>0</v>
      </c>
      <c r="Z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11">
        <f>Z222+AA222+AB222</f>
        <v>0</v>
      </c>
      <c r="AD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11">
        <f>AD222+AE222+AF222</f>
        <v>0</v>
      </c>
      <c r="AH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11">
        <f>AH222+AI222+AJ222</f>
        <v>0</v>
      </c>
      <c r="AL222" s="211">
        <f>Y222+AC222+AG222+AK222</f>
        <v>0</v>
      </c>
    </row>
    <row r="223" spans="2:38" x14ac:dyDescent="0.25">
      <c r="B223" s="209" t="s">
        <v>449</v>
      </c>
      <c r="C223" s="210" t="s">
        <v>1156</v>
      </c>
      <c r="D2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11">
        <f t="shared" si="132"/>
        <v>0</v>
      </c>
      <c r="G223" s="211"/>
      <c r="H223" s="211">
        <f>F223-G223</f>
        <v>0</v>
      </c>
      <c r="I223" s="211"/>
      <c r="J223" s="211">
        <f>F223-I223</f>
        <v>0</v>
      </c>
      <c r="K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11">
        <f>V223+W223+X223</f>
        <v>0</v>
      </c>
      <c r="Z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11">
        <f>Z223+AA223+AB223</f>
        <v>0</v>
      </c>
      <c r="AD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11">
        <f>AD223+AE223+AF223</f>
        <v>0</v>
      </c>
      <c r="AH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11">
        <f>AH223+AI223+AJ223</f>
        <v>0</v>
      </c>
      <c r="AL223" s="211">
        <f>Y223+AC223+AG223+AK223</f>
        <v>0</v>
      </c>
    </row>
    <row r="224" spans="2:38" x14ac:dyDescent="0.25">
      <c r="B224" s="209" t="s">
        <v>1157</v>
      </c>
      <c r="C224" s="210" t="s">
        <v>1156</v>
      </c>
      <c r="D2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22680</v>
      </c>
      <c r="F224" s="211">
        <f t="shared" si="132"/>
        <v>22680</v>
      </c>
      <c r="G224" s="211"/>
      <c r="H224" s="211">
        <f>F224-G224</f>
        <v>22680</v>
      </c>
      <c r="I224" s="211"/>
      <c r="J224" s="211">
        <f>F224-I224</f>
        <v>22680</v>
      </c>
      <c r="K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22680</v>
      </c>
      <c r="M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11">
        <f>V224+W224+X224</f>
        <v>0</v>
      </c>
      <c r="Z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11">
        <f>Z224+AA224+AB224</f>
        <v>0</v>
      </c>
      <c r="AD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11">
        <f>AD224+AE224+AF224</f>
        <v>0</v>
      </c>
      <c r="AH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11">
        <f>AH224+AI224+AJ224</f>
        <v>0</v>
      </c>
      <c r="AL224" s="211">
        <f>Y224+AC224+AG224+AK224</f>
        <v>0</v>
      </c>
    </row>
    <row r="225" spans="2:38" x14ac:dyDescent="0.25">
      <c r="B225" s="209" t="s">
        <v>1158</v>
      </c>
      <c r="C225" s="210" t="s">
        <v>1159</v>
      </c>
      <c r="D2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11">
        <f t="shared" si="132"/>
        <v>0</v>
      </c>
      <c r="G225" s="211"/>
      <c r="H225" s="211">
        <f t="shared" si="133"/>
        <v>0</v>
      </c>
      <c r="I225" s="211"/>
      <c r="J225" s="211">
        <f t="shared" si="134"/>
        <v>0</v>
      </c>
      <c r="K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11">
        <f t="shared" si="135"/>
        <v>0</v>
      </c>
      <c r="Z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11">
        <f t="shared" si="136"/>
        <v>0</v>
      </c>
      <c r="AD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11">
        <f t="shared" si="137"/>
        <v>0</v>
      </c>
      <c r="AH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11">
        <f t="shared" si="138"/>
        <v>0</v>
      </c>
      <c r="AL225" s="211">
        <f t="shared" si="139"/>
        <v>0</v>
      </c>
    </row>
    <row r="226" spans="2:38" x14ac:dyDescent="0.25">
      <c r="B226" s="206" t="s">
        <v>450</v>
      </c>
      <c r="C226" s="207" t="s">
        <v>328</v>
      </c>
      <c r="D226" s="208">
        <f>D227+D235+D243+D260+D267+D312</f>
        <v>89420</v>
      </c>
      <c r="E226" s="208">
        <f>E227+E235+E243+E260+E267+E312</f>
        <v>734450.01301746955</v>
      </c>
      <c r="F226" s="208">
        <f t="shared" si="132"/>
        <v>823870.01301746955</v>
      </c>
      <c r="G226" s="208">
        <f>G227+G235+G243+G260+G267+G312</f>
        <v>0</v>
      </c>
      <c r="H226" s="208">
        <f t="shared" ref="H226:H244" si="140">F226-G226</f>
        <v>823870.01301746955</v>
      </c>
      <c r="I226" s="208">
        <f>I227+I235+I243+I260+I267+I312</f>
        <v>0</v>
      </c>
      <c r="J226" s="208">
        <f t="shared" ref="J226:J244" si="141">F226-I226</f>
        <v>823870.01301746955</v>
      </c>
      <c r="K226" s="208">
        <f t="shared" ref="K226:X226" si="142">K227+K235+K243+K260+K267+K312</f>
        <v>22100</v>
      </c>
      <c r="L226" s="208">
        <f t="shared" si="142"/>
        <v>489555</v>
      </c>
      <c r="M226" s="208">
        <f t="shared" si="142"/>
        <v>29500</v>
      </c>
      <c r="N226" s="208">
        <f t="shared" si="142"/>
        <v>15360</v>
      </c>
      <c r="O226" s="208">
        <f t="shared" si="142"/>
        <v>14710</v>
      </c>
      <c r="P226" s="208">
        <f t="shared" si="142"/>
        <v>215795.01301746955</v>
      </c>
      <c r="Q226" s="208">
        <f t="shared" si="142"/>
        <v>0</v>
      </c>
      <c r="R226" s="208">
        <f t="shared" si="142"/>
        <v>20000</v>
      </c>
      <c r="S226" s="208">
        <f t="shared" si="142"/>
        <v>16850</v>
      </c>
      <c r="T226" s="208">
        <f t="shared" si="142"/>
        <v>0</v>
      </c>
      <c r="U226" s="208">
        <f t="shared" si="142"/>
        <v>0</v>
      </c>
      <c r="V226" s="208">
        <f t="shared" si="142"/>
        <v>0</v>
      </c>
      <c r="W226" s="208">
        <f t="shared" si="142"/>
        <v>5825</v>
      </c>
      <c r="X226" s="208">
        <f t="shared" si="142"/>
        <v>0</v>
      </c>
      <c r="Y226" s="208">
        <f t="shared" ref="Y226:Y244" si="143">V226+W226+X226</f>
        <v>5825</v>
      </c>
      <c r="Z226" s="208">
        <f>Z227+Z235+Z243+Z260+Z267+Z312</f>
        <v>6300</v>
      </c>
      <c r="AA226" s="208">
        <f>AA227+AA235+AA243+AA260+AA267+AA312</f>
        <v>0</v>
      </c>
      <c r="AB226" s="208">
        <f>AB227+AB235+AB243+AB260+AB267+AB312</f>
        <v>0</v>
      </c>
      <c r="AC226" s="208">
        <f t="shared" ref="AC226:AC244" si="144">Z226+AA226+AB226</f>
        <v>6300</v>
      </c>
      <c r="AD226" s="208">
        <f>AD227+AD235+AD243+AD260+AD267+AD312</f>
        <v>0</v>
      </c>
      <c r="AE226" s="208">
        <f>AE227+AE235+AE243+AE260+AE267+AE312</f>
        <v>0</v>
      </c>
      <c r="AF226" s="208">
        <f>AF227+AF235+AF243+AF260+AF267+AF312</f>
        <v>0</v>
      </c>
      <c r="AG226" s="208">
        <f t="shared" ref="AG226:AG244" si="145">AD226+AE226+AF226</f>
        <v>0</v>
      </c>
      <c r="AH226" s="208">
        <f>AH227+AH235+AH243+AH260+AH267+AH312</f>
        <v>0</v>
      </c>
      <c r="AI226" s="208">
        <f>AI227+AI235+AI243+AI260+AI267+AI312</f>
        <v>0</v>
      </c>
      <c r="AJ226" s="208">
        <f>AJ227+AJ235+AJ243+AJ260+AJ267+AJ312</f>
        <v>0</v>
      </c>
      <c r="AK226" s="208">
        <f t="shared" ref="AK226:AK244" si="146">AH226+AI226+AJ226</f>
        <v>0</v>
      </c>
      <c r="AL226" s="208">
        <f t="shared" ref="AL226:AL244" si="147">Y226+AC226+AG226+AK226</f>
        <v>12125</v>
      </c>
    </row>
    <row r="227" spans="2:38" x14ac:dyDescent="0.25">
      <c r="B227" s="218" t="s">
        <v>451</v>
      </c>
      <c r="C227" s="219" t="s">
        <v>329</v>
      </c>
      <c r="D227" s="220">
        <f>SUM(D228:D234)</f>
        <v>36500</v>
      </c>
      <c r="E227" s="220">
        <f>SUM(E228:E234)</f>
        <v>69750</v>
      </c>
      <c r="F227" s="220">
        <f t="shared" si="132"/>
        <v>106250</v>
      </c>
      <c r="G227" s="220">
        <f>SUM(G228:G234)</f>
        <v>0</v>
      </c>
      <c r="H227" s="220">
        <f t="shared" si="140"/>
        <v>106250</v>
      </c>
      <c r="I227" s="220">
        <f>SUM(I228:I234)</f>
        <v>0</v>
      </c>
      <c r="J227" s="220">
        <f t="shared" si="141"/>
        <v>106250</v>
      </c>
      <c r="K227" s="220">
        <f t="shared" ref="K227:X227" si="148">SUM(K228:K234)</f>
        <v>21450</v>
      </c>
      <c r="L227" s="220">
        <f t="shared" si="148"/>
        <v>45000</v>
      </c>
      <c r="M227" s="220">
        <f t="shared" si="148"/>
        <v>19500</v>
      </c>
      <c r="N227" s="220">
        <f t="shared" si="148"/>
        <v>3750</v>
      </c>
      <c r="O227" s="220">
        <f t="shared" si="148"/>
        <v>1500</v>
      </c>
      <c r="P227" s="220">
        <f t="shared" si="148"/>
        <v>15050</v>
      </c>
      <c r="Q227" s="220">
        <f t="shared" si="148"/>
        <v>0</v>
      </c>
      <c r="R227" s="220">
        <f t="shared" si="148"/>
        <v>0</v>
      </c>
      <c r="S227" s="220">
        <f t="shared" si="148"/>
        <v>0</v>
      </c>
      <c r="T227" s="220">
        <f t="shared" si="148"/>
        <v>0</v>
      </c>
      <c r="U227" s="220">
        <f t="shared" si="148"/>
        <v>0</v>
      </c>
      <c r="V227" s="220">
        <f t="shared" si="148"/>
        <v>0</v>
      </c>
      <c r="W227" s="220">
        <f t="shared" si="148"/>
        <v>0</v>
      </c>
      <c r="X227" s="220">
        <f t="shared" si="148"/>
        <v>0</v>
      </c>
      <c r="Y227" s="220">
        <f t="shared" si="143"/>
        <v>0</v>
      </c>
      <c r="Z227" s="220">
        <f>SUM(Z228:Z234)</f>
        <v>6300</v>
      </c>
      <c r="AA227" s="220">
        <f>SUM(AA228:AA234)</f>
        <v>0</v>
      </c>
      <c r="AB227" s="220">
        <f>SUM(AB228:AB234)</f>
        <v>0</v>
      </c>
      <c r="AC227" s="220">
        <f t="shared" si="144"/>
        <v>6300</v>
      </c>
      <c r="AD227" s="220">
        <f>SUM(AD228:AD234)</f>
        <v>0</v>
      </c>
      <c r="AE227" s="220">
        <f>SUM(AE228:AE234)</f>
        <v>0</v>
      </c>
      <c r="AF227" s="220">
        <f>SUM(AF228:AF234)</f>
        <v>0</v>
      </c>
      <c r="AG227" s="220">
        <f t="shared" si="145"/>
        <v>0</v>
      </c>
      <c r="AH227" s="220">
        <f>SUM(AH228:AH234)</f>
        <v>0</v>
      </c>
      <c r="AI227" s="220">
        <f>SUM(AI228:AI234)</f>
        <v>0</v>
      </c>
      <c r="AJ227" s="220">
        <f>SUM(AJ228:AJ234)</f>
        <v>0</v>
      </c>
      <c r="AK227" s="220">
        <f t="shared" si="146"/>
        <v>0</v>
      </c>
      <c r="AL227" s="220">
        <f t="shared" si="147"/>
        <v>6300</v>
      </c>
    </row>
    <row r="228" spans="2:38" x14ac:dyDescent="0.25">
      <c r="B228" s="209" t="s">
        <v>452</v>
      </c>
      <c r="C228" s="210" t="s">
        <v>330</v>
      </c>
      <c r="D2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36500</v>
      </c>
      <c r="E2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68250</v>
      </c>
      <c r="F228" s="211">
        <f t="shared" si="132"/>
        <v>104750</v>
      </c>
      <c r="G228" s="211"/>
      <c r="H228" s="211">
        <f t="shared" si="140"/>
        <v>104750</v>
      </c>
      <c r="I228" s="211"/>
      <c r="J228" s="211">
        <f t="shared" si="141"/>
        <v>104750</v>
      </c>
      <c r="K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21450</v>
      </c>
      <c r="L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45000</v>
      </c>
      <c r="M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19500</v>
      </c>
      <c r="N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3750</v>
      </c>
      <c r="O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15050</v>
      </c>
      <c r="Q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11">
        <f t="shared" si="143"/>
        <v>0</v>
      </c>
      <c r="Z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6300</v>
      </c>
      <c r="AA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11">
        <f t="shared" si="144"/>
        <v>6300</v>
      </c>
      <c r="AD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11">
        <f t="shared" si="145"/>
        <v>0</v>
      </c>
      <c r="AH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11">
        <f t="shared" si="146"/>
        <v>0</v>
      </c>
      <c r="AL228" s="211">
        <f t="shared" si="147"/>
        <v>6300</v>
      </c>
    </row>
    <row r="229" spans="2:38" x14ac:dyDescent="0.25">
      <c r="B229" s="209" t="s">
        <v>1182</v>
      </c>
      <c r="C229" s="210" t="s">
        <v>1183</v>
      </c>
      <c r="D2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v>
      </c>
      <c r="F229" s="211">
        <f t="shared" si="132"/>
        <v>1500</v>
      </c>
      <c r="G229" s="211"/>
      <c r="H229" s="211">
        <f t="shared" si="140"/>
        <v>1500</v>
      </c>
      <c r="I229" s="211"/>
      <c r="J229" s="211">
        <f t="shared" si="141"/>
        <v>1500</v>
      </c>
      <c r="K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v>
      </c>
      <c r="P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11">
        <f t="shared" si="143"/>
        <v>0</v>
      </c>
      <c r="Z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11">
        <f t="shared" si="144"/>
        <v>0</v>
      </c>
      <c r="AD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11">
        <f t="shared" si="145"/>
        <v>0</v>
      </c>
      <c r="AH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11">
        <f t="shared" si="146"/>
        <v>0</v>
      </c>
      <c r="AL229" s="211">
        <f t="shared" si="147"/>
        <v>0</v>
      </c>
    </row>
    <row r="230" spans="2:38" x14ac:dyDescent="0.25">
      <c r="B230" s="209" t="s">
        <v>1184</v>
      </c>
      <c r="C230" s="210" t="s">
        <v>1185</v>
      </c>
      <c r="D2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11">
        <f t="shared" si="132"/>
        <v>0</v>
      </c>
      <c r="G230" s="211"/>
      <c r="H230" s="211">
        <f t="shared" si="140"/>
        <v>0</v>
      </c>
      <c r="I230" s="211"/>
      <c r="J230" s="211">
        <f t="shared" si="141"/>
        <v>0</v>
      </c>
      <c r="K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11">
        <f t="shared" si="143"/>
        <v>0</v>
      </c>
      <c r="Z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11">
        <f t="shared" si="144"/>
        <v>0</v>
      </c>
      <c r="AD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11">
        <f t="shared" si="145"/>
        <v>0</v>
      </c>
      <c r="AH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11">
        <f t="shared" si="146"/>
        <v>0</v>
      </c>
      <c r="AL230" s="211">
        <f t="shared" si="147"/>
        <v>0</v>
      </c>
    </row>
    <row r="231" spans="2:38" x14ac:dyDescent="0.25">
      <c r="B231" s="209" t="s">
        <v>1186</v>
      </c>
      <c r="C231" s="210" t="s">
        <v>1187</v>
      </c>
      <c r="D2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11">
        <f t="shared" si="132"/>
        <v>0</v>
      </c>
      <c r="G231" s="211"/>
      <c r="H231" s="211">
        <f t="shared" si="140"/>
        <v>0</v>
      </c>
      <c r="I231" s="211"/>
      <c r="J231" s="211">
        <f t="shared" si="141"/>
        <v>0</v>
      </c>
      <c r="K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11">
        <f t="shared" si="143"/>
        <v>0</v>
      </c>
      <c r="Z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11">
        <f t="shared" si="144"/>
        <v>0</v>
      </c>
      <c r="AD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11">
        <f t="shared" si="145"/>
        <v>0</v>
      </c>
      <c r="AH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11">
        <f t="shared" si="146"/>
        <v>0</v>
      </c>
      <c r="AL231" s="211">
        <f t="shared" si="147"/>
        <v>0</v>
      </c>
    </row>
    <row r="232" spans="2:38" x14ac:dyDescent="0.25">
      <c r="B232" s="209" t="s">
        <v>1188</v>
      </c>
      <c r="C232" s="210" t="s">
        <v>1189</v>
      </c>
      <c r="D2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11">
        <f t="shared" si="132"/>
        <v>0</v>
      </c>
      <c r="G232" s="211"/>
      <c r="H232" s="211">
        <f t="shared" si="140"/>
        <v>0</v>
      </c>
      <c r="I232" s="211"/>
      <c r="J232" s="211">
        <f t="shared" si="141"/>
        <v>0</v>
      </c>
      <c r="K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11">
        <f t="shared" si="143"/>
        <v>0</v>
      </c>
      <c r="Z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11">
        <f t="shared" si="144"/>
        <v>0</v>
      </c>
      <c r="AD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11">
        <f t="shared" si="145"/>
        <v>0</v>
      </c>
      <c r="AH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11">
        <f t="shared" si="146"/>
        <v>0</v>
      </c>
      <c r="AL232" s="211">
        <f t="shared" si="147"/>
        <v>0</v>
      </c>
    </row>
    <row r="233" spans="2:38" x14ac:dyDescent="0.25">
      <c r="B233" s="209" t="s">
        <v>453</v>
      </c>
      <c r="C233" s="210" t="s">
        <v>1190</v>
      </c>
      <c r="D2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11">
        <f t="shared" si="132"/>
        <v>0</v>
      </c>
      <c r="G233" s="211"/>
      <c r="H233" s="211">
        <f t="shared" si="140"/>
        <v>0</v>
      </c>
      <c r="I233" s="211"/>
      <c r="J233" s="211">
        <f t="shared" si="141"/>
        <v>0</v>
      </c>
      <c r="K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11">
        <f t="shared" si="143"/>
        <v>0</v>
      </c>
      <c r="Z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11">
        <f t="shared" si="144"/>
        <v>0</v>
      </c>
      <c r="AD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11">
        <f t="shared" si="145"/>
        <v>0</v>
      </c>
      <c r="AH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11">
        <f t="shared" si="146"/>
        <v>0</v>
      </c>
      <c r="AL233" s="211">
        <f t="shared" si="147"/>
        <v>0</v>
      </c>
    </row>
    <row r="234" spans="2:38" x14ac:dyDescent="0.25">
      <c r="B234" s="209" t="s">
        <v>1191</v>
      </c>
      <c r="C234" s="210" t="s">
        <v>1192</v>
      </c>
      <c r="D2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11">
        <f t="shared" si="132"/>
        <v>0</v>
      </c>
      <c r="G234" s="211"/>
      <c r="H234" s="211">
        <f t="shared" si="140"/>
        <v>0</v>
      </c>
      <c r="I234" s="211"/>
      <c r="J234" s="211">
        <f t="shared" si="141"/>
        <v>0</v>
      </c>
      <c r="K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11">
        <f t="shared" si="143"/>
        <v>0</v>
      </c>
      <c r="Z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11">
        <f t="shared" si="144"/>
        <v>0</v>
      </c>
      <c r="AD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11">
        <f t="shared" si="145"/>
        <v>0</v>
      </c>
      <c r="AH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11">
        <f t="shared" si="146"/>
        <v>0</v>
      </c>
      <c r="AL234" s="211">
        <f t="shared" si="147"/>
        <v>0</v>
      </c>
    </row>
    <row r="235" spans="2:38" x14ac:dyDescent="0.25">
      <c r="B235" s="218" t="s">
        <v>454</v>
      </c>
      <c r="C235" s="219" t="s">
        <v>332</v>
      </c>
      <c r="D235" s="220">
        <f>SUM(D236:D242)</f>
        <v>0</v>
      </c>
      <c r="E235" s="220">
        <f>SUM(E236:E242)</f>
        <v>17051.879301217574</v>
      </c>
      <c r="F235" s="220">
        <f t="shared" si="132"/>
        <v>17051.879301217574</v>
      </c>
      <c r="G235" s="220">
        <f>SUM(G236:G242)</f>
        <v>0</v>
      </c>
      <c r="H235" s="220">
        <f t="shared" si="140"/>
        <v>17051.879301217574</v>
      </c>
      <c r="I235" s="220">
        <f>SUM(I236:I242)</f>
        <v>0</v>
      </c>
      <c r="J235" s="220">
        <f t="shared" si="141"/>
        <v>17051.879301217574</v>
      </c>
      <c r="K235" s="220">
        <f t="shared" ref="K235:X235" si="149">SUM(K236:K242)</f>
        <v>0</v>
      </c>
      <c r="L235" s="220">
        <f t="shared" si="149"/>
        <v>0</v>
      </c>
      <c r="M235" s="220">
        <f t="shared" si="149"/>
        <v>10000</v>
      </c>
      <c r="N235" s="220">
        <f t="shared" si="149"/>
        <v>0</v>
      </c>
      <c r="O235" s="220">
        <f t="shared" si="149"/>
        <v>0</v>
      </c>
      <c r="P235" s="220">
        <f t="shared" si="149"/>
        <v>7051.8793012175756</v>
      </c>
      <c r="Q235" s="220">
        <f t="shared" si="149"/>
        <v>0</v>
      </c>
      <c r="R235" s="220">
        <f t="shared" si="149"/>
        <v>0</v>
      </c>
      <c r="S235" s="220">
        <f t="shared" si="149"/>
        <v>0</v>
      </c>
      <c r="T235" s="220">
        <f t="shared" si="149"/>
        <v>0</v>
      </c>
      <c r="U235" s="220">
        <f t="shared" si="149"/>
        <v>0</v>
      </c>
      <c r="V235" s="220">
        <f t="shared" si="149"/>
        <v>0</v>
      </c>
      <c r="W235" s="220">
        <f t="shared" si="149"/>
        <v>0</v>
      </c>
      <c r="X235" s="220">
        <f t="shared" si="149"/>
        <v>0</v>
      </c>
      <c r="Y235" s="220">
        <f t="shared" si="143"/>
        <v>0</v>
      </c>
      <c r="Z235" s="220">
        <f>SUM(Z236:Z242)</f>
        <v>0</v>
      </c>
      <c r="AA235" s="220">
        <f>SUM(AA236:AA242)</f>
        <v>0</v>
      </c>
      <c r="AB235" s="220">
        <f>SUM(AB236:AB242)</f>
        <v>0</v>
      </c>
      <c r="AC235" s="220">
        <f t="shared" si="144"/>
        <v>0</v>
      </c>
      <c r="AD235" s="220">
        <f>SUM(AD236:AD242)</f>
        <v>0</v>
      </c>
      <c r="AE235" s="220">
        <f>SUM(AE236:AE242)</f>
        <v>0</v>
      </c>
      <c r="AF235" s="220">
        <f>SUM(AF236:AF242)</f>
        <v>0</v>
      </c>
      <c r="AG235" s="220">
        <f t="shared" si="145"/>
        <v>0</v>
      </c>
      <c r="AH235" s="220">
        <f>SUM(AH236:AH242)</f>
        <v>0</v>
      </c>
      <c r="AI235" s="220">
        <f>SUM(AI236:AI242)</f>
        <v>0</v>
      </c>
      <c r="AJ235" s="220">
        <f>SUM(AJ236:AJ242)</f>
        <v>0</v>
      </c>
      <c r="AK235" s="220">
        <f t="shared" si="146"/>
        <v>0</v>
      </c>
      <c r="AL235" s="220">
        <f t="shared" si="147"/>
        <v>0</v>
      </c>
    </row>
    <row r="236" spans="2:38" x14ac:dyDescent="0.25">
      <c r="B236" s="209" t="s">
        <v>1193</v>
      </c>
      <c r="C236" s="210" t="s">
        <v>1194</v>
      </c>
      <c r="D2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11">
        <f t="shared" si="132"/>
        <v>0</v>
      </c>
      <c r="G236" s="211"/>
      <c r="H236" s="211">
        <f t="shared" si="140"/>
        <v>0</v>
      </c>
      <c r="I236" s="211"/>
      <c r="J236" s="211">
        <f t="shared" si="141"/>
        <v>0</v>
      </c>
      <c r="K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11">
        <f t="shared" si="143"/>
        <v>0</v>
      </c>
      <c r="Z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11">
        <f t="shared" si="144"/>
        <v>0</v>
      </c>
      <c r="AD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11">
        <f t="shared" si="145"/>
        <v>0</v>
      </c>
      <c r="AH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11">
        <f t="shared" si="146"/>
        <v>0</v>
      </c>
      <c r="AL236" s="211">
        <f t="shared" si="147"/>
        <v>0</v>
      </c>
    </row>
    <row r="237" spans="2:38" x14ac:dyDescent="0.25">
      <c r="B237" s="209" t="s">
        <v>1195</v>
      </c>
      <c r="C237" s="210" t="s">
        <v>1196</v>
      </c>
      <c r="D2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11">
        <f t="shared" si="132"/>
        <v>0</v>
      </c>
      <c r="G237" s="211"/>
      <c r="H237" s="211">
        <f t="shared" si="140"/>
        <v>0</v>
      </c>
      <c r="I237" s="211"/>
      <c r="J237" s="211">
        <f t="shared" si="141"/>
        <v>0</v>
      </c>
      <c r="K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11">
        <f t="shared" si="143"/>
        <v>0</v>
      </c>
      <c r="Z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11">
        <f t="shared" si="144"/>
        <v>0</v>
      </c>
      <c r="AD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11">
        <f t="shared" si="145"/>
        <v>0</v>
      </c>
      <c r="AH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11">
        <f t="shared" si="146"/>
        <v>0</v>
      </c>
      <c r="AL237" s="211">
        <f t="shared" si="147"/>
        <v>0</v>
      </c>
    </row>
    <row r="238" spans="2:38" x14ac:dyDescent="0.25">
      <c r="B238" s="209" t="s">
        <v>455</v>
      </c>
      <c r="C238" s="210" t="s">
        <v>1197</v>
      </c>
      <c r="D2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11">
        <f t="shared" si="132"/>
        <v>0</v>
      </c>
      <c r="G238" s="211"/>
      <c r="H238" s="211">
        <f t="shared" si="140"/>
        <v>0</v>
      </c>
      <c r="I238" s="211"/>
      <c r="J238" s="211">
        <f t="shared" si="141"/>
        <v>0</v>
      </c>
      <c r="K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11">
        <f t="shared" si="143"/>
        <v>0</v>
      </c>
      <c r="Z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11">
        <f t="shared" si="144"/>
        <v>0</v>
      </c>
      <c r="AD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11">
        <f t="shared" si="145"/>
        <v>0</v>
      </c>
      <c r="AH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11">
        <f t="shared" si="146"/>
        <v>0</v>
      </c>
      <c r="AL238" s="211">
        <f t="shared" si="147"/>
        <v>0</v>
      </c>
    </row>
    <row r="239" spans="2:38" x14ac:dyDescent="0.25">
      <c r="B239" s="209" t="s">
        <v>1198</v>
      </c>
      <c r="C239" s="210" t="s">
        <v>1199</v>
      </c>
      <c r="D2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17051.879301217574</v>
      </c>
      <c r="F239" s="211">
        <f t="shared" si="132"/>
        <v>17051.879301217574</v>
      </c>
      <c r="G239" s="211"/>
      <c r="H239" s="211">
        <f t="shared" si="140"/>
        <v>17051.879301217574</v>
      </c>
      <c r="I239" s="211"/>
      <c r="J239" s="211">
        <f t="shared" si="141"/>
        <v>17051.879301217574</v>
      </c>
      <c r="K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N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7051.8793012175756</v>
      </c>
      <c r="Q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11">
        <f t="shared" si="143"/>
        <v>0</v>
      </c>
      <c r="Z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11">
        <f t="shared" si="144"/>
        <v>0</v>
      </c>
      <c r="AD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11">
        <f t="shared" si="145"/>
        <v>0</v>
      </c>
      <c r="AH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11">
        <f t="shared" si="146"/>
        <v>0</v>
      </c>
      <c r="AL239" s="211">
        <f t="shared" si="147"/>
        <v>0</v>
      </c>
    </row>
    <row r="240" spans="2:38" x14ac:dyDescent="0.25">
      <c r="B240" s="209" t="s">
        <v>1200</v>
      </c>
      <c r="C240" s="210" t="s">
        <v>1197</v>
      </c>
      <c r="D2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11">
        <f t="shared" si="132"/>
        <v>0</v>
      </c>
      <c r="G240" s="211"/>
      <c r="H240" s="211">
        <f t="shared" si="140"/>
        <v>0</v>
      </c>
      <c r="I240" s="211"/>
      <c r="J240" s="211">
        <f t="shared" si="141"/>
        <v>0</v>
      </c>
      <c r="K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11">
        <f t="shared" si="143"/>
        <v>0</v>
      </c>
      <c r="Z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11">
        <f t="shared" si="144"/>
        <v>0</v>
      </c>
      <c r="AD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11">
        <f t="shared" si="145"/>
        <v>0</v>
      </c>
      <c r="AH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11">
        <f t="shared" si="146"/>
        <v>0</v>
      </c>
      <c r="AL240" s="211">
        <f t="shared" si="147"/>
        <v>0</v>
      </c>
    </row>
    <row r="241" spans="2:38" x14ac:dyDescent="0.25">
      <c r="B241" s="209" t="s">
        <v>1201</v>
      </c>
      <c r="C241" s="210" t="s">
        <v>1202</v>
      </c>
      <c r="D2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11">
        <f t="shared" si="132"/>
        <v>0</v>
      </c>
      <c r="G241" s="211"/>
      <c r="H241" s="211">
        <f t="shared" si="140"/>
        <v>0</v>
      </c>
      <c r="I241" s="211"/>
      <c r="J241" s="211">
        <f t="shared" si="141"/>
        <v>0</v>
      </c>
      <c r="K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11">
        <f t="shared" si="143"/>
        <v>0</v>
      </c>
      <c r="Z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11">
        <f t="shared" si="144"/>
        <v>0</v>
      </c>
      <c r="AD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11">
        <f t="shared" si="145"/>
        <v>0</v>
      </c>
      <c r="AH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11">
        <f t="shared" si="146"/>
        <v>0</v>
      </c>
      <c r="AL241" s="211">
        <f t="shared" si="147"/>
        <v>0</v>
      </c>
    </row>
    <row r="242" spans="2:38" x14ac:dyDescent="0.25">
      <c r="B242" s="209" t="s">
        <v>1203</v>
      </c>
      <c r="C242" s="210" t="s">
        <v>1204</v>
      </c>
      <c r="D2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11">
        <f t="shared" si="132"/>
        <v>0</v>
      </c>
      <c r="G242" s="211"/>
      <c r="H242" s="211">
        <f t="shared" si="140"/>
        <v>0</v>
      </c>
      <c r="I242" s="211"/>
      <c r="J242" s="211">
        <f t="shared" si="141"/>
        <v>0</v>
      </c>
      <c r="K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11">
        <f t="shared" si="143"/>
        <v>0</v>
      </c>
      <c r="Z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11">
        <f t="shared" si="144"/>
        <v>0</v>
      </c>
      <c r="AD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11">
        <f t="shared" si="145"/>
        <v>0</v>
      </c>
      <c r="AH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11">
        <f t="shared" si="146"/>
        <v>0</v>
      </c>
      <c r="AL242" s="211">
        <f t="shared" si="147"/>
        <v>0</v>
      </c>
    </row>
    <row r="243" spans="2:38" x14ac:dyDescent="0.25">
      <c r="B243" s="218" t="s">
        <v>456</v>
      </c>
      <c r="C243" s="219" t="s">
        <v>333</v>
      </c>
      <c r="D243" s="220">
        <f>SUM(D244:D259)</f>
        <v>150</v>
      </c>
      <c r="E243" s="220">
        <f>SUM(E244:E259)</f>
        <v>0</v>
      </c>
      <c r="F243" s="220">
        <f t="shared" si="132"/>
        <v>150</v>
      </c>
      <c r="G243" s="220">
        <f>SUM(G244:G259)</f>
        <v>0</v>
      </c>
      <c r="H243" s="220">
        <f t="shared" si="140"/>
        <v>150</v>
      </c>
      <c r="I243" s="220">
        <f>SUM(I244:I259)</f>
        <v>0</v>
      </c>
      <c r="J243" s="220">
        <f t="shared" si="141"/>
        <v>150</v>
      </c>
      <c r="K243" s="220">
        <f t="shared" ref="K243:X243" si="150">SUM(K244:K259)</f>
        <v>150</v>
      </c>
      <c r="L243" s="220">
        <f t="shared" si="150"/>
        <v>0</v>
      </c>
      <c r="M243" s="220">
        <f t="shared" si="150"/>
        <v>0</v>
      </c>
      <c r="N243" s="220">
        <f t="shared" si="150"/>
        <v>0</v>
      </c>
      <c r="O243" s="220">
        <f t="shared" si="150"/>
        <v>0</v>
      </c>
      <c r="P243" s="220">
        <f t="shared" si="150"/>
        <v>0</v>
      </c>
      <c r="Q243" s="220">
        <f t="shared" si="150"/>
        <v>0</v>
      </c>
      <c r="R243" s="220">
        <f t="shared" si="150"/>
        <v>0</v>
      </c>
      <c r="S243" s="220">
        <f t="shared" si="150"/>
        <v>0</v>
      </c>
      <c r="T243" s="220">
        <f t="shared" si="150"/>
        <v>0</v>
      </c>
      <c r="U243" s="220">
        <f t="shared" si="150"/>
        <v>0</v>
      </c>
      <c r="V243" s="220">
        <f t="shared" si="150"/>
        <v>0</v>
      </c>
      <c r="W243" s="220">
        <f t="shared" si="150"/>
        <v>0</v>
      </c>
      <c r="X243" s="220">
        <f t="shared" si="150"/>
        <v>0</v>
      </c>
      <c r="Y243" s="220">
        <f t="shared" si="143"/>
        <v>0</v>
      </c>
      <c r="Z243" s="220">
        <f>SUM(Z244:Z259)</f>
        <v>0</v>
      </c>
      <c r="AA243" s="220">
        <f>SUM(AA244:AA259)</f>
        <v>0</v>
      </c>
      <c r="AB243" s="220">
        <f>SUM(AB244:AB259)</f>
        <v>0</v>
      </c>
      <c r="AC243" s="220">
        <f t="shared" si="144"/>
        <v>0</v>
      </c>
      <c r="AD243" s="220">
        <f>SUM(AD244:AD259)</f>
        <v>0</v>
      </c>
      <c r="AE243" s="220">
        <f>SUM(AE244:AE259)</f>
        <v>0</v>
      </c>
      <c r="AF243" s="220">
        <f>SUM(AF244:AF259)</f>
        <v>0</v>
      </c>
      <c r="AG243" s="220">
        <f t="shared" si="145"/>
        <v>0</v>
      </c>
      <c r="AH243" s="220">
        <f>SUM(AH244:AH259)</f>
        <v>0</v>
      </c>
      <c r="AI243" s="220">
        <f>SUM(AI244:AI259)</f>
        <v>0</v>
      </c>
      <c r="AJ243" s="220">
        <f>SUM(AJ244:AJ259)</f>
        <v>0</v>
      </c>
      <c r="AK243" s="220">
        <f t="shared" si="146"/>
        <v>0</v>
      </c>
      <c r="AL243" s="220">
        <f t="shared" si="147"/>
        <v>0</v>
      </c>
    </row>
    <row r="244" spans="2:38" x14ac:dyDescent="0.25">
      <c r="B244" s="209" t="s">
        <v>1205</v>
      </c>
      <c r="C244" s="210" t="s">
        <v>1206</v>
      </c>
      <c r="D2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v>
      </c>
      <c r="E2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211">
        <f t="shared" si="132"/>
        <v>150</v>
      </c>
      <c r="G244" s="211"/>
      <c r="H244" s="211">
        <f t="shared" si="140"/>
        <v>150</v>
      </c>
      <c r="I244" s="211"/>
      <c r="J244" s="211">
        <f t="shared" si="141"/>
        <v>150</v>
      </c>
      <c r="K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v>
      </c>
      <c r="L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11">
        <f t="shared" si="143"/>
        <v>0</v>
      </c>
      <c r="Z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11">
        <f t="shared" si="144"/>
        <v>0</v>
      </c>
      <c r="AD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11">
        <f t="shared" si="145"/>
        <v>0</v>
      </c>
      <c r="AH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11">
        <f t="shared" si="146"/>
        <v>0</v>
      </c>
      <c r="AL244" s="211">
        <f t="shared" si="147"/>
        <v>0</v>
      </c>
    </row>
    <row r="245" spans="2:38" x14ac:dyDescent="0.25">
      <c r="B245" s="209" t="s">
        <v>1207</v>
      </c>
      <c r="C245" s="210" t="s">
        <v>1208</v>
      </c>
      <c r="D2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11">
        <f t="shared" ref="F245:F253" si="151">D245+E245</f>
        <v>0</v>
      </c>
      <c r="G245" s="211"/>
      <c r="H245" s="211">
        <f t="shared" ref="H245:H253" si="152">F245-G245</f>
        <v>0</v>
      </c>
      <c r="I245" s="211"/>
      <c r="J245" s="211">
        <f t="shared" ref="J245:J253" si="153">F245-I245</f>
        <v>0</v>
      </c>
      <c r="K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11">
        <f t="shared" ref="Y245:Y253" si="154">V245+W245+X245</f>
        <v>0</v>
      </c>
      <c r="Z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11">
        <f t="shared" ref="AC245:AC253" si="155">Z245+AA245+AB245</f>
        <v>0</v>
      </c>
      <c r="AD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11">
        <f t="shared" ref="AG245:AG253" si="156">AD245+AE245+AF245</f>
        <v>0</v>
      </c>
      <c r="AH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11">
        <f t="shared" ref="AK245:AK253" si="157">AH245+AI245+AJ245</f>
        <v>0</v>
      </c>
      <c r="AL245" s="211">
        <f t="shared" ref="AL245:AL253" si="158">Y245+AC245+AG245+AK245</f>
        <v>0</v>
      </c>
    </row>
    <row r="246" spans="2:38" x14ac:dyDescent="0.25">
      <c r="B246" s="209" t="s">
        <v>1209</v>
      </c>
      <c r="C246" s="210" t="s">
        <v>1210</v>
      </c>
      <c r="D2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11">
        <f t="shared" si="151"/>
        <v>0</v>
      </c>
      <c r="G246" s="211"/>
      <c r="H246" s="211">
        <f t="shared" si="152"/>
        <v>0</v>
      </c>
      <c r="I246" s="211"/>
      <c r="J246" s="211">
        <f t="shared" si="153"/>
        <v>0</v>
      </c>
      <c r="K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11">
        <f t="shared" si="154"/>
        <v>0</v>
      </c>
      <c r="Z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11">
        <f t="shared" si="155"/>
        <v>0</v>
      </c>
      <c r="AD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11">
        <f t="shared" si="156"/>
        <v>0</v>
      </c>
      <c r="AH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11">
        <f t="shared" si="157"/>
        <v>0</v>
      </c>
      <c r="AL246" s="211">
        <f t="shared" si="158"/>
        <v>0</v>
      </c>
    </row>
    <row r="247" spans="2:38" x14ac:dyDescent="0.25">
      <c r="B247" s="209" t="s">
        <v>457</v>
      </c>
      <c r="C247" s="210" t="s">
        <v>334</v>
      </c>
      <c r="D2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11">
        <f t="shared" si="151"/>
        <v>0</v>
      </c>
      <c r="G247" s="211"/>
      <c r="H247" s="211">
        <f t="shared" si="152"/>
        <v>0</v>
      </c>
      <c r="I247" s="211"/>
      <c r="J247" s="211">
        <f t="shared" si="153"/>
        <v>0</v>
      </c>
      <c r="K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11">
        <f t="shared" si="154"/>
        <v>0</v>
      </c>
      <c r="Z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11">
        <f t="shared" si="155"/>
        <v>0</v>
      </c>
      <c r="AD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11">
        <f t="shared" si="156"/>
        <v>0</v>
      </c>
      <c r="AH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11">
        <f t="shared" si="157"/>
        <v>0</v>
      </c>
      <c r="AL247" s="211">
        <f t="shared" si="158"/>
        <v>0</v>
      </c>
    </row>
    <row r="248" spans="2:38" x14ac:dyDescent="0.25">
      <c r="B248" s="209" t="s">
        <v>1211</v>
      </c>
      <c r="C248" s="210" t="s">
        <v>1212</v>
      </c>
      <c r="D2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11">
        <f t="shared" si="151"/>
        <v>0</v>
      </c>
      <c r="G248" s="211"/>
      <c r="H248" s="211">
        <f t="shared" si="152"/>
        <v>0</v>
      </c>
      <c r="I248" s="211"/>
      <c r="J248" s="211">
        <f t="shared" si="153"/>
        <v>0</v>
      </c>
      <c r="K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11">
        <f t="shared" si="154"/>
        <v>0</v>
      </c>
      <c r="Z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11">
        <f t="shared" si="155"/>
        <v>0</v>
      </c>
      <c r="AD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11">
        <f t="shared" si="156"/>
        <v>0</v>
      </c>
      <c r="AH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11">
        <f t="shared" si="157"/>
        <v>0</v>
      </c>
      <c r="AL248" s="211">
        <f t="shared" si="158"/>
        <v>0</v>
      </c>
    </row>
    <row r="249" spans="2:38" x14ac:dyDescent="0.25">
      <c r="B249" s="209" t="s">
        <v>1213</v>
      </c>
      <c r="C249" s="210" t="s">
        <v>1214</v>
      </c>
      <c r="D2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11">
        <f t="shared" si="151"/>
        <v>0</v>
      </c>
      <c r="G249" s="211"/>
      <c r="H249" s="211">
        <f t="shared" si="152"/>
        <v>0</v>
      </c>
      <c r="I249" s="211"/>
      <c r="J249" s="211">
        <f t="shared" si="153"/>
        <v>0</v>
      </c>
      <c r="K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11">
        <f t="shared" si="154"/>
        <v>0</v>
      </c>
      <c r="Z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11">
        <f t="shared" si="155"/>
        <v>0</v>
      </c>
      <c r="AD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11">
        <f t="shared" si="156"/>
        <v>0</v>
      </c>
      <c r="AH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11">
        <f t="shared" si="157"/>
        <v>0</v>
      </c>
      <c r="AL249" s="211">
        <f t="shared" si="158"/>
        <v>0</v>
      </c>
    </row>
    <row r="250" spans="2:38" x14ac:dyDescent="0.25">
      <c r="B250" s="209" t="s">
        <v>458</v>
      </c>
      <c r="C250" s="210" t="s">
        <v>335</v>
      </c>
      <c r="D2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11">
        <f t="shared" si="151"/>
        <v>0</v>
      </c>
      <c r="G250" s="211"/>
      <c r="H250" s="211">
        <f t="shared" si="152"/>
        <v>0</v>
      </c>
      <c r="I250" s="211"/>
      <c r="J250" s="211">
        <f t="shared" si="153"/>
        <v>0</v>
      </c>
      <c r="K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11">
        <f t="shared" si="154"/>
        <v>0</v>
      </c>
      <c r="Z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11">
        <f t="shared" si="155"/>
        <v>0</v>
      </c>
      <c r="AD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11">
        <f t="shared" si="156"/>
        <v>0</v>
      </c>
      <c r="AH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11">
        <f t="shared" si="157"/>
        <v>0</v>
      </c>
      <c r="AL250" s="211">
        <f t="shared" si="158"/>
        <v>0</v>
      </c>
    </row>
    <row r="251" spans="2:38" x14ac:dyDescent="0.25">
      <c r="B251" s="209" t="s">
        <v>1215</v>
      </c>
      <c r="C251" s="210" t="s">
        <v>1216</v>
      </c>
      <c r="D2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11">
        <f t="shared" si="151"/>
        <v>0</v>
      </c>
      <c r="G251" s="211"/>
      <c r="H251" s="211">
        <f t="shared" si="152"/>
        <v>0</v>
      </c>
      <c r="I251" s="211"/>
      <c r="J251" s="211">
        <f t="shared" si="153"/>
        <v>0</v>
      </c>
      <c r="K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11">
        <f t="shared" si="154"/>
        <v>0</v>
      </c>
      <c r="Z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11">
        <f t="shared" si="155"/>
        <v>0</v>
      </c>
      <c r="AD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11">
        <f t="shared" si="156"/>
        <v>0</v>
      </c>
      <c r="AH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11">
        <f t="shared" si="157"/>
        <v>0</v>
      </c>
      <c r="AL251" s="211">
        <f t="shared" si="158"/>
        <v>0</v>
      </c>
    </row>
    <row r="252" spans="2:38" x14ac:dyDescent="0.25">
      <c r="B252" s="209" t="s">
        <v>1217</v>
      </c>
      <c r="C252" s="210" t="s">
        <v>1218</v>
      </c>
      <c r="D2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11">
        <f t="shared" si="151"/>
        <v>0</v>
      </c>
      <c r="G252" s="211"/>
      <c r="H252" s="211">
        <f t="shared" si="152"/>
        <v>0</v>
      </c>
      <c r="I252" s="211"/>
      <c r="J252" s="211">
        <f t="shared" si="153"/>
        <v>0</v>
      </c>
      <c r="K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11">
        <f t="shared" si="154"/>
        <v>0</v>
      </c>
      <c r="Z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11">
        <f t="shared" si="155"/>
        <v>0</v>
      </c>
      <c r="AD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11">
        <f t="shared" si="156"/>
        <v>0</v>
      </c>
      <c r="AH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11">
        <f t="shared" si="157"/>
        <v>0</v>
      </c>
      <c r="AL252" s="211">
        <f t="shared" si="158"/>
        <v>0</v>
      </c>
    </row>
    <row r="253" spans="2:38" x14ac:dyDescent="0.25">
      <c r="B253" s="209" t="s">
        <v>459</v>
      </c>
      <c r="C253" s="210" t="s">
        <v>336</v>
      </c>
      <c r="D2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11">
        <f t="shared" si="151"/>
        <v>0</v>
      </c>
      <c r="G253" s="211"/>
      <c r="H253" s="211">
        <f t="shared" si="152"/>
        <v>0</v>
      </c>
      <c r="I253" s="211"/>
      <c r="J253" s="211">
        <f t="shared" si="153"/>
        <v>0</v>
      </c>
      <c r="K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11">
        <f t="shared" si="154"/>
        <v>0</v>
      </c>
      <c r="Z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11">
        <f t="shared" si="155"/>
        <v>0</v>
      </c>
      <c r="AD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11">
        <f t="shared" si="156"/>
        <v>0</v>
      </c>
      <c r="AH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11">
        <f t="shared" si="157"/>
        <v>0</v>
      </c>
      <c r="AL253" s="211">
        <f t="shared" si="158"/>
        <v>0</v>
      </c>
    </row>
    <row r="254" spans="2:38" x14ac:dyDescent="0.25">
      <c r="B254" s="209" t="s">
        <v>1219</v>
      </c>
      <c r="C254" s="210" t="s">
        <v>1220</v>
      </c>
      <c r="D2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11">
        <f t="shared" ref="F254:F268" si="159">D254+E254</f>
        <v>0</v>
      </c>
      <c r="G254" s="211"/>
      <c r="H254" s="211">
        <f t="shared" ref="H254:H268" si="160">F254-G254</f>
        <v>0</v>
      </c>
      <c r="I254" s="211"/>
      <c r="J254" s="211">
        <f t="shared" ref="J254:J268" si="161">F254-I254</f>
        <v>0</v>
      </c>
      <c r="K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11">
        <f t="shared" ref="Y254:Y268" si="162">V254+W254+X254</f>
        <v>0</v>
      </c>
      <c r="Z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11">
        <f t="shared" ref="AC254:AC268" si="163">Z254+AA254+AB254</f>
        <v>0</v>
      </c>
      <c r="AD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11">
        <f t="shared" ref="AG254:AG268" si="164">AD254+AE254+AF254</f>
        <v>0</v>
      </c>
      <c r="AH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11">
        <f t="shared" ref="AK254:AK268" si="165">AH254+AI254+AJ254</f>
        <v>0</v>
      </c>
      <c r="AL254" s="211">
        <f t="shared" ref="AL254:AL268" si="166">Y254+AC254+AG254+AK254</f>
        <v>0</v>
      </c>
    </row>
    <row r="255" spans="2:38" x14ac:dyDescent="0.25">
      <c r="B255" s="209" t="s">
        <v>1221</v>
      </c>
      <c r="C255" s="210" t="s">
        <v>1222</v>
      </c>
      <c r="D2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11">
        <f t="shared" si="159"/>
        <v>0</v>
      </c>
      <c r="G255" s="211"/>
      <c r="H255" s="211">
        <f t="shared" si="160"/>
        <v>0</v>
      </c>
      <c r="I255" s="211"/>
      <c r="J255" s="211">
        <f t="shared" si="161"/>
        <v>0</v>
      </c>
      <c r="K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11">
        <f t="shared" si="162"/>
        <v>0</v>
      </c>
      <c r="Z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11">
        <f t="shared" si="163"/>
        <v>0</v>
      </c>
      <c r="AD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11">
        <f t="shared" si="164"/>
        <v>0</v>
      </c>
      <c r="AH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11">
        <f t="shared" si="165"/>
        <v>0</v>
      </c>
      <c r="AL255" s="211">
        <f t="shared" si="166"/>
        <v>0</v>
      </c>
    </row>
    <row r="256" spans="2:38" x14ac:dyDescent="0.25">
      <c r="B256" s="209" t="s">
        <v>1223</v>
      </c>
      <c r="C256" s="210" t="s">
        <v>1224</v>
      </c>
      <c r="D2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11">
        <f t="shared" si="159"/>
        <v>0</v>
      </c>
      <c r="G256" s="211"/>
      <c r="H256" s="211">
        <f t="shared" si="160"/>
        <v>0</v>
      </c>
      <c r="I256" s="211"/>
      <c r="J256" s="211">
        <f t="shared" si="161"/>
        <v>0</v>
      </c>
      <c r="K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11">
        <f t="shared" si="162"/>
        <v>0</v>
      </c>
      <c r="Z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11">
        <f t="shared" si="163"/>
        <v>0</v>
      </c>
      <c r="AD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11">
        <f t="shared" si="164"/>
        <v>0</v>
      </c>
      <c r="AH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11">
        <f t="shared" si="165"/>
        <v>0</v>
      </c>
      <c r="AL256" s="211">
        <f t="shared" si="166"/>
        <v>0</v>
      </c>
    </row>
    <row r="257" spans="2:38" x14ac:dyDescent="0.25">
      <c r="B257" s="209" t="s">
        <v>1225</v>
      </c>
      <c r="C257" s="210" t="s">
        <v>1226</v>
      </c>
      <c r="D2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11">
        <f t="shared" si="159"/>
        <v>0</v>
      </c>
      <c r="G257" s="211"/>
      <c r="H257" s="211">
        <f t="shared" si="160"/>
        <v>0</v>
      </c>
      <c r="I257" s="211"/>
      <c r="J257" s="211">
        <f t="shared" si="161"/>
        <v>0</v>
      </c>
      <c r="K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11">
        <f t="shared" si="162"/>
        <v>0</v>
      </c>
      <c r="Z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11">
        <f t="shared" si="163"/>
        <v>0</v>
      </c>
      <c r="AD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11">
        <f t="shared" si="164"/>
        <v>0</v>
      </c>
      <c r="AH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11">
        <f t="shared" si="165"/>
        <v>0</v>
      </c>
      <c r="AL257" s="211">
        <f t="shared" si="166"/>
        <v>0</v>
      </c>
    </row>
    <row r="258" spans="2:38" x14ac:dyDescent="0.25">
      <c r="B258" s="209" t="s">
        <v>460</v>
      </c>
      <c r="C258" s="210" t="s">
        <v>337</v>
      </c>
      <c r="D2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11">
        <f t="shared" si="159"/>
        <v>0</v>
      </c>
      <c r="G258" s="211"/>
      <c r="H258" s="211">
        <f t="shared" si="160"/>
        <v>0</v>
      </c>
      <c r="I258" s="211"/>
      <c r="J258" s="211">
        <f t="shared" si="161"/>
        <v>0</v>
      </c>
      <c r="K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11">
        <f t="shared" si="162"/>
        <v>0</v>
      </c>
      <c r="Z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11">
        <f t="shared" si="163"/>
        <v>0</v>
      </c>
      <c r="AD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11">
        <f t="shared" si="164"/>
        <v>0</v>
      </c>
      <c r="AH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11">
        <f t="shared" si="165"/>
        <v>0</v>
      </c>
      <c r="AL258" s="211">
        <f t="shared" si="166"/>
        <v>0</v>
      </c>
    </row>
    <row r="259" spans="2:38" x14ac:dyDescent="0.25">
      <c r="B259" s="209" t="s">
        <v>1227</v>
      </c>
      <c r="C259" s="210" t="s">
        <v>1228</v>
      </c>
      <c r="D2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11">
        <f t="shared" si="159"/>
        <v>0</v>
      </c>
      <c r="G259" s="211"/>
      <c r="H259" s="211">
        <f t="shared" si="160"/>
        <v>0</v>
      </c>
      <c r="I259" s="211"/>
      <c r="J259" s="211">
        <f t="shared" si="161"/>
        <v>0</v>
      </c>
      <c r="K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11">
        <f t="shared" si="162"/>
        <v>0</v>
      </c>
      <c r="Z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11">
        <f t="shared" si="163"/>
        <v>0</v>
      </c>
      <c r="AD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11">
        <f t="shared" si="164"/>
        <v>0</v>
      </c>
      <c r="AH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11">
        <f t="shared" si="165"/>
        <v>0</v>
      </c>
      <c r="AL259" s="211">
        <f t="shared" si="166"/>
        <v>0</v>
      </c>
    </row>
    <row r="260" spans="2:38" x14ac:dyDescent="0.25">
      <c r="B260" s="218" t="s">
        <v>461</v>
      </c>
      <c r="C260" s="219" t="s">
        <v>338</v>
      </c>
      <c r="D260" s="220">
        <f>SUM(D261:D266)</f>
        <v>0</v>
      </c>
      <c r="E260" s="220">
        <f>SUM(E261:E266)</f>
        <v>0</v>
      </c>
      <c r="F260" s="220">
        <f t="shared" si="159"/>
        <v>0</v>
      </c>
      <c r="G260" s="220">
        <f>SUM(G261:G266)</f>
        <v>0</v>
      </c>
      <c r="H260" s="220">
        <f t="shared" si="160"/>
        <v>0</v>
      </c>
      <c r="I260" s="220">
        <f>SUM(I261:I266)</f>
        <v>0</v>
      </c>
      <c r="J260" s="220">
        <f t="shared" si="161"/>
        <v>0</v>
      </c>
      <c r="K260" s="220">
        <f t="shared" ref="K260:X260" si="167">SUM(K261:K266)</f>
        <v>0</v>
      </c>
      <c r="L260" s="220">
        <f t="shared" si="167"/>
        <v>0</v>
      </c>
      <c r="M260" s="220">
        <f t="shared" si="167"/>
        <v>0</v>
      </c>
      <c r="N260" s="220">
        <f t="shared" si="167"/>
        <v>0</v>
      </c>
      <c r="O260" s="220">
        <f t="shared" si="167"/>
        <v>0</v>
      </c>
      <c r="P260" s="220">
        <f t="shared" si="167"/>
        <v>0</v>
      </c>
      <c r="Q260" s="220">
        <f t="shared" si="167"/>
        <v>0</v>
      </c>
      <c r="R260" s="220">
        <f t="shared" si="167"/>
        <v>0</v>
      </c>
      <c r="S260" s="220">
        <f t="shared" si="167"/>
        <v>0</v>
      </c>
      <c r="T260" s="220">
        <f t="shared" si="167"/>
        <v>0</v>
      </c>
      <c r="U260" s="220">
        <f t="shared" si="167"/>
        <v>0</v>
      </c>
      <c r="V260" s="220">
        <f t="shared" si="167"/>
        <v>0</v>
      </c>
      <c r="W260" s="220">
        <f t="shared" si="167"/>
        <v>0</v>
      </c>
      <c r="X260" s="220">
        <f t="shared" si="167"/>
        <v>0</v>
      </c>
      <c r="Y260" s="220">
        <f t="shared" si="162"/>
        <v>0</v>
      </c>
      <c r="Z260" s="220">
        <f>SUM(Z261:Z266)</f>
        <v>0</v>
      </c>
      <c r="AA260" s="220">
        <f>SUM(AA261:AA266)</f>
        <v>0</v>
      </c>
      <c r="AB260" s="220">
        <f>SUM(AB261:AB266)</f>
        <v>0</v>
      </c>
      <c r="AC260" s="220">
        <f t="shared" si="163"/>
        <v>0</v>
      </c>
      <c r="AD260" s="220">
        <f>SUM(AD261:AD266)</f>
        <v>0</v>
      </c>
      <c r="AE260" s="220">
        <f>SUM(AE261:AE266)</f>
        <v>0</v>
      </c>
      <c r="AF260" s="220">
        <f>SUM(AF261:AF266)</f>
        <v>0</v>
      </c>
      <c r="AG260" s="220">
        <f t="shared" si="164"/>
        <v>0</v>
      </c>
      <c r="AH260" s="220">
        <f>SUM(AH261:AH266)</f>
        <v>0</v>
      </c>
      <c r="AI260" s="220">
        <f>SUM(AI261:AI266)</f>
        <v>0</v>
      </c>
      <c r="AJ260" s="220">
        <f>SUM(AJ261:AJ266)</f>
        <v>0</v>
      </c>
      <c r="AK260" s="220">
        <f t="shared" si="165"/>
        <v>0</v>
      </c>
      <c r="AL260" s="220">
        <f t="shared" si="166"/>
        <v>0</v>
      </c>
    </row>
    <row r="261" spans="2:38" x14ac:dyDescent="0.25">
      <c r="B261" s="209" t="s">
        <v>1235</v>
      </c>
      <c r="C261" s="210" t="s">
        <v>1236</v>
      </c>
      <c r="D2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11">
        <f t="shared" si="159"/>
        <v>0</v>
      </c>
      <c r="G261" s="211"/>
      <c r="H261" s="211">
        <f t="shared" si="160"/>
        <v>0</v>
      </c>
      <c r="I261" s="211"/>
      <c r="J261" s="211">
        <f t="shared" si="161"/>
        <v>0</v>
      </c>
      <c r="K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11">
        <f t="shared" si="162"/>
        <v>0</v>
      </c>
      <c r="Z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11">
        <f t="shared" si="163"/>
        <v>0</v>
      </c>
      <c r="AD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11">
        <f t="shared" si="164"/>
        <v>0</v>
      </c>
      <c r="AH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11">
        <f t="shared" si="165"/>
        <v>0</v>
      </c>
      <c r="AL261" s="211">
        <f t="shared" si="166"/>
        <v>0</v>
      </c>
    </row>
    <row r="262" spans="2:38" x14ac:dyDescent="0.25">
      <c r="B262" s="209" t="s">
        <v>1237</v>
      </c>
      <c r="C262" s="210" t="s">
        <v>1238</v>
      </c>
      <c r="D2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11">
        <f t="shared" si="159"/>
        <v>0</v>
      </c>
      <c r="G262" s="211"/>
      <c r="H262" s="211">
        <f t="shared" si="160"/>
        <v>0</v>
      </c>
      <c r="I262" s="211"/>
      <c r="J262" s="211">
        <f t="shared" si="161"/>
        <v>0</v>
      </c>
      <c r="K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11">
        <f t="shared" si="162"/>
        <v>0</v>
      </c>
      <c r="Z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11">
        <f t="shared" si="163"/>
        <v>0</v>
      </c>
      <c r="AD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11">
        <f t="shared" si="164"/>
        <v>0</v>
      </c>
      <c r="AH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11">
        <f t="shared" si="165"/>
        <v>0</v>
      </c>
      <c r="AL262" s="211">
        <f t="shared" si="166"/>
        <v>0</v>
      </c>
    </row>
    <row r="263" spans="2:38" x14ac:dyDescent="0.25">
      <c r="B263" s="209" t="s">
        <v>462</v>
      </c>
      <c r="C263" s="210" t="s">
        <v>339</v>
      </c>
      <c r="D2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11">
        <f t="shared" si="159"/>
        <v>0</v>
      </c>
      <c r="G263" s="211"/>
      <c r="H263" s="211">
        <f t="shared" si="160"/>
        <v>0</v>
      </c>
      <c r="I263" s="211"/>
      <c r="J263" s="211">
        <f t="shared" si="161"/>
        <v>0</v>
      </c>
      <c r="K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11">
        <f t="shared" si="162"/>
        <v>0</v>
      </c>
      <c r="Z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11">
        <f t="shared" si="163"/>
        <v>0</v>
      </c>
      <c r="AD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11">
        <f t="shared" si="164"/>
        <v>0</v>
      </c>
      <c r="AH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11">
        <f t="shared" si="165"/>
        <v>0</v>
      </c>
      <c r="AL263" s="211">
        <f t="shared" si="166"/>
        <v>0</v>
      </c>
    </row>
    <row r="264" spans="2:38" x14ac:dyDescent="0.25">
      <c r="B264" s="209" t="s">
        <v>1239</v>
      </c>
      <c r="C264" s="210" t="s">
        <v>1240</v>
      </c>
      <c r="D2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11">
        <f t="shared" si="159"/>
        <v>0</v>
      </c>
      <c r="G264" s="211"/>
      <c r="H264" s="211">
        <f t="shared" si="160"/>
        <v>0</v>
      </c>
      <c r="I264" s="211"/>
      <c r="J264" s="211">
        <f t="shared" si="161"/>
        <v>0</v>
      </c>
      <c r="K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11">
        <f t="shared" si="162"/>
        <v>0</v>
      </c>
      <c r="Z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11">
        <f t="shared" si="163"/>
        <v>0</v>
      </c>
      <c r="AD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11">
        <f t="shared" si="164"/>
        <v>0</v>
      </c>
      <c r="AH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11">
        <f t="shared" si="165"/>
        <v>0</v>
      </c>
      <c r="AL264" s="211">
        <f t="shared" si="166"/>
        <v>0</v>
      </c>
    </row>
    <row r="265" spans="2:38" x14ac:dyDescent="0.25">
      <c r="B265" s="209" t="s">
        <v>1241</v>
      </c>
      <c r="C265" s="210" t="s">
        <v>1242</v>
      </c>
      <c r="D2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11">
        <f t="shared" si="159"/>
        <v>0</v>
      </c>
      <c r="G265" s="211"/>
      <c r="H265" s="211">
        <f t="shared" si="160"/>
        <v>0</v>
      </c>
      <c r="I265" s="211"/>
      <c r="J265" s="211">
        <f t="shared" si="161"/>
        <v>0</v>
      </c>
      <c r="K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11">
        <f t="shared" si="162"/>
        <v>0</v>
      </c>
      <c r="Z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11">
        <f t="shared" si="163"/>
        <v>0</v>
      </c>
      <c r="AD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11">
        <f t="shared" si="164"/>
        <v>0</v>
      </c>
      <c r="AH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11">
        <f t="shared" si="165"/>
        <v>0</v>
      </c>
      <c r="AL265" s="211">
        <f t="shared" si="166"/>
        <v>0</v>
      </c>
    </row>
    <row r="266" spans="2:38" x14ac:dyDescent="0.25">
      <c r="B266" s="209" t="s">
        <v>1243</v>
      </c>
      <c r="C266" s="210" t="s">
        <v>1244</v>
      </c>
      <c r="D2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11">
        <f t="shared" si="159"/>
        <v>0</v>
      </c>
      <c r="G266" s="211"/>
      <c r="H266" s="211">
        <f t="shared" si="160"/>
        <v>0</v>
      </c>
      <c r="I266" s="211"/>
      <c r="J266" s="211">
        <f t="shared" si="161"/>
        <v>0</v>
      </c>
      <c r="K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11">
        <f t="shared" si="162"/>
        <v>0</v>
      </c>
      <c r="Z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11">
        <f t="shared" si="163"/>
        <v>0</v>
      </c>
      <c r="AD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11">
        <f t="shared" si="164"/>
        <v>0</v>
      </c>
      <c r="AH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11">
        <f t="shared" si="165"/>
        <v>0</v>
      </c>
      <c r="AL266" s="211">
        <f t="shared" si="166"/>
        <v>0</v>
      </c>
    </row>
    <row r="267" spans="2:38" x14ac:dyDescent="0.25">
      <c r="B267" s="218" t="s">
        <v>463</v>
      </c>
      <c r="C267" s="219" t="s">
        <v>340</v>
      </c>
      <c r="D267" s="220">
        <f>SUM(D268:D311)</f>
        <v>0</v>
      </c>
      <c r="E267" s="220">
        <f>SUM(E268:E311)</f>
        <v>508000</v>
      </c>
      <c r="F267" s="220">
        <f t="shared" si="159"/>
        <v>508000</v>
      </c>
      <c r="G267" s="220">
        <f>SUM(G268:G311)</f>
        <v>0</v>
      </c>
      <c r="H267" s="220">
        <f t="shared" si="160"/>
        <v>508000</v>
      </c>
      <c r="I267" s="220">
        <f>SUM(I268:I311)</f>
        <v>0</v>
      </c>
      <c r="J267" s="220">
        <f t="shared" si="161"/>
        <v>508000</v>
      </c>
      <c r="K267" s="220">
        <f t="shared" ref="K267:X267" si="168">SUM(K268:K311)</f>
        <v>0</v>
      </c>
      <c r="L267" s="220">
        <f t="shared" si="168"/>
        <v>430000</v>
      </c>
      <c r="M267" s="220">
        <f t="shared" si="168"/>
        <v>0</v>
      </c>
      <c r="N267" s="220">
        <f t="shared" si="168"/>
        <v>0</v>
      </c>
      <c r="O267" s="220">
        <f t="shared" si="168"/>
        <v>0</v>
      </c>
      <c r="P267" s="220">
        <f t="shared" si="168"/>
        <v>46000</v>
      </c>
      <c r="Q267" s="220">
        <f t="shared" si="168"/>
        <v>0</v>
      </c>
      <c r="R267" s="220">
        <f t="shared" si="168"/>
        <v>20000</v>
      </c>
      <c r="S267" s="220">
        <f t="shared" si="168"/>
        <v>12000</v>
      </c>
      <c r="T267" s="220">
        <f t="shared" si="168"/>
        <v>0</v>
      </c>
      <c r="U267" s="220">
        <f t="shared" si="168"/>
        <v>0</v>
      </c>
      <c r="V267" s="220">
        <f t="shared" si="168"/>
        <v>0</v>
      </c>
      <c r="W267" s="220">
        <f t="shared" si="168"/>
        <v>0</v>
      </c>
      <c r="X267" s="220">
        <f t="shared" si="168"/>
        <v>0</v>
      </c>
      <c r="Y267" s="220">
        <f t="shared" si="162"/>
        <v>0</v>
      </c>
      <c r="Z267" s="220">
        <f>SUM(Z268:Z311)</f>
        <v>0</v>
      </c>
      <c r="AA267" s="220">
        <f>SUM(AA268:AA311)</f>
        <v>0</v>
      </c>
      <c r="AB267" s="220">
        <f>SUM(AB268:AB311)</f>
        <v>0</v>
      </c>
      <c r="AC267" s="220">
        <f t="shared" si="163"/>
        <v>0</v>
      </c>
      <c r="AD267" s="220">
        <f>SUM(AD268:AD311)</f>
        <v>0</v>
      </c>
      <c r="AE267" s="220">
        <f>SUM(AE268:AE311)</f>
        <v>0</v>
      </c>
      <c r="AF267" s="220">
        <f>SUM(AF268:AF311)</f>
        <v>0</v>
      </c>
      <c r="AG267" s="220">
        <f t="shared" si="164"/>
        <v>0</v>
      </c>
      <c r="AH267" s="220">
        <f>SUM(AH268:AH311)</f>
        <v>0</v>
      </c>
      <c r="AI267" s="220">
        <f>SUM(AI268:AI311)</f>
        <v>0</v>
      </c>
      <c r="AJ267" s="220">
        <f>SUM(AJ268:AJ311)</f>
        <v>0</v>
      </c>
      <c r="AK267" s="220">
        <f t="shared" si="165"/>
        <v>0</v>
      </c>
      <c r="AL267" s="220">
        <f t="shared" si="166"/>
        <v>0</v>
      </c>
    </row>
    <row r="268" spans="2:38" x14ac:dyDescent="0.25">
      <c r="B268" s="209" t="s">
        <v>1245</v>
      </c>
      <c r="C268" s="210" t="s">
        <v>1246</v>
      </c>
      <c r="D2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200000</v>
      </c>
      <c r="F268" s="211">
        <f t="shared" si="159"/>
        <v>200000</v>
      </c>
      <c r="G268" s="211"/>
      <c r="H268" s="211">
        <f t="shared" si="160"/>
        <v>200000</v>
      </c>
      <c r="I268" s="211"/>
      <c r="J268" s="211">
        <f t="shared" si="161"/>
        <v>200000</v>
      </c>
      <c r="K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200000</v>
      </c>
      <c r="M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11">
        <f t="shared" si="162"/>
        <v>0</v>
      </c>
      <c r="Z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11">
        <f t="shared" si="163"/>
        <v>0</v>
      </c>
      <c r="AD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11">
        <f t="shared" si="164"/>
        <v>0</v>
      </c>
      <c r="AH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11">
        <f t="shared" si="165"/>
        <v>0</v>
      </c>
      <c r="AL268" s="211">
        <f t="shared" si="166"/>
        <v>0</v>
      </c>
    </row>
    <row r="269" spans="2:38" x14ac:dyDescent="0.25">
      <c r="B269" s="209" t="s">
        <v>464</v>
      </c>
      <c r="C269" s="210" t="s">
        <v>1247</v>
      </c>
      <c r="D2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11">
        <f t="shared" ref="F269:F300" si="169">D269+E269</f>
        <v>0</v>
      </c>
      <c r="G269" s="211"/>
      <c r="H269" s="211">
        <f t="shared" ref="H269:H300" si="170">F269-G269</f>
        <v>0</v>
      </c>
      <c r="I269" s="211"/>
      <c r="J269" s="211">
        <f t="shared" ref="J269:J300" si="171">F269-I269</f>
        <v>0</v>
      </c>
      <c r="K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11">
        <f t="shared" ref="Y269:Y300" si="172">V269+W269+X269</f>
        <v>0</v>
      </c>
      <c r="Z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11">
        <f t="shared" ref="AC269:AC300" si="173">Z269+AA269+AB269</f>
        <v>0</v>
      </c>
      <c r="AD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11">
        <f t="shared" ref="AG269:AG300" si="174">AD269+AE269+AF269</f>
        <v>0</v>
      </c>
      <c r="AH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11">
        <f t="shared" ref="AK269:AK300" si="175">AH269+AI269+AJ269</f>
        <v>0</v>
      </c>
      <c r="AL269" s="211">
        <f t="shared" ref="AL269:AL300" si="176">Y269+AC269+AG269+AK269</f>
        <v>0</v>
      </c>
    </row>
    <row r="270" spans="2:38" x14ac:dyDescent="0.25">
      <c r="B270" s="209" t="s">
        <v>1248</v>
      </c>
      <c r="C270" s="210" t="s">
        <v>1249</v>
      </c>
      <c r="D2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11">
        <f t="shared" si="169"/>
        <v>0</v>
      </c>
      <c r="G270" s="211"/>
      <c r="H270" s="211">
        <f t="shared" si="170"/>
        <v>0</v>
      </c>
      <c r="I270" s="211"/>
      <c r="J270" s="211">
        <f t="shared" si="171"/>
        <v>0</v>
      </c>
      <c r="K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11">
        <f t="shared" si="172"/>
        <v>0</v>
      </c>
      <c r="Z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11">
        <f t="shared" si="173"/>
        <v>0</v>
      </c>
      <c r="AD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11">
        <f t="shared" si="174"/>
        <v>0</v>
      </c>
      <c r="AH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11">
        <f t="shared" si="175"/>
        <v>0</v>
      </c>
      <c r="AL270" s="211">
        <f t="shared" si="176"/>
        <v>0</v>
      </c>
    </row>
    <row r="271" spans="2:38" x14ac:dyDescent="0.25">
      <c r="B271" s="209" t="s">
        <v>1250</v>
      </c>
      <c r="C271" s="210" t="s">
        <v>1251</v>
      </c>
      <c r="D2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11">
        <f t="shared" si="169"/>
        <v>0</v>
      </c>
      <c r="G271" s="211"/>
      <c r="H271" s="211">
        <f t="shared" si="170"/>
        <v>0</v>
      </c>
      <c r="I271" s="211"/>
      <c r="J271" s="211">
        <f t="shared" si="171"/>
        <v>0</v>
      </c>
      <c r="K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11">
        <f t="shared" si="172"/>
        <v>0</v>
      </c>
      <c r="Z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11">
        <f t="shared" si="173"/>
        <v>0</v>
      </c>
      <c r="AD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11">
        <f t="shared" si="174"/>
        <v>0</v>
      </c>
      <c r="AH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11">
        <f t="shared" si="175"/>
        <v>0</v>
      </c>
      <c r="AL271" s="211">
        <f t="shared" si="176"/>
        <v>0</v>
      </c>
    </row>
    <row r="272" spans="2:38" x14ac:dyDescent="0.25">
      <c r="B272" s="209" t="s">
        <v>1252</v>
      </c>
      <c r="C272" s="210" t="s">
        <v>1253</v>
      </c>
      <c r="D2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11">
        <f t="shared" si="169"/>
        <v>0</v>
      </c>
      <c r="G272" s="211"/>
      <c r="H272" s="211">
        <f t="shared" si="170"/>
        <v>0</v>
      </c>
      <c r="I272" s="211"/>
      <c r="J272" s="211">
        <f t="shared" si="171"/>
        <v>0</v>
      </c>
      <c r="K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11">
        <f t="shared" si="172"/>
        <v>0</v>
      </c>
      <c r="Z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11">
        <f t="shared" si="173"/>
        <v>0</v>
      </c>
      <c r="AD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11">
        <f t="shared" si="174"/>
        <v>0</v>
      </c>
      <c r="AH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11">
        <f t="shared" si="175"/>
        <v>0</v>
      </c>
      <c r="AL272" s="211">
        <f t="shared" si="176"/>
        <v>0</v>
      </c>
    </row>
    <row r="273" spans="2:38" x14ac:dyDescent="0.25">
      <c r="B273" s="209" t="s">
        <v>1254</v>
      </c>
      <c r="C273" s="210" t="s">
        <v>1255</v>
      </c>
      <c r="D2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11">
        <f t="shared" si="169"/>
        <v>0</v>
      </c>
      <c r="G273" s="211"/>
      <c r="H273" s="211">
        <f t="shared" si="170"/>
        <v>0</v>
      </c>
      <c r="I273" s="211"/>
      <c r="J273" s="211">
        <f t="shared" si="171"/>
        <v>0</v>
      </c>
      <c r="K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11">
        <f t="shared" si="172"/>
        <v>0</v>
      </c>
      <c r="Z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11">
        <f t="shared" si="173"/>
        <v>0</v>
      </c>
      <c r="AD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11">
        <f t="shared" si="174"/>
        <v>0</v>
      </c>
      <c r="AH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11">
        <f t="shared" si="175"/>
        <v>0</v>
      </c>
      <c r="AL273" s="211">
        <f t="shared" si="176"/>
        <v>0</v>
      </c>
    </row>
    <row r="274" spans="2:38" x14ac:dyDescent="0.25">
      <c r="B274" s="209" t="s">
        <v>1256</v>
      </c>
      <c r="C274" s="210" t="s">
        <v>1257</v>
      </c>
      <c r="D2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11">
        <f t="shared" si="169"/>
        <v>0</v>
      </c>
      <c r="G274" s="211"/>
      <c r="H274" s="211">
        <f t="shared" si="170"/>
        <v>0</v>
      </c>
      <c r="I274" s="211"/>
      <c r="J274" s="211">
        <f t="shared" si="171"/>
        <v>0</v>
      </c>
      <c r="K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11">
        <f t="shared" si="172"/>
        <v>0</v>
      </c>
      <c r="Z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11">
        <f t="shared" si="173"/>
        <v>0</v>
      </c>
      <c r="AD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11">
        <f t="shared" si="174"/>
        <v>0</v>
      </c>
      <c r="AH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11">
        <f t="shared" si="175"/>
        <v>0</v>
      </c>
      <c r="AL274" s="211">
        <f t="shared" si="176"/>
        <v>0</v>
      </c>
    </row>
    <row r="275" spans="2:38" x14ac:dyDescent="0.25">
      <c r="B275" s="209" t="s">
        <v>1258</v>
      </c>
      <c r="C275" s="210" t="s">
        <v>1259</v>
      </c>
      <c r="D2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11000</v>
      </c>
      <c r="F275" s="211">
        <f t="shared" si="169"/>
        <v>11000</v>
      </c>
      <c r="G275" s="211"/>
      <c r="H275" s="211">
        <f t="shared" si="170"/>
        <v>11000</v>
      </c>
      <c r="I275" s="211"/>
      <c r="J275" s="211">
        <f t="shared" si="171"/>
        <v>11000</v>
      </c>
      <c r="K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11000</v>
      </c>
      <c r="Q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11">
        <f t="shared" si="172"/>
        <v>0</v>
      </c>
      <c r="Z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11">
        <f t="shared" si="173"/>
        <v>0</v>
      </c>
      <c r="AD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11">
        <f t="shared" si="174"/>
        <v>0</v>
      </c>
      <c r="AH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11">
        <f t="shared" si="175"/>
        <v>0</v>
      </c>
      <c r="AL275" s="211">
        <f t="shared" si="176"/>
        <v>0</v>
      </c>
    </row>
    <row r="276" spans="2:38" x14ac:dyDescent="0.25">
      <c r="B276" s="209" t="s">
        <v>465</v>
      </c>
      <c r="C276" s="210" t="s">
        <v>1260</v>
      </c>
      <c r="D2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11">
        <f t="shared" si="169"/>
        <v>0</v>
      </c>
      <c r="G276" s="211"/>
      <c r="H276" s="211">
        <f t="shared" si="170"/>
        <v>0</v>
      </c>
      <c r="I276" s="211"/>
      <c r="J276" s="211">
        <f t="shared" si="171"/>
        <v>0</v>
      </c>
      <c r="K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11">
        <f t="shared" si="172"/>
        <v>0</v>
      </c>
      <c r="Z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11">
        <f t="shared" si="173"/>
        <v>0</v>
      </c>
      <c r="AD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11">
        <f t="shared" si="174"/>
        <v>0</v>
      </c>
      <c r="AH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11">
        <f t="shared" si="175"/>
        <v>0</v>
      </c>
      <c r="AL276" s="211">
        <f t="shared" si="176"/>
        <v>0</v>
      </c>
    </row>
    <row r="277" spans="2:38" x14ac:dyDescent="0.25">
      <c r="B277" s="209" t="s">
        <v>1261</v>
      </c>
      <c r="C277" s="210" t="s">
        <v>1262</v>
      </c>
      <c r="D2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11">
        <f t="shared" si="169"/>
        <v>0</v>
      </c>
      <c r="G277" s="211"/>
      <c r="H277" s="211">
        <f t="shared" si="170"/>
        <v>0</v>
      </c>
      <c r="I277" s="211"/>
      <c r="J277" s="211">
        <f t="shared" si="171"/>
        <v>0</v>
      </c>
      <c r="K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11">
        <f t="shared" si="172"/>
        <v>0</v>
      </c>
      <c r="Z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11">
        <f t="shared" si="173"/>
        <v>0</v>
      </c>
      <c r="AD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11">
        <f t="shared" si="174"/>
        <v>0</v>
      </c>
      <c r="AH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11">
        <f t="shared" si="175"/>
        <v>0</v>
      </c>
      <c r="AL277" s="211">
        <f t="shared" si="176"/>
        <v>0</v>
      </c>
    </row>
    <row r="278" spans="2:38" x14ac:dyDescent="0.25">
      <c r="B278" s="209" t="s">
        <v>1263</v>
      </c>
      <c r="C278" s="210" t="s">
        <v>1264</v>
      </c>
      <c r="D2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102000</v>
      </c>
      <c r="F278" s="211">
        <f t="shared" si="169"/>
        <v>102000</v>
      </c>
      <c r="G278" s="211"/>
      <c r="H278" s="211">
        <f t="shared" si="170"/>
        <v>102000</v>
      </c>
      <c r="I278" s="211"/>
      <c r="J278" s="211">
        <f t="shared" si="171"/>
        <v>102000</v>
      </c>
      <c r="K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70000</v>
      </c>
      <c r="M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S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v>
      </c>
      <c r="T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11">
        <f t="shared" si="172"/>
        <v>0</v>
      </c>
      <c r="Z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11">
        <f t="shared" si="173"/>
        <v>0</v>
      </c>
      <c r="AD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11">
        <f t="shared" si="174"/>
        <v>0</v>
      </c>
      <c r="AH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11">
        <f t="shared" si="175"/>
        <v>0</v>
      </c>
      <c r="AL278" s="211">
        <f t="shared" si="176"/>
        <v>0</v>
      </c>
    </row>
    <row r="279" spans="2:38" x14ac:dyDescent="0.25">
      <c r="B279" s="209" t="s">
        <v>1265</v>
      </c>
      <c r="C279" s="210" t="s">
        <v>1266</v>
      </c>
      <c r="D2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11">
        <f t="shared" si="169"/>
        <v>0</v>
      </c>
      <c r="G279" s="211"/>
      <c r="H279" s="211">
        <f t="shared" si="170"/>
        <v>0</v>
      </c>
      <c r="I279" s="211"/>
      <c r="J279" s="211">
        <f t="shared" si="171"/>
        <v>0</v>
      </c>
      <c r="K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11">
        <f t="shared" si="172"/>
        <v>0</v>
      </c>
      <c r="Z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11">
        <f t="shared" si="173"/>
        <v>0</v>
      </c>
      <c r="AD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11">
        <f t="shared" si="174"/>
        <v>0</v>
      </c>
      <c r="AH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11">
        <f t="shared" si="175"/>
        <v>0</v>
      </c>
      <c r="AL279" s="211">
        <f t="shared" si="176"/>
        <v>0</v>
      </c>
    </row>
    <row r="280" spans="2:38" x14ac:dyDescent="0.25">
      <c r="B280" s="209" t="s">
        <v>1267</v>
      </c>
      <c r="C280" s="210" t="s">
        <v>1268</v>
      </c>
      <c r="D2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11">
        <f t="shared" si="169"/>
        <v>0</v>
      </c>
      <c r="G280" s="211"/>
      <c r="H280" s="211">
        <f t="shared" si="170"/>
        <v>0</v>
      </c>
      <c r="I280" s="211"/>
      <c r="J280" s="211">
        <f t="shared" si="171"/>
        <v>0</v>
      </c>
      <c r="K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11">
        <f t="shared" si="172"/>
        <v>0</v>
      </c>
      <c r="Z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11">
        <f t="shared" si="173"/>
        <v>0</v>
      </c>
      <c r="AD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11">
        <f t="shared" si="174"/>
        <v>0</v>
      </c>
      <c r="AH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11">
        <f t="shared" si="175"/>
        <v>0</v>
      </c>
      <c r="AL280" s="211">
        <f t="shared" si="176"/>
        <v>0</v>
      </c>
    </row>
    <row r="281" spans="2:38" x14ac:dyDescent="0.25">
      <c r="B281" s="209" t="s">
        <v>1269</v>
      </c>
      <c r="C281" s="210" t="s">
        <v>1270</v>
      </c>
      <c r="D2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F281" s="211">
        <f t="shared" si="169"/>
        <v>10000</v>
      </c>
      <c r="G281" s="211"/>
      <c r="H281" s="211">
        <f t="shared" si="170"/>
        <v>10000</v>
      </c>
      <c r="I281" s="211"/>
      <c r="J281" s="211">
        <f t="shared" si="171"/>
        <v>10000</v>
      </c>
      <c r="K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M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11">
        <f t="shared" si="172"/>
        <v>0</v>
      </c>
      <c r="Z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11">
        <f t="shared" si="173"/>
        <v>0</v>
      </c>
      <c r="AD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11">
        <f t="shared" si="174"/>
        <v>0</v>
      </c>
      <c r="AH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11">
        <f t="shared" si="175"/>
        <v>0</v>
      </c>
      <c r="AL281" s="211">
        <f t="shared" si="176"/>
        <v>0</v>
      </c>
    </row>
    <row r="282" spans="2:38" x14ac:dyDescent="0.25">
      <c r="B282" s="209" t="s">
        <v>1271</v>
      </c>
      <c r="C282" s="210" t="s">
        <v>1272</v>
      </c>
      <c r="D2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11">
        <f t="shared" si="169"/>
        <v>0</v>
      </c>
      <c r="G282" s="211"/>
      <c r="H282" s="211">
        <f t="shared" si="170"/>
        <v>0</v>
      </c>
      <c r="I282" s="211"/>
      <c r="J282" s="211">
        <f t="shared" si="171"/>
        <v>0</v>
      </c>
      <c r="K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11">
        <f t="shared" si="172"/>
        <v>0</v>
      </c>
      <c r="Z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11">
        <f t="shared" si="173"/>
        <v>0</v>
      </c>
      <c r="AD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11">
        <f t="shared" si="174"/>
        <v>0</v>
      </c>
      <c r="AH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11">
        <f t="shared" si="175"/>
        <v>0</v>
      </c>
      <c r="AL282" s="211">
        <f t="shared" si="176"/>
        <v>0</v>
      </c>
    </row>
    <row r="283" spans="2:38" x14ac:dyDescent="0.25">
      <c r="B283" s="209" t="s">
        <v>1273</v>
      </c>
      <c r="C283" s="210" t="s">
        <v>1274</v>
      </c>
      <c r="D2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11">
        <f t="shared" si="169"/>
        <v>0</v>
      </c>
      <c r="G283" s="211"/>
      <c r="H283" s="211">
        <f t="shared" si="170"/>
        <v>0</v>
      </c>
      <c r="I283" s="211"/>
      <c r="J283" s="211">
        <f t="shared" si="171"/>
        <v>0</v>
      </c>
      <c r="K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11">
        <f t="shared" si="172"/>
        <v>0</v>
      </c>
      <c r="Z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11">
        <f t="shared" si="173"/>
        <v>0</v>
      </c>
      <c r="AD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11">
        <f t="shared" si="174"/>
        <v>0</v>
      </c>
      <c r="AH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11">
        <f t="shared" si="175"/>
        <v>0</v>
      </c>
      <c r="AL283" s="211">
        <f t="shared" si="176"/>
        <v>0</v>
      </c>
    </row>
    <row r="284" spans="2:38" x14ac:dyDescent="0.25">
      <c r="B284" s="209" t="s">
        <v>1275</v>
      </c>
      <c r="C284" s="210" t="s">
        <v>1276</v>
      </c>
      <c r="D2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11">
        <f t="shared" si="169"/>
        <v>0</v>
      </c>
      <c r="G284" s="211"/>
      <c r="H284" s="211">
        <f t="shared" si="170"/>
        <v>0</v>
      </c>
      <c r="I284" s="211"/>
      <c r="J284" s="211">
        <f t="shared" si="171"/>
        <v>0</v>
      </c>
      <c r="K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11">
        <f t="shared" si="172"/>
        <v>0</v>
      </c>
      <c r="Z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11">
        <f t="shared" si="173"/>
        <v>0</v>
      </c>
      <c r="AD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11">
        <f t="shared" si="174"/>
        <v>0</v>
      </c>
      <c r="AH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11">
        <f t="shared" si="175"/>
        <v>0</v>
      </c>
      <c r="AL284" s="211">
        <f t="shared" si="176"/>
        <v>0</v>
      </c>
    </row>
    <row r="285" spans="2:38" x14ac:dyDescent="0.25">
      <c r="B285" s="209" t="s">
        <v>466</v>
      </c>
      <c r="C285" s="210" t="s">
        <v>1277</v>
      </c>
      <c r="D2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11">
        <f t="shared" si="169"/>
        <v>0</v>
      </c>
      <c r="G285" s="211"/>
      <c r="H285" s="211">
        <f t="shared" si="170"/>
        <v>0</v>
      </c>
      <c r="I285" s="211"/>
      <c r="J285" s="211">
        <f t="shared" si="171"/>
        <v>0</v>
      </c>
      <c r="K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11">
        <f t="shared" si="172"/>
        <v>0</v>
      </c>
      <c r="Z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11">
        <f t="shared" si="173"/>
        <v>0</v>
      </c>
      <c r="AD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11">
        <f t="shared" si="174"/>
        <v>0</v>
      </c>
      <c r="AH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11">
        <f t="shared" si="175"/>
        <v>0</v>
      </c>
      <c r="AL285" s="211">
        <f t="shared" si="176"/>
        <v>0</v>
      </c>
    </row>
    <row r="286" spans="2:38" x14ac:dyDescent="0.25">
      <c r="B286" s="209" t="s">
        <v>1278</v>
      </c>
      <c r="C286" s="210" t="s">
        <v>1279</v>
      </c>
      <c r="D2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11">
        <f t="shared" si="169"/>
        <v>0</v>
      </c>
      <c r="G286" s="211"/>
      <c r="H286" s="211">
        <f t="shared" si="170"/>
        <v>0</v>
      </c>
      <c r="I286" s="211"/>
      <c r="J286" s="211">
        <f t="shared" si="171"/>
        <v>0</v>
      </c>
      <c r="K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11">
        <f t="shared" si="172"/>
        <v>0</v>
      </c>
      <c r="Z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11">
        <f t="shared" si="173"/>
        <v>0</v>
      </c>
      <c r="AD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11">
        <f t="shared" si="174"/>
        <v>0</v>
      </c>
      <c r="AH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11">
        <f t="shared" si="175"/>
        <v>0</v>
      </c>
      <c r="AL286" s="211">
        <f t="shared" si="176"/>
        <v>0</v>
      </c>
    </row>
    <row r="287" spans="2:38" x14ac:dyDescent="0.25">
      <c r="B287" s="209" t="s">
        <v>1280</v>
      </c>
      <c r="C287" s="210" t="s">
        <v>1281</v>
      </c>
      <c r="D2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11">
        <f t="shared" si="169"/>
        <v>0</v>
      </c>
      <c r="G287" s="211"/>
      <c r="H287" s="211">
        <f t="shared" si="170"/>
        <v>0</v>
      </c>
      <c r="I287" s="211"/>
      <c r="J287" s="211">
        <f t="shared" si="171"/>
        <v>0</v>
      </c>
      <c r="K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11">
        <f t="shared" si="172"/>
        <v>0</v>
      </c>
      <c r="Z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11">
        <f t="shared" si="173"/>
        <v>0</v>
      </c>
      <c r="AD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11">
        <f t="shared" si="174"/>
        <v>0</v>
      </c>
      <c r="AH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11">
        <f t="shared" si="175"/>
        <v>0</v>
      </c>
      <c r="AL287" s="211">
        <f t="shared" si="176"/>
        <v>0</v>
      </c>
    </row>
    <row r="288" spans="2:38" x14ac:dyDescent="0.25">
      <c r="B288" s="209" t="s">
        <v>1282</v>
      </c>
      <c r="C288" s="210" t="s">
        <v>1283</v>
      </c>
      <c r="D2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11">
        <f t="shared" si="169"/>
        <v>0</v>
      </c>
      <c r="G288" s="211"/>
      <c r="H288" s="211">
        <f t="shared" si="170"/>
        <v>0</v>
      </c>
      <c r="I288" s="211"/>
      <c r="J288" s="211">
        <f t="shared" si="171"/>
        <v>0</v>
      </c>
      <c r="K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11">
        <f t="shared" si="172"/>
        <v>0</v>
      </c>
      <c r="Z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11">
        <f t="shared" si="173"/>
        <v>0</v>
      </c>
      <c r="AD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11">
        <f t="shared" si="174"/>
        <v>0</v>
      </c>
      <c r="AH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11">
        <f t="shared" si="175"/>
        <v>0</v>
      </c>
      <c r="AL288" s="211">
        <f t="shared" si="176"/>
        <v>0</v>
      </c>
    </row>
    <row r="289" spans="2:38" x14ac:dyDescent="0.25">
      <c r="B289" s="209" t="s">
        <v>1284</v>
      </c>
      <c r="C289" s="210" t="s">
        <v>1277</v>
      </c>
      <c r="D2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11">
        <f t="shared" si="169"/>
        <v>0</v>
      </c>
      <c r="G289" s="211"/>
      <c r="H289" s="211">
        <f t="shared" si="170"/>
        <v>0</v>
      </c>
      <c r="I289" s="211"/>
      <c r="J289" s="211">
        <f t="shared" si="171"/>
        <v>0</v>
      </c>
      <c r="K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11">
        <f t="shared" si="172"/>
        <v>0</v>
      </c>
      <c r="Z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11">
        <f t="shared" si="173"/>
        <v>0</v>
      </c>
      <c r="AD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11">
        <f t="shared" si="174"/>
        <v>0</v>
      </c>
      <c r="AH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11">
        <f t="shared" si="175"/>
        <v>0</v>
      </c>
      <c r="AL289" s="211">
        <f t="shared" si="176"/>
        <v>0</v>
      </c>
    </row>
    <row r="290" spans="2:38" x14ac:dyDescent="0.25">
      <c r="B290" s="209" t="s">
        <v>1285</v>
      </c>
      <c r="C290" s="210" t="s">
        <v>1286</v>
      </c>
      <c r="D2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11">
        <f t="shared" si="169"/>
        <v>0</v>
      </c>
      <c r="G290" s="211"/>
      <c r="H290" s="211">
        <f t="shared" si="170"/>
        <v>0</v>
      </c>
      <c r="I290" s="211"/>
      <c r="J290" s="211">
        <f t="shared" si="171"/>
        <v>0</v>
      </c>
      <c r="K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11">
        <f t="shared" si="172"/>
        <v>0</v>
      </c>
      <c r="Z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11">
        <f t="shared" si="173"/>
        <v>0</v>
      </c>
      <c r="AD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11">
        <f t="shared" si="174"/>
        <v>0</v>
      </c>
      <c r="AH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11">
        <f t="shared" si="175"/>
        <v>0</v>
      </c>
      <c r="AL290" s="211">
        <f t="shared" si="176"/>
        <v>0</v>
      </c>
    </row>
    <row r="291" spans="2:38" x14ac:dyDescent="0.25">
      <c r="B291" s="209" t="s">
        <v>1287</v>
      </c>
      <c r="C291" s="210" t="s">
        <v>1288</v>
      </c>
      <c r="D2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11">
        <f t="shared" si="169"/>
        <v>0</v>
      </c>
      <c r="G291" s="211"/>
      <c r="H291" s="211">
        <f t="shared" si="170"/>
        <v>0</v>
      </c>
      <c r="I291" s="211"/>
      <c r="J291" s="211">
        <f t="shared" si="171"/>
        <v>0</v>
      </c>
      <c r="K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11">
        <f t="shared" si="172"/>
        <v>0</v>
      </c>
      <c r="Z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11">
        <f t="shared" si="173"/>
        <v>0</v>
      </c>
      <c r="AD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11">
        <f t="shared" si="174"/>
        <v>0</v>
      </c>
      <c r="AH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11">
        <f t="shared" si="175"/>
        <v>0</v>
      </c>
      <c r="AL291" s="211">
        <f t="shared" si="176"/>
        <v>0</v>
      </c>
    </row>
    <row r="292" spans="2:38" x14ac:dyDescent="0.25">
      <c r="B292" s="209" t="s">
        <v>1289</v>
      </c>
      <c r="C292" s="210" t="s">
        <v>1290</v>
      </c>
      <c r="D2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11">
        <f t="shared" si="169"/>
        <v>0</v>
      </c>
      <c r="G292" s="211"/>
      <c r="H292" s="211">
        <f t="shared" si="170"/>
        <v>0</v>
      </c>
      <c r="I292" s="211"/>
      <c r="J292" s="211">
        <f t="shared" si="171"/>
        <v>0</v>
      </c>
      <c r="K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11">
        <f t="shared" si="172"/>
        <v>0</v>
      </c>
      <c r="Z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11">
        <f t="shared" si="173"/>
        <v>0</v>
      </c>
      <c r="AD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11">
        <f t="shared" si="174"/>
        <v>0</v>
      </c>
      <c r="AH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11">
        <f t="shared" si="175"/>
        <v>0</v>
      </c>
      <c r="AL292" s="211">
        <f t="shared" si="176"/>
        <v>0</v>
      </c>
    </row>
    <row r="293" spans="2:38" x14ac:dyDescent="0.25">
      <c r="B293" s="209" t="s">
        <v>1291</v>
      </c>
      <c r="C293" s="210" t="s">
        <v>1292</v>
      </c>
      <c r="D2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11">
        <f t="shared" si="169"/>
        <v>0</v>
      </c>
      <c r="G293" s="211"/>
      <c r="H293" s="211">
        <f t="shared" si="170"/>
        <v>0</v>
      </c>
      <c r="I293" s="211"/>
      <c r="J293" s="211">
        <f t="shared" si="171"/>
        <v>0</v>
      </c>
      <c r="K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11">
        <f t="shared" si="172"/>
        <v>0</v>
      </c>
      <c r="Z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11">
        <f t="shared" si="173"/>
        <v>0</v>
      </c>
      <c r="AD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11">
        <f t="shared" si="174"/>
        <v>0</v>
      </c>
      <c r="AH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11">
        <f t="shared" si="175"/>
        <v>0</v>
      </c>
      <c r="AL293" s="211">
        <f t="shared" si="176"/>
        <v>0</v>
      </c>
    </row>
    <row r="294" spans="2:38" x14ac:dyDescent="0.25">
      <c r="B294" s="209" t="s">
        <v>1293</v>
      </c>
      <c r="C294" s="210" t="s">
        <v>1294</v>
      </c>
      <c r="D2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11">
        <f t="shared" si="169"/>
        <v>0</v>
      </c>
      <c r="G294" s="211"/>
      <c r="H294" s="211">
        <f t="shared" si="170"/>
        <v>0</v>
      </c>
      <c r="I294" s="211"/>
      <c r="J294" s="211">
        <f t="shared" si="171"/>
        <v>0</v>
      </c>
      <c r="K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11">
        <f t="shared" si="172"/>
        <v>0</v>
      </c>
      <c r="Z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11">
        <f t="shared" si="173"/>
        <v>0</v>
      </c>
      <c r="AD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11">
        <f t="shared" si="174"/>
        <v>0</v>
      </c>
      <c r="AH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11">
        <f t="shared" si="175"/>
        <v>0</v>
      </c>
      <c r="AL294" s="211">
        <f t="shared" si="176"/>
        <v>0</v>
      </c>
    </row>
    <row r="295" spans="2:38" x14ac:dyDescent="0.25">
      <c r="B295" s="209" t="s">
        <v>1295</v>
      </c>
      <c r="C295" s="210" t="s">
        <v>1296</v>
      </c>
      <c r="D2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11">
        <f t="shared" si="169"/>
        <v>0</v>
      </c>
      <c r="G295" s="211"/>
      <c r="H295" s="211">
        <f t="shared" si="170"/>
        <v>0</v>
      </c>
      <c r="I295" s="211"/>
      <c r="J295" s="211">
        <f t="shared" si="171"/>
        <v>0</v>
      </c>
      <c r="K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11">
        <f t="shared" si="172"/>
        <v>0</v>
      </c>
      <c r="Z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11">
        <f t="shared" si="173"/>
        <v>0</v>
      </c>
      <c r="AD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11">
        <f t="shared" si="174"/>
        <v>0</v>
      </c>
      <c r="AH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11">
        <f t="shared" si="175"/>
        <v>0</v>
      </c>
      <c r="AL295" s="211">
        <f t="shared" si="176"/>
        <v>0</v>
      </c>
    </row>
    <row r="296" spans="2:38" x14ac:dyDescent="0.25">
      <c r="B296" s="209" t="s">
        <v>1297</v>
      </c>
      <c r="C296" s="210" t="s">
        <v>1298</v>
      </c>
      <c r="D2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11">
        <f t="shared" si="169"/>
        <v>0</v>
      </c>
      <c r="G296" s="211"/>
      <c r="H296" s="211">
        <f t="shared" si="170"/>
        <v>0</v>
      </c>
      <c r="I296" s="211"/>
      <c r="J296" s="211">
        <f t="shared" si="171"/>
        <v>0</v>
      </c>
      <c r="K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11">
        <f t="shared" si="172"/>
        <v>0</v>
      </c>
      <c r="Z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11">
        <f t="shared" si="173"/>
        <v>0</v>
      </c>
      <c r="AD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11">
        <f t="shared" si="174"/>
        <v>0</v>
      </c>
      <c r="AH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11">
        <f t="shared" si="175"/>
        <v>0</v>
      </c>
      <c r="AL296" s="211">
        <f t="shared" si="176"/>
        <v>0</v>
      </c>
    </row>
    <row r="297" spans="2:38" x14ac:dyDescent="0.25">
      <c r="B297" s="209" t="s">
        <v>1299</v>
      </c>
      <c r="C297" s="210" t="s">
        <v>1300</v>
      </c>
      <c r="D2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11">
        <f t="shared" si="169"/>
        <v>0</v>
      </c>
      <c r="G297" s="211"/>
      <c r="H297" s="211">
        <f t="shared" si="170"/>
        <v>0</v>
      </c>
      <c r="I297" s="211"/>
      <c r="J297" s="211">
        <f t="shared" si="171"/>
        <v>0</v>
      </c>
      <c r="K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11">
        <f t="shared" si="172"/>
        <v>0</v>
      </c>
      <c r="Z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11">
        <f t="shared" si="173"/>
        <v>0</v>
      </c>
      <c r="AD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11">
        <f t="shared" si="174"/>
        <v>0</v>
      </c>
      <c r="AH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11">
        <f t="shared" si="175"/>
        <v>0</v>
      </c>
      <c r="AL297" s="211">
        <f t="shared" si="176"/>
        <v>0</v>
      </c>
    </row>
    <row r="298" spans="2:38" x14ac:dyDescent="0.25">
      <c r="B298" s="209" t="s">
        <v>1301</v>
      </c>
      <c r="C298" s="210" t="s">
        <v>1302</v>
      </c>
      <c r="D2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11">
        <f t="shared" si="169"/>
        <v>0</v>
      </c>
      <c r="G298" s="211"/>
      <c r="H298" s="211">
        <f t="shared" si="170"/>
        <v>0</v>
      </c>
      <c r="I298" s="211"/>
      <c r="J298" s="211">
        <f t="shared" si="171"/>
        <v>0</v>
      </c>
      <c r="K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11">
        <f t="shared" si="172"/>
        <v>0</v>
      </c>
      <c r="Z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11">
        <f t="shared" si="173"/>
        <v>0</v>
      </c>
      <c r="AD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11">
        <f t="shared" si="174"/>
        <v>0</v>
      </c>
      <c r="AH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11">
        <f t="shared" si="175"/>
        <v>0</v>
      </c>
      <c r="AL298" s="211">
        <f t="shared" si="176"/>
        <v>0</v>
      </c>
    </row>
    <row r="299" spans="2:38" x14ac:dyDescent="0.25">
      <c r="B299" s="209" t="s">
        <v>1303</v>
      </c>
      <c r="C299" s="210" t="s">
        <v>1304</v>
      </c>
      <c r="D2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150000</v>
      </c>
      <c r="F299" s="211">
        <f t="shared" si="169"/>
        <v>150000</v>
      </c>
      <c r="G299" s="211"/>
      <c r="H299" s="211">
        <f t="shared" si="170"/>
        <v>150000</v>
      </c>
      <c r="I299" s="211"/>
      <c r="J299" s="211">
        <f t="shared" si="171"/>
        <v>150000</v>
      </c>
      <c r="K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150000</v>
      </c>
      <c r="M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11">
        <f t="shared" si="172"/>
        <v>0</v>
      </c>
      <c r="Z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11">
        <f t="shared" si="173"/>
        <v>0</v>
      </c>
      <c r="AD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11">
        <f t="shared" si="174"/>
        <v>0</v>
      </c>
      <c r="AH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11">
        <f t="shared" si="175"/>
        <v>0</v>
      </c>
      <c r="AL299" s="211">
        <f t="shared" si="176"/>
        <v>0</v>
      </c>
    </row>
    <row r="300" spans="2:38" x14ac:dyDescent="0.25">
      <c r="B300" s="209" t="s">
        <v>1305</v>
      </c>
      <c r="C300" s="210" t="s">
        <v>1306</v>
      </c>
      <c r="D3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11">
        <f t="shared" si="169"/>
        <v>0</v>
      </c>
      <c r="G300" s="211"/>
      <c r="H300" s="211">
        <f t="shared" si="170"/>
        <v>0</v>
      </c>
      <c r="I300" s="211"/>
      <c r="J300" s="211">
        <f t="shared" si="171"/>
        <v>0</v>
      </c>
      <c r="K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11">
        <f t="shared" si="172"/>
        <v>0</v>
      </c>
      <c r="Z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11">
        <f t="shared" si="173"/>
        <v>0</v>
      </c>
      <c r="AD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11">
        <f t="shared" si="174"/>
        <v>0</v>
      </c>
      <c r="AH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11">
        <f t="shared" si="175"/>
        <v>0</v>
      </c>
      <c r="AL300" s="211">
        <f t="shared" si="176"/>
        <v>0</v>
      </c>
    </row>
    <row r="301" spans="2:38" x14ac:dyDescent="0.25">
      <c r="B301" s="209" t="s">
        <v>1307</v>
      </c>
      <c r="C301" s="210" t="s">
        <v>1308</v>
      </c>
      <c r="D3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35000</v>
      </c>
      <c r="F301" s="211">
        <f t="shared" ref="F301:F332" si="177">D301+E301</f>
        <v>35000</v>
      </c>
      <c r="G301" s="211"/>
      <c r="H301" s="211">
        <f t="shared" ref="H301:H332" si="178">F301-G301</f>
        <v>35000</v>
      </c>
      <c r="I301" s="211"/>
      <c r="J301" s="211">
        <f t="shared" ref="J301:J332" si="179">F301-I301</f>
        <v>35000</v>
      </c>
      <c r="K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35000</v>
      </c>
      <c r="Q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11">
        <f t="shared" ref="Y301:Y332" si="180">V301+W301+X301</f>
        <v>0</v>
      </c>
      <c r="Z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11">
        <f t="shared" ref="AC301:AC332" si="181">Z301+AA301+AB301</f>
        <v>0</v>
      </c>
      <c r="AD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11">
        <f t="shared" ref="AG301:AG332" si="182">AD301+AE301+AF301</f>
        <v>0</v>
      </c>
      <c r="AH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11">
        <f t="shared" ref="AK301:AK332" si="183">AH301+AI301+AJ301</f>
        <v>0</v>
      </c>
      <c r="AL301" s="211">
        <f t="shared" ref="AL301:AL332" si="184">Y301+AC301+AG301+AK301</f>
        <v>0</v>
      </c>
    </row>
    <row r="302" spans="2:38" x14ac:dyDescent="0.25">
      <c r="B302" s="209" t="s">
        <v>1309</v>
      </c>
      <c r="C302" s="210" t="s">
        <v>1310</v>
      </c>
      <c r="D3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11">
        <f t="shared" si="177"/>
        <v>0</v>
      </c>
      <c r="G302" s="211"/>
      <c r="H302" s="211">
        <f t="shared" si="178"/>
        <v>0</v>
      </c>
      <c r="I302" s="211"/>
      <c r="J302" s="211">
        <f t="shared" si="179"/>
        <v>0</v>
      </c>
      <c r="K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11">
        <f t="shared" si="180"/>
        <v>0</v>
      </c>
      <c r="Z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11">
        <f t="shared" si="181"/>
        <v>0</v>
      </c>
      <c r="AD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11">
        <f t="shared" si="182"/>
        <v>0</v>
      </c>
      <c r="AH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11">
        <f t="shared" si="183"/>
        <v>0</v>
      </c>
      <c r="AL302" s="211">
        <f t="shared" si="184"/>
        <v>0</v>
      </c>
    </row>
    <row r="303" spans="2:38" x14ac:dyDescent="0.25">
      <c r="B303" s="209" t="s">
        <v>1311</v>
      </c>
      <c r="C303" s="210" t="s">
        <v>1312</v>
      </c>
      <c r="D3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11">
        <f t="shared" si="177"/>
        <v>0</v>
      </c>
      <c r="G303" s="211"/>
      <c r="H303" s="211">
        <f t="shared" si="178"/>
        <v>0</v>
      </c>
      <c r="I303" s="211"/>
      <c r="J303" s="211">
        <f t="shared" si="179"/>
        <v>0</v>
      </c>
      <c r="K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11">
        <f t="shared" si="180"/>
        <v>0</v>
      </c>
      <c r="Z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11">
        <f t="shared" si="181"/>
        <v>0</v>
      </c>
      <c r="AD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11">
        <f t="shared" si="182"/>
        <v>0</v>
      </c>
      <c r="AH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11">
        <f t="shared" si="183"/>
        <v>0</v>
      </c>
      <c r="AL303" s="211">
        <f t="shared" si="184"/>
        <v>0</v>
      </c>
    </row>
    <row r="304" spans="2:38" x14ac:dyDescent="0.25">
      <c r="B304" s="209" t="s">
        <v>1313</v>
      </c>
      <c r="C304" s="210" t="s">
        <v>1314</v>
      </c>
      <c r="D3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11">
        <f t="shared" si="177"/>
        <v>0</v>
      </c>
      <c r="G304" s="211"/>
      <c r="H304" s="211">
        <f t="shared" si="178"/>
        <v>0</v>
      </c>
      <c r="I304" s="211"/>
      <c r="J304" s="211">
        <f t="shared" si="179"/>
        <v>0</v>
      </c>
      <c r="K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11">
        <f t="shared" si="180"/>
        <v>0</v>
      </c>
      <c r="Z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11">
        <f t="shared" si="181"/>
        <v>0</v>
      </c>
      <c r="AD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11">
        <f t="shared" si="182"/>
        <v>0</v>
      </c>
      <c r="AH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11">
        <f t="shared" si="183"/>
        <v>0</v>
      </c>
      <c r="AL304" s="211">
        <f t="shared" si="184"/>
        <v>0</v>
      </c>
    </row>
    <row r="305" spans="2:38" x14ac:dyDescent="0.25">
      <c r="B305" s="209" t="s">
        <v>1315</v>
      </c>
      <c r="C305" s="210" t="s">
        <v>1316</v>
      </c>
      <c r="D3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11">
        <f t="shared" si="177"/>
        <v>0</v>
      </c>
      <c r="G305" s="211"/>
      <c r="H305" s="211">
        <f t="shared" si="178"/>
        <v>0</v>
      </c>
      <c r="I305" s="211"/>
      <c r="J305" s="211">
        <f t="shared" si="179"/>
        <v>0</v>
      </c>
      <c r="K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11">
        <f t="shared" si="180"/>
        <v>0</v>
      </c>
      <c r="Z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11">
        <f t="shared" si="181"/>
        <v>0</v>
      </c>
      <c r="AD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11">
        <f t="shared" si="182"/>
        <v>0</v>
      </c>
      <c r="AH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11">
        <f t="shared" si="183"/>
        <v>0</v>
      </c>
      <c r="AL305" s="211">
        <f t="shared" si="184"/>
        <v>0</v>
      </c>
    </row>
    <row r="306" spans="2:38" x14ac:dyDescent="0.25">
      <c r="B306" s="209" t="s">
        <v>1317</v>
      </c>
      <c r="C306" s="210" t="s">
        <v>1318</v>
      </c>
      <c r="D3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11">
        <f t="shared" si="177"/>
        <v>0</v>
      </c>
      <c r="G306" s="211"/>
      <c r="H306" s="211">
        <f t="shared" si="178"/>
        <v>0</v>
      </c>
      <c r="I306" s="211"/>
      <c r="J306" s="211">
        <f t="shared" si="179"/>
        <v>0</v>
      </c>
      <c r="K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11">
        <f t="shared" si="180"/>
        <v>0</v>
      </c>
      <c r="Z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11">
        <f t="shared" si="181"/>
        <v>0</v>
      </c>
      <c r="AD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11">
        <f t="shared" si="182"/>
        <v>0</v>
      </c>
      <c r="AH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11">
        <f t="shared" si="183"/>
        <v>0</v>
      </c>
      <c r="AL306" s="211">
        <f t="shared" si="184"/>
        <v>0</v>
      </c>
    </row>
    <row r="307" spans="2:38" x14ac:dyDescent="0.25">
      <c r="B307" s="209" t="s">
        <v>1319</v>
      </c>
      <c r="C307" s="210" t="s">
        <v>1320</v>
      </c>
      <c r="D3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11">
        <f t="shared" si="177"/>
        <v>0</v>
      </c>
      <c r="G307" s="211"/>
      <c r="H307" s="211">
        <f t="shared" si="178"/>
        <v>0</v>
      </c>
      <c r="I307" s="211"/>
      <c r="J307" s="211">
        <f t="shared" si="179"/>
        <v>0</v>
      </c>
      <c r="K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11">
        <f t="shared" si="180"/>
        <v>0</v>
      </c>
      <c r="Z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11">
        <f t="shared" si="181"/>
        <v>0</v>
      </c>
      <c r="AD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11">
        <f t="shared" si="182"/>
        <v>0</v>
      </c>
      <c r="AH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11">
        <f t="shared" si="183"/>
        <v>0</v>
      </c>
      <c r="AL307" s="211">
        <f t="shared" si="184"/>
        <v>0</v>
      </c>
    </row>
    <row r="308" spans="2:38" x14ac:dyDescent="0.25">
      <c r="B308" s="209" t="s">
        <v>1321</v>
      </c>
      <c r="C308" s="210" t="s">
        <v>1322</v>
      </c>
      <c r="D3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11">
        <f t="shared" si="177"/>
        <v>0</v>
      </c>
      <c r="G308" s="211"/>
      <c r="H308" s="211">
        <f t="shared" si="178"/>
        <v>0</v>
      </c>
      <c r="I308" s="211"/>
      <c r="J308" s="211">
        <f t="shared" si="179"/>
        <v>0</v>
      </c>
      <c r="K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11">
        <f t="shared" si="180"/>
        <v>0</v>
      </c>
      <c r="Z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11">
        <f t="shared" si="181"/>
        <v>0</v>
      </c>
      <c r="AD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11">
        <f t="shared" si="182"/>
        <v>0</v>
      </c>
      <c r="AH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11">
        <f t="shared" si="183"/>
        <v>0</v>
      </c>
      <c r="AL308" s="211">
        <f t="shared" si="184"/>
        <v>0</v>
      </c>
    </row>
    <row r="309" spans="2:38" x14ac:dyDescent="0.25">
      <c r="B309" s="209" t="s">
        <v>1323</v>
      </c>
      <c r="C309" s="210" t="s">
        <v>1324</v>
      </c>
      <c r="D3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11">
        <f t="shared" si="177"/>
        <v>0</v>
      </c>
      <c r="G309" s="211"/>
      <c r="H309" s="211">
        <f t="shared" si="178"/>
        <v>0</v>
      </c>
      <c r="I309" s="211"/>
      <c r="J309" s="211">
        <f t="shared" si="179"/>
        <v>0</v>
      </c>
      <c r="K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11">
        <f t="shared" si="180"/>
        <v>0</v>
      </c>
      <c r="Z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11">
        <f t="shared" si="181"/>
        <v>0</v>
      </c>
      <c r="AD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11">
        <f t="shared" si="182"/>
        <v>0</v>
      </c>
      <c r="AH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11">
        <f t="shared" si="183"/>
        <v>0</v>
      </c>
      <c r="AL309" s="211">
        <f t="shared" si="184"/>
        <v>0</v>
      </c>
    </row>
    <row r="310" spans="2:38" x14ac:dyDescent="0.25">
      <c r="B310" s="209" t="s">
        <v>1325</v>
      </c>
      <c r="C310" s="210" t="s">
        <v>1326</v>
      </c>
      <c r="D3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11">
        <f t="shared" si="177"/>
        <v>0</v>
      </c>
      <c r="G310" s="211"/>
      <c r="H310" s="211">
        <f t="shared" si="178"/>
        <v>0</v>
      </c>
      <c r="I310" s="211"/>
      <c r="J310" s="211">
        <f t="shared" si="179"/>
        <v>0</v>
      </c>
      <c r="K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11">
        <f t="shared" si="180"/>
        <v>0</v>
      </c>
      <c r="Z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11">
        <f t="shared" si="181"/>
        <v>0</v>
      </c>
      <c r="AD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11">
        <f t="shared" si="182"/>
        <v>0</v>
      </c>
      <c r="AH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11">
        <f t="shared" si="183"/>
        <v>0</v>
      </c>
      <c r="AL310" s="211">
        <f t="shared" si="184"/>
        <v>0</v>
      </c>
    </row>
    <row r="311" spans="2:38" x14ac:dyDescent="0.25">
      <c r="B311" s="209" t="s">
        <v>1327</v>
      </c>
      <c r="C311" s="210" t="s">
        <v>1328</v>
      </c>
      <c r="D3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11">
        <f t="shared" si="177"/>
        <v>0</v>
      </c>
      <c r="G311" s="211"/>
      <c r="H311" s="211">
        <f t="shared" si="178"/>
        <v>0</v>
      </c>
      <c r="I311" s="211"/>
      <c r="J311" s="211">
        <f t="shared" si="179"/>
        <v>0</v>
      </c>
      <c r="K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11">
        <f t="shared" si="180"/>
        <v>0</v>
      </c>
      <c r="Z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11">
        <f t="shared" si="181"/>
        <v>0</v>
      </c>
      <c r="AD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11">
        <f t="shared" si="182"/>
        <v>0</v>
      </c>
      <c r="AH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11">
        <f t="shared" si="183"/>
        <v>0</v>
      </c>
      <c r="AL311" s="211">
        <f t="shared" si="184"/>
        <v>0</v>
      </c>
    </row>
    <row r="312" spans="2:38" x14ac:dyDescent="0.25">
      <c r="B312" s="218" t="s">
        <v>467</v>
      </c>
      <c r="C312" s="219" t="s">
        <v>341</v>
      </c>
      <c r="D312" s="220">
        <f>SUM(D313:D326)</f>
        <v>52770</v>
      </c>
      <c r="E312" s="220">
        <f>SUM(E313:E326)</f>
        <v>139648.13371625199</v>
      </c>
      <c r="F312" s="220">
        <f t="shared" si="177"/>
        <v>192418.13371625199</v>
      </c>
      <c r="G312" s="220">
        <f>SUM(G313:G326)</f>
        <v>0</v>
      </c>
      <c r="H312" s="220">
        <f t="shared" si="178"/>
        <v>192418.13371625199</v>
      </c>
      <c r="I312" s="220">
        <f>SUM(I313:I326)</f>
        <v>0</v>
      </c>
      <c r="J312" s="220">
        <f t="shared" si="179"/>
        <v>192418.13371625199</v>
      </c>
      <c r="K312" s="220">
        <f t="shared" ref="K312:X312" si="185">SUM(K313:K326)</f>
        <v>500</v>
      </c>
      <c r="L312" s="220">
        <f t="shared" si="185"/>
        <v>14555</v>
      </c>
      <c r="M312" s="220">
        <f t="shared" si="185"/>
        <v>0</v>
      </c>
      <c r="N312" s="220">
        <f t="shared" si="185"/>
        <v>11610</v>
      </c>
      <c r="O312" s="220">
        <f t="shared" si="185"/>
        <v>13210</v>
      </c>
      <c r="P312" s="220">
        <f t="shared" si="185"/>
        <v>147693.13371625199</v>
      </c>
      <c r="Q312" s="220">
        <f t="shared" si="185"/>
        <v>0</v>
      </c>
      <c r="R312" s="220">
        <f t="shared" si="185"/>
        <v>0</v>
      </c>
      <c r="S312" s="220">
        <f t="shared" si="185"/>
        <v>4850</v>
      </c>
      <c r="T312" s="220">
        <f t="shared" si="185"/>
        <v>0</v>
      </c>
      <c r="U312" s="220">
        <f t="shared" si="185"/>
        <v>0</v>
      </c>
      <c r="V312" s="220">
        <f t="shared" si="185"/>
        <v>0</v>
      </c>
      <c r="W312" s="220">
        <f t="shared" si="185"/>
        <v>5825</v>
      </c>
      <c r="X312" s="220">
        <f t="shared" si="185"/>
        <v>0</v>
      </c>
      <c r="Y312" s="220">
        <f t="shared" si="180"/>
        <v>5825</v>
      </c>
      <c r="Z312" s="220">
        <f>SUM(Z313:Z326)</f>
        <v>0</v>
      </c>
      <c r="AA312" s="220">
        <f>SUM(AA313:AA326)</f>
        <v>0</v>
      </c>
      <c r="AB312" s="220">
        <f>SUM(AB313:AB326)</f>
        <v>0</v>
      </c>
      <c r="AC312" s="220">
        <f t="shared" si="181"/>
        <v>0</v>
      </c>
      <c r="AD312" s="220">
        <f>SUM(AD313:AD326)</f>
        <v>0</v>
      </c>
      <c r="AE312" s="220">
        <f>SUM(AE313:AE326)</f>
        <v>0</v>
      </c>
      <c r="AF312" s="220">
        <f>SUM(AF313:AF326)</f>
        <v>0</v>
      </c>
      <c r="AG312" s="220">
        <f t="shared" si="182"/>
        <v>0</v>
      </c>
      <c r="AH312" s="220">
        <f>SUM(AH313:AH326)</f>
        <v>0</v>
      </c>
      <c r="AI312" s="220">
        <f>SUM(AI313:AI326)</f>
        <v>0</v>
      </c>
      <c r="AJ312" s="220">
        <f>SUM(AJ313:AJ326)</f>
        <v>0</v>
      </c>
      <c r="AK312" s="220">
        <f t="shared" si="183"/>
        <v>0</v>
      </c>
      <c r="AL312" s="220">
        <f t="shared" si="184"/>
        <v>5825</v>
      </c>
    </row>
    <row r="313" spans="2:38" x14ac:dyDescent="0.25">
      <c r="B313" s="209" t="s">
        <v>1329</v>
      </c>
      <c r="C313" s="210" t="s">
        <v>1330</v>
      </c>
      <c r="D3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11">
        <f t="shared" si="177"/>
        <v>0</v>
      </c>
      <c r="G313" s="211"/>
      <c r="H313" s="211">
        <f t="shared" si="178"/>
        <v>0</v>
      </c>
      <c r="I313" s="211"/>
      <c r="J313" s="211">
        <f t="shared" si="179"/>
        <v>0</v>
      </c>
      <c r="K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11">
        <f t="shared" si="180"/>
        <v>0</v>
      </c>
      <c r="Z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11">
        <f t="shared" si="181"/>
        <v>0</v>
      </c>
      <c r="AD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11">
        <f t="shared" si="182"/>
        <v>0</v>
      </c>
      <c r="AH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11">
        <f t="shared" si="183"/>
        <v>0</v>
      </c>
      <c r="AL313" s="211">
        <f t="shared" si="184"/>
        <v>0</v>
      </c>
    </row>
    <row r="314" spans="2:38" x14ac:dyDescent="0.25">
      <c r="B314" s="209" t="s">
        <v>468</v>
      </c>
      <c r="C314" s="210" t="s">
        <v>1331</v>
      </c>
      <c r="D3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11">
        <f t="shared" si="177"/>
        <v>0</v>
      </c>
      <c r="G314" s="211"/>
      <c r="H314" s="211">
        <f t="shared" si="178"/>
        <v>0</v>
      </c>
      <c r="I314" s="211"/>
      <c r="J314" s="211">
        <f t="shared" si="179"/>
        <v>0</v>
      </c>
      <c r="K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11">
        <f t="shared" si="180"/>
        <v>0</v>
      </c>
      <c r="Z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11">
        <f t="shared" si="181"/>
        <v>0</v>
      </c>
      <c r="AD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11">
        <f t="shared" si="182"/>
        <v>0</v>
      </c>
      <c r="AH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11">
        <f t="shared" si="183"/>
        <v>0</v>
      </c>
      <c r="AL314" s="211">
        <f t="shared" si="184"/>
        <v>0</v>
      </c>
    </row>
    <row r="315" spans="2:38" x14ac:dyDescent="0.25">
      <c r="B315" s="209" t="s">
        <v>1332</v>
      </c>
      <c r="C315" s="210" t="s">
        <v>1333</v>
      </c>
      <c r="D3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21170</v>
      </c>
      <c r="E3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27015</v>
      </c>
      <c r="F315" s="211">
        <f t="shared" si="177"/>
        <v>48185</v>
      </c>
      <c r="G315" s="211"/>
      <c r="H315" s="211">
        <f t="shared" si="178"/>
        <v>48185</v>
      </c>
      <c r="I315" s="211"/>
      <c r="J315" s="211">
        <f t="shared" si="179"/>
        <v>48185</v>
      </c>
      <c r="K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v>
      </c>
      <c r="L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14555</v>
      </c>
      <c r="M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11610</v>
      </c>
      <c r="O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13210</v>
      </c>
      <c r="P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7460</v>
      </c>
      <c r="Q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850</v>
      </c>
      <c r="T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5825</v>
      </c>
      <c r="X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11">
        <f t="shared" si="180"/>
        <v>5825</v>
      </c>
      <c r="Z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11">
        <f t="shared" si="181"/>
        <v>0</v>
      </c>
      <c r="AD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11">
        <f t="shared" si="182"/>
        <v>0</v>
      </c>
      <c r="AH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11">
        <f t="shared" si="183"/>
        <v>0</v>
      </c>
      <c r="AL315" s="211">
        <f t="shared" si="184"/>
        <v>5825</v>
      </c>
    </row>
    <row r="316" spans="2:38" x14ac:dyDescent="0.25">
      <c r="B316" s="209" t="s">
        <v>1334</v>
      </c>
      <c r="C316" s="210" t="s">
        <v>1335</v>
      </c>
      <c r="D3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11">
        <f t="shared" si="177"/>
        <v>0</v>
      </c>
      <c r="G316" s="211"/>
      <c r="H316" s="211">
        <f t="shared" si="178"/>
        <v>0</v>
      </c>
      <c r="I316" s="211"/>
      <c r="J316" s="211">
        <f t="shared" si="179"/>
        <v>0</v>
      </c>
      <c r="K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11">
        <f t="shared" si="180"/>
        <v>0</v>
      </c>
      <c r="Z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11">
        <f t="shared" si="181"/>
        <v>0</v>
      </c>
      <c r="AD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11">
        <f t="shared" si="182"/>
        <v>0</v>
      </c>
      <c r="AH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11">
        <f t="shared" si="183"/>
        <v>0</v>
      </c>
      <c r="AL316" s="211">
        <f t="shared" si="184"/>
        <v>0</v>
      </c>
    </row>
    <row r="317" spans="2:38" x14ac:dyDescent="0.25">
      <c r="B317" s="209" t="s">
        <v>1336</v>
      </c>
      <c r="C317" s="210" t="s">
        <v>1337</v>
      </c>
      <c r="D3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v>
      </c>
      <c r="F317" s="211">
        <f t="shared" si="177"/>
        <v>20000</v>
      </c>
      <c r="G317" s="211"/>
      <c r="H317" s="211">
        <f t="shared" si="178"/>
        <v>20000</v>
      </c>
      <c r="I317" s="211"/>
      <c r="J317" s="211">
        <f t="shared" si="179"/>
        <v>20000</v>
      </c>
      <c r="K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Q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11">
        <f t="shared" si="180"/>
        <v>0</v>
      </c>
      <c r="Z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11">
        <f t="shared" si="181"/>
        <v>0</v>
      </c>
      <c r="AD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11">
        <f t="shared" si="182"/>
        <v>0</v>
      </c>
      <c r="AH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11">
        <f t="shared" si="183"/>
        <v>0</v>
      </c>
      <c r="AL317" s="211">
        <f t="shared" si="184"/>
        <v>0</v>
      </c>
    </row>
    <row r="318" spans="2:38" x14ac:dyDescent="0.25">
      <c r="B318" s="209" t="s">
        <v>1338</v>
      </c>
      <c r="C318" s="210" t="s">
        <v>1339</v>
      </c>
      <c r="D3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11">
        <f t="shared" si="177"/>
        <v>0</v>
      </c>
      <c r="G318" s="211"/>
      <c r="H318" s="211">
        <f t="shared" si="178"/>
        <v>0</v>
      </c>
      <c r="I318" s="211"/>
      <c r="J318" s="211">
        <f t="shared" si="179"/>
        <v>0</v>
      </c>
      <c r="K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11">
        <f t="shared" si="180"/>
        <v>0</v>
      </c>
      <c r="Z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11">
        <f t="shared" si="181"/>
        <v>0</v>
      </c>
      <c r="AD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11">
        <f t="shared" si="182"/>
        <v>0</v>
      </c>
      <c r="AH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11">
        <f t="shared" si="183"/>
        <v>0</v>
      </c>
      <c r="AL318" s="211">
        <f t="shared" si="184"/>
        <v>0</v>
      </c>
    </row>
    <row r="319" spans="2:38" x14ac:dyDescent="0.25">
      <c r="B319" s="209" t="s">
        <v>469</v>
      </c>
      <c r="C319" s="210" t="s">
        <v>1340</v>
      </c>
      <c r="D3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11">
        <f t="shared" si="177"/>
        <v>0</v>
      </c>
      <c r="G319" s="211"/>
      <c r="H319" s="211">
        <f t="shared" si="178"/>
        <v>0</v>
      </c>
      <c r="I319" s="211"/>
      <c r="J319" s="211">
        <f t="shared" si="179"/>
        <v>0</v>
      </c>
      <c r="K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11">
        <f t="shared" si="180"/>
        <v>0</v>
      </c>
      <c r="Z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11">
        <f t="shared" si="181"/>
        <v>0</v>
      </c>
      <c r="AD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11">
        <f t="shared" si="182"/>
        <v>0</v>
      </c>
      <c r="AH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11">
        <f t="shared" si="183"/>
        <v>0</v>
      </c>
      <c r="AL319" s="211">
        <f t="shared" si="184"/>
        <v>0</v>
      </c>
    </row>
    <row r="320" spans="2:38" x14ac:dyDescent="0.25">
      <c r="B320" s="209" t="s">
        <v>1341</v>
      </c>
      <c r="C320" s="210" t="s">
        <v>1342</v>
      </c>
      <c r="D3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47197.623716251983</v>
      </c>
      <c r="F320" s="211">
        <f t="shared" si="177"/>
        <v>47197.623716251983</v>
      </c>
      <c r="G320" s="211"/>
      <c r="H320" s="211">
        <f t="shared" si="178"/>
        <v>47197.623716251983</v>
      </c>
      <c r="I320" s="211"/>
      <c r="J320" s="211">
        <f t="shared" si="179"/>
        <v>47197.623716251983</v>
      </c>
      <c r="K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47197.623716251983</v>
      </c>
      <c r="Q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11">
        <f t="shared" si="180"/>
        <v>0</v>
      </c>
      <c r="Z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11">
        <f t="shared" si="181"/>
        <v>0</v>
      </c>
      <c r="AD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11">
        <f t="shared" si="182"/>
        <v>0</v>
      </c>
      <c r="AH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11">
        <f t="shared" si="183"/>
        <v>0</v>
      </c>
      <c r="AL320" s="211">
        <f t="shared" si="184"/>
        <v>0</v>
      </c>
    </row>
    <row r="321" spans="2:38" x14ac:dyDescent="0.25">
      <c r="B321" s="209" t="s">
        <v>1343</v>
      </c>
      <c r="C321" s="210" t="s">
        <v>1344</v>
      </c>
      <c r="D3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11">
        <f t="shared" si="177"/>
        <v>0</v>
      </c>
      <c r="G321" s="211"/>
      <c r="H321" s="211">
        <f t="shared" si="178"/>
        <v>0</v>
      </c>
      <c r="I321" s="211"/>
      <c r="J321" s="211">
        <f t="shared" si="179"/>
        <v>0</v>
      </c>
      <c r="K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11">
        <f t="shared" si="180"/>
        <v>0</v>
      </c>
      <c r="Z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11">
        <f t="shared" si="181"/>
        <v>0</v>
      </c>
      <c r="AD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11">
        <f t="shared" si="182"/>
        <v>0</v>
      </c>
      <c r="AH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11">
        <f t="shared" si="183"/>
        <v>0</v>
      </c>
      <c r="AL321" s="211">
        <f t="shared" si="184"/>
        <v>0</v>
      </c>
    </row>
    <row r="322" spans="2:38" x14ac:dyDescent="0.25">
      <c r="B322" s="209" t="s">
        <v>1345</v>
      </c>
      <c r="C322" s="210" t="s">
        <v>1346</v>
      </c>
      <c r="D3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31600</v>
      </c>
      <c r="E3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11935.509999999998</v>
      </c>
      <c r="F322" s="211">
        <f t="shared" si="177"/>
        <v>43535.509999999995</v>
      </c>
      <c r="G322" s="211"/>
      <c r="H322" s="211">
        <f t="shared" si="178"/>
        <v>43535.509999999995</v>
      </c>
      <c r="I322" s="211"/>
      <c r="J322" s="211">
        <f t="shared" si="179"/>
        <v>43535.509999999995</v>
      </c>
      <c r="K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39535.51</v>
      </c>
      <c r="Q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v>
      </c>
      <c r="T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11">
        <f t="shared" si="180"/>
        <v>0</v>
      </c>
      <c r="Z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11">
        <f t="shared" si="181"/>
        <v>0</v>
      </c>
      <c r="AD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11">
        <f t="shared" si="182"/>
        <v>0</v>
      </c>
      <c r="AH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11">
        <f t="shared" si="183"/>
        <v>0</v>
      </c>
      <c r="AL322" s="211">
        <f t="shared" si="184"/>
        <v>0</v>
      </c>
    </row>
    <row r="323" spans="2:38" x14ac:dyDescent="0.25">
      <c r="B323" s="209" t="s">
        <v>1347</v>
      </c>
      <c r="C323" s="210" t="s">
        <v>1348</v>
      </c>
      <c r="D3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33500</v>
      </c>
      <c r="F323" s="211">
        <f t="shared" si="177"/>
        <v>33500</v>
      </c>
      <c r="G323" s="211"/>
      <c r="H323" s="211">
        <f t="shared" si="178"/>
        <v>33500</v>
      </c>
      <c r="I323" s="211"/>
      <c r="J323" s="211">
        <f t="shared" si="179"/>
        <v>33500</v>
      </c>
      <c r="K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33500</v>
      </c>
      <c r="Q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11">
        <f t="shared" si="180"/>
        <v>0</v>
      </c>
      <c r="Z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11">
        <f t="shared" si="181"/>
        <v>0</v>
      </c>
      <c r="AD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11">
        <f t="shared" si="182"/>
        <v>0</v>
      </c>
      <c r="AH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11">
        <f t="shared" si="183"/>
        <v>0</v>
      </c>
      <c r="AL323" s="211">
        <f t="shared" si="184"/>
        <v>0</v>
      </c>
    </row>
    <row r="324" spans="2:38" x14ac:dyDescent="0.25">
      <c r="B324" s="209" t="s">
        <v>1349</v>
      </c>
      <c r="C324" s="210" t="s">
        <v>1350</v>
      </c>
      <c r="D3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11">
        <f t="shared" si="177"/>
        <v>0</v>
      </c>
      <c r="G324" s="211"/>
      <c r="H324" s="211">
        <f t="shared" si="178"/>
        <v>0</v>
      </c>
      <c r="I324" s="211"/>
      <c r="J324" s="211">
        <f t="shared" si="179"/>
        <v>0</v>
      </c>
      <c r="K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11">
        <f t="shared" si="180"/>
        <v>0</v>
      </c>
      <c r="Z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11">
        <f t="shared" si="181"/>
        <v>0</v>
      </c>
      <c r="AD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11">
        <f t="shared" si="182"/>
        <v>0</v>
      </c>
      <c r="AH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11">
        <f t="shared" si="183"/>
        <v>0</v>
      </c>
      <c r="AL324" s="211">
        <f t="shared" si="184"/>
        <v>0</v>
      </c>
    </row>
    <row r="325" spans="2:38" x14ac:dyDescent="0.25">
      <c r="B325" s="209" t="s">
        <v>1351</v>
      </c>
      <c r="C325" s="210" t="s">
        <v>1352</v>
      </c>
      <c r="D3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11">
        <f t="shared" si="177"/>
        <v>0</v>
      </c>
      <c r="G325" s="211"/>
      <c r="H325" s="211">
        <f t="shared" si="178"/>
        <v>0</v>
      </c>
      <c r="I325" s="211"/>
      <c r="J325" s="211">
        <f t="shared" si="179"/>
        <v>0</v>
      </c>
      <c r="K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11">
        <f t="shared" si="180"/>
        <v>0</v>
      </c>
      <c r="Z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11">
        <f t="shared" si="181"/>
        <v>0</v>
      </c>
      <c r="AD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11">
        <f t="shared" si="182"/>
        <v>0</v>
      </c>
      <c r="AH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11">
        <f t="shared" si="183"/>
        <v>0</v>
      </c>
      <c r="AL325" s="211">
        <f t="shared" si="184"/>
        <v>0</v>
      </c>
    </row>
    <row r="326" spans="2:38" x14ac:dyDescent="0.25">
      <c r="B326" s="209" t="s">
        <v>1353</v>
      </c>
      <c r="C326" s="210" t="s">
        <v>1354</v>
      </c>
      <c r="D3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11">
        <f t="shared" si="177"/>
        <v>0</v>
      </c>
      <c r="G326" s="211"/>
      <c r="H326" s="211">
        <f t="shared" si="178"/>
        <v>0</v>
      </c>
      <c r="I326" s="211"/>
      <c r="J326" s="211">
        <f t="shared" si="179"/>
        <v>0</v>
      </c>
      <c r="K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11">
        <f t="shared" si="180"/>
        <v>0</v>
      </c>
      <c r="Z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11">
        <f t="shared" si="181"/>
        <v>0</v>
      </c>
      <c r="AD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11">
        <f t="shared" si="182"/>
        <v>0</v>
      </c>
      <c r="AH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11">
        <f t="shared" si="183"/>
        <v>0</v>
      </c>
      <c r="AL326" s="211">
        <f t="shared" si="184"/>
        <v>0</v>
      </c>
    </row>
    <row r="327" spans="2:38" x14ac:dyDescent="0.25">
      <c r="B327" s="206" t="s">
        <v>451</v>
      </c>
      <c r="C327" s="207" t="s">
        <v>329</v>
      </c>
      <c r="D327" s="208">
        <f>D328</f>
        <v>0</v>
      </c>
      <c r="E327" s="208">
        <f>E328</f>
        <v>0</v>
      </c>
      <c r="F327" s="208">
        <f t="shared" si="177"/>
        <v>0</v>
      </c>
      <c r="G327" s="208">
        <f>G328</f>
        <v>0</v>
      </c>
      <c r="H327" s="208">
        <f t="shared" si="178"/>
        <v>0</v>
      </c>
      <c r="I327" s="208">
        <f>I328</f>
        <v>0</v>
      </c>
      <c r="J327" s="208">
        <f t="shared" si="179"/>
        <v>0</v>
      </c>
      <c r="K327" s="208">
        <f t="shared" ref="K327:AJ327" si="186">K328</f>
        <v>0</v>
      </c>
      <c r="L327" s="208">
        <f t="shared" si="186"/>
        <v>0</v>
      </c>
      <c r="M327" s="208">
        <f t="shared" si="186"/>
        <v>0</v>
      </c>
      <c r="N327" s="208">
        <f t="shared" si="186"/>
        <v>0</v>
      </c>
      <c r="O327" s="208">
        <f t="shared" si="186"/>
        <v>0</v>
      </c>
      <c r="P327" s="208">
        <f t="shared" si="186"/>
        <v>0</v>
      </c>
      <c r="Q327" s="208">
        <f t="shared" si="186"/>
        <v>0</v>
      </c>
      <c r="R327" s="208">
        <f t="shared" si="186"/>
        <v>0</v>
      </c>
      <c r="S327" s="208">
        <f t="shared" si="186"/>
        <v>0</v>
      </c>
      <c r="T327" s="208">
        <f t="shared" si="186"/>
        <v>0</v>
      </c>
      <c r="U327" s="208">
        <f t="shared" si="186"/>
        <v>0</v>
      </c>
      <c r="V327" s="208">
        <f t="shared" si="186"/>
        <v>0</v>
      </c>
      <c r="W327" s="208">
        <f t="shared" si="186"/>
        <v>0</v>
      </c>
      <c r="X327" s="208">
        <f t="shared" si="186"/>
        <v>0</v>
      </c>
      <c r="Y327" s="208">
        <f t="shared" si="180"/>
        <v>0</v>
      </c>
      <c r="Z327" s="208">
        <f t="shared" si="186"/>
        <v>0</v>
      </c>
      <c r="AA327" s="208">
        <f t="shared" si="186"/>
        <v>0</v>
      </c>
      <c r="AB327" s="208">
        <f t="shared" si="186"/>
        <v>0</v>
      </c>
      <c r="AC327" s="208">
        <f t="shared" si="181"/>
        <v>0</v>
      </c>
      <c r="AD327" s="208">
        <f t="shared" si="186"/>
        <v>0</v>
      </c>
      <c r="AE327" s="208">
        <f t="shared" si="186"/>
        <v>0</v>
      </c>
      <c r="AF327" s="208">
        <f t="shared" si="186"/>
        <v>0</v>
      </c>
      <c r="AG327" s="208">
        <f t="shared" si="182"/>
        <v>0</v>
      </c>
      <c r="AH327" s="208">
        <f t="shared" si="186"/>
        <v>0</v>
      </c>
      <c r="AI327" s="208">
        <f t="shared" si="186"/>
        <v>0</v>
      </c>
      <c r="AJ327" s="208">
        <f t="shared" si="186"/>
        <v>0</v>
      </c>
      <c r="AK327" s="208">
        <f t="shared" si="183"/>
        <v>0</v>
      </c>
      <c r="AL327" s="208">
        <f t="shared" si="184"/>
        <v>0</v>
      </c>
    </row>
    <row r="328" spans="2:38" x14ac:dyDescent="0.25">
      <c r="B328" s="218" t="s">
        <v>453</v>
      </c>
      <c r="C328" s="219" t="s">
        <v>331</v>
      </c>
      <c r="D328" s="220">
        <f>SUM(D329:D332)</f>
        <v>0</v>
      </c>
      <c r="E328" s="220">
        <f>SUM(E329:E332)</f>
        <v>0</v>
      </c>
      <c r="F328" s="220">
        <f t="shared" si="177"/>
        <v>0</v>
      </c>
      <c r="G328" s="220">
        <f>SUM(G329:G332)</f>
        <v>0</v>
      </c>
      <c r="H328" s="220">
        <f t="shared" si="178"/>
        <v>0</v>
      </c>
      <c r="I328" s="220">
        <f>SUM(I329:I332)</f>
        <v>0</v>
      </c>
      <c r="J328" s="220">
        <f t="shared" si="179"/>
        <v>0</v>
      </c>
      <c r="K328" s="220">
        <f t="shared" ref="K328:X328" si="187">SUM(K329:K332)</f>
        <v>0</v>
      </c>
      <c r="L328" s="220">
        <f t="shared" si="187"/>
        <v>0</v>
      </c>
      <c r="M328" s="220">
        <f t="shared" si="187"/>
        <v>0</v>
      </c>
      <c r="N328" s="220">
        <f t="shared" si="187"/>
        <v>0</v>
      </c>
      <c r="O328" s="220">
        <f t="shared" si="187"/>
        <v>0</v>
      </c>
      <c r="P328" s="220">
        <f t="shared" si="187"/>
        <v>0</v>
      </c>
      <c r="Q328" s="220">
        <f t="shared" si="187"/>
        <v>0</v>
      </c>
      <c r="R328" s="220">
        <f t="shared" si="187"/>
        <v>0</v>
      </c>
      <c r="S328" s="220">
        <f t="shared" si="187"/>
        <v>0</v>
      </c>
      <c r="T328" s="220">
        <f t="shared" si="187"/>
        <v>0</v>
      </c>
      <c r="U328" s="220">
        <f t="shared" si="187"/>
        <v>0</v>
      </c>
      <c r="V328" s="220">
        <f t="shared" si="187"/>
        <v>0</v>
      </c>
      <c r="W328" s="220">
        <f t="shared" si="187"/>
        <v>0</v>
      </c>
      <c r="X328" s="220">
        <f t="shared" si="187"/>
        <v>0</v>
      </c>
      <c r="Y328" s="220">
        <f t="shared" si="180"/>
        <v>0</v>
      </c>
      <c r="Z328" s="220">
        <f>SUM(Z329:Z332)</f>
        <v>0</v>
      </c>
      <c r="AA328" s="220">
        <f>SUM(AA329:AA332)</f>
        <v>0</v>
      </c>
      <c r="AB328" s="220">
        <f>SUM(AB329:AB332)</f>
        <v>0</v>
      </c>
      <c r="AC328" s="220">
        <f t="shared" si="181"/>
        <v>0</v>
      </c>
      <c r="AD328" s="220">
        <f>SUM(AD329:AD332)</f>
        <v>0</v>
      </c>
      <c r="AE328" s="220">
        <f>SUM(AE329:AE332)</f>
        <v>0</v>
      </c>
      <c r="AF328" s="220">
        <f>SUM(AF329:AF332)</f>
        <v>0</v>
      </c>
      <c r="AG328" s="220">
        <f t="shared" si="182"/>
        <v>0</v>
      </c>
      <c r="AH328" s="220">
        <f>SUM(AH329:AH332)</f>
        <v>0</v>
      </c>
      <c r="AI328" s="220">
        <f>SUM(AI329:AI332)</f>
        <v>0</v>
      </c>
      <c r="AJ328" s="220">
        <f>SUM(AJ329:AJ332)</f>
        <v>0</v>
      </c>
      <c r="AK328" s="220">
        <f t="shared" si="183"/>
        <v>0</v>
      </c>
      <c r="AL328" s="220">
        <f t="shared" si="184"/>
        <v>0</v>
      </c>
    </row>
    <row r="329" spans="2:38" x14ac:dyDescent="0.25">
      <c r="B329" s="209" t="s">
        <v>470</v>
      </c>
      <c r="C329" s="210" t="s">
        <v>342</v>
      </c>
      <c r="D3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11">
        <f t="shared" si="177"/>
        <v>0</v>
      </c>
      <c r="G329" s="211"/>
      <c r="H329" s="211">
        <f t="shared" si="178"/>
        <v>0</v>
      </c>
      <c r="I329" s="211"/>
      <c r="J329" s="211">
        <f t="shared" si="179"/>
        <v>0</v>
      </c>
      <c r="K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11">
        <f t="shared" si="180"/>
        <v>0</v>
      </c>
      <c r="Z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11">
        <f t="shared" si="181"/>
        <v>0</v>
      </c>
      <c r="AD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11">
        <f t="shared" si="182"/>
        <v>0</v>
      </c>
      <c r="AH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11">
        <f t="shared" si="183"/>
        <v>0</v>
      </c>
      <c r="AL329" s="211">
        <f t="shared" si="184"/>
        <v>0</v>
      </c>
    </row>
    <row r="330" spans="2:38" x14ac:dyDescent="0.25">
      <c r="B330" s="209" t="s">
        <v>1229</v>
      </c>
      <c r="C330" s="210" t="s">
        <v>1230</v>
      </c>
      <c r="D3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11">
        <f t="shared" si="177"/>
        <v>0</v>
      </c>
      <c r="G330" s="211"/>
      <c r="H330" s="211">
        <f t="shared" si="178"/>
        <v>0</v>
      </c>
      <c r="I330" s="211"/>
      <c r="J330" s="211">
        <f t="shared" si="179"/>
        <v>0</v>
      </c>
      <c r="K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11">
        <f t="shared" si="180"/>
        <v>0</v>
      </c>
      <c r="Z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11">
        <f t="shared" si="181"/>
        <v>0</v>
      </c>
      <c r="AD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11">
        <f t="shared" si="182"/>
        <v>0</v>
      </c>
      <c r="AH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11">
        <f t="shared" si="183"/>
        <v>0</v>
      </c>
      <c r="AL330" s="211">
        <f t="shared" si="184"/>
        <v>0</v>
      </c>
    </row>
    <row r="331" spans="2:38" x14ac:dyDescent="0.25">
      <c r="B331" s="209" t="s">
        <v>1231</v>
      </c>
      <c r="C331" s="210" t="s">
        <v>1232</v>
      </c>
      <c r="D3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11">
        <f t="shared" si="177"/>
        <v>0</v>
      </c>
      <c r="G331" s="211"/>
      <c r="H331" s="211">
        <f t="shared" si="178"/>
        <v>0</v>
      </c>
      <c r="I331" s="211"/>
      <c r="J331" s="211">
        <f t="shared" si="179"/>
        <v>0</v>
      </c>
      <c r="K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11">
        <f t="shared" si="180"/>
        <v>0</v>
      </c>
      <c r="Z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11">
        <f t="shared" si="181"/>
        <v>0</v>
      </c>
      <c r="AD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11">
        <f t="shared" si="182"/>
        <v>0</v>
      </c>
      <c r="AH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11">
        <f t="shared" si="183"/>
        <v>0</v>
      </c>
      <c r="AL331" s="211">
        <f t="shared" si="184"/>
        <v>0</v>
      </c>
    </row>
    <row r="332" spans="2:38" x14ac:dyDescent="0.25">
      <c r="B332" s="209" t="s">
        <v>1233</v>
      </c>
      <c r="C332" s="210" t="s">
        <v>1234</v>
      </c>
      <c r="D3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11">
        <f t="shared" si="177"/>
        <v>0</v>
      </c>
      <c r="G332" s="211"/>
      <c r="H332" s="211">
        <f t="shared" si="178"/>
        <v>0</v>
      </c>
      <c r="I332" s="211"/>
      <c r="J332" s="211">
        <f t="shared" si="179"/>
        <v>0</v>
      </c>
      <c r="K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11">
        <f t="shared" si="180"/>
        <v>0</v>
      </c>
      <c r="Z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11">
        <f t="shared" si="181"/>
        <v>0</v>
      </c>
      <c r="AD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11">
        <f t="shared" si="182"/>
        <v>0</v>
      </c>
      <c r="AH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11">
        <f t="shared" si="183"/>
        <v>0</v>
      </c>
      <c r="AL332" s="211">
        <f t="shared" si="184"/>
        <v>0</v>
      </c>
    </row>
    <row r="333" spans="2:38" x14ac:dyDescent="0.25">
      <c r="B333" s="206" t="s">
        <v>471</v>
      </c>
      <c r="C333" s="207" t="s">
        <v>343</v>
      </c>
      <c r="D333" s="208">
        <f>D334+D337+D375+D381</f>
        <v>1632288</v>
      </c>
      <c r="E333" s="208">
        <f>E334+E337+E375+E381</f>
        <v>9247888.4030128531</v>
      </c>
      <c r="F333" s="208">
        <f t="shared" ref="F333:F354" si="188">D333+E333</f>
        <v>10880176.403012853</v>
      </c>
      <c r="G333" s="208">
        <f>G334+G337+G375+G381</f>
        <v>0</v>
      </c>
      <c r="H333" s="208">
        <f t="shared" ref="H333:H354" si="189">F333-G333</f>
        <v>10880176.403012853</v>
      </c>
      <c r="I333" s="208">
        <f>I334+I337+I375+I381</f>
        <v>0</v>
      </c>
      <c r="J333" s="208">
        <f t="shared" ref="J333:J354" si="190">F333-I333</f>
        <v>10880176.403012853</v>
      </c>
      <c r="K333" s="208">
        <f t="shared" ref="K333:X333" si="191">K334+K337+K375+K381</f>
        <v>0</v>
      </c>
      <c r="L333" s="208">
        <f t="shared" si="191"/>
        <v>1440000</v>
      </c>
      <c r="M333" s="208">
        <f t="shared" si="191"/>
        <v>0</v>
      </c>
      <c r="N333" s="208">
        <f t="shared" si="191"/>
        <v>0</v>
      </c>
      <c r="O333" s="208">
        <f t="shared" si="191"/>
        <v>366920</v>
      </c>
      <c r="P333" s="208">
        <f t="shared" si="191"/>
        <v>9073256.4030128513</v>
      </c>
      <c r="Q333" s="208">
        <f t="shared" si="191"/>
        <v>0</v>
      </c>
      <c r="R333" s="208">
        <f t="shared" si="191"/>
        <v>0</v>
      </c>
      <c r="S333" s="208">
        <f t="shared" si="191"/>
        <v>0</v>
      </c>
      <c r="T333" s="208">
        <f t="shared" si="191"/>
        <v>0</v>
      </c>
      <c r="U333" s="208">
        <f t="shared" si="191"/>
        <v>0</v>
      </c>
      <c r="V333" s="208">
        <f t="shared" si="191"/>
        <v>0</v>
      </c>
      <c r="W333" s="208">
        <f t="shared" si="191"/>
        <v>110000</v>
      </c>
      <c r="X333" s="208">
        <f t="shared" si="191"/>
        <v>0</v>
      </c>
      <c r="Y333" s="208">
        <f t="shared" ref="Y333:Y354" si="192">V333+W333+X333</f>
        <v>110000</v>
      </c>
      <c r="Z333" s="208">
        <f>Z334+Z337+Z375+Z381</f>
        <v>0</v>
      </c>
      <c r="AA333" s="208">
        <f>AA334+AA337+AA375+AA381</f>
        <v>0</v>
      </c>
      <c r="AB333" s="208">
        <f>AB334+AB337+AB375+AB381</f>
        <v>0</v>
      </c>
      <c r="AC333" s="208">
        <f t="shared" ref="AC333:AC354" si="193">Z333+AA333+AB333</f>
        <v>0</v>
      </c>
      <c r="AD333" s="208">
        <f>AD334+AD337+AD375+AD381</f>
        <v>0</v>
      </c>
      <c r="AE333" s="208">
        <f>AE334+AE337+AE375+AE381</f>
        <v>0</v>
      </c>
      <c r="AF333" s="208">
        <f>AF334+AF337+AF375+AF381</f>
        <v>25000</v>
      </c>
      <c r="AG333" s="208">
        <f t="shared" ref="AG333:AG354" si="194">AD333+AE333+AF333</f>
        <v>25000</v>
      </c>
      <c r="AH333" s="208">
        <f>AH334+AH337+AH375+AH381</f>
        <v>0</v>
      </c>
      <c r="AI333" s="208">
        <f>AI334+AI337+AI375+AI381</f>
        <v>0</v>
      </c>
      <c r="AJ333" s="208">
        <f>AJ334+AJ337+AJ375+AJ381</f>
        <v>0</v>
      </c>
      <c r="AK333" s="208">
        <f t="shared" ref="AK333:AK354" si="195">AH333+AI333+AJ333</f>
        <v>0</v>
      </c>
      <c r="AL333" s="208">
        <f t="shared" ref="AL333:AL354" si="196">Y333+AC333+AG333+AK333</f>
        <v>135000</v>
      </c>
    </row>
    <row r="334" spans="2:38" x14ac:dyDescent="0.25">
      <c r="B334" s="218" t="s">
        <v>472</v>
      </c>
      <c r="C334" s="219" t="s">
        <v>344</v>
      </c>
      <c r="D334" s="220">
        <f>SUM(D335:D336)</f>
        <v>0</v>
      </c>
      <c r="E334" s="220">
        <f>SUM(E335:E336)</f>
        <v>0</v>
      </c>
      <c r="F334" s="220">
        <f t="shared" si="188"/>
        <v>0</v>
      </c>
      <c r="G334" s="220">
        <f>SUM(G335:G336)</f>
        <v>0</v>
      </c>
      <c r="H334" s="220">
        <f t="shared" si="189"/>
        <v>0</v>
      </c>
      <c r="I334" s="220">
        <f>SUM(I335:I336)</f>
        <v>0</v>
      </c>
      <c r="J334" s="220">
        <f t="shared" si="190"/>
        <v>0</v>
      </c>
      <c r="K334" s="220">
        <f t="shared" ref="K334:AJ334" si="197">SUM(K335:K336)</f>
        <v>0</v>
      </c>
      <c r="L334" s="220">
        <f t="shared" si="197"/>
        <v>0</v>
      </c>
      <c r="M334" s="220">
        <f t="shared" si="197"/>
        <v>0</v>
      </c>
      <c r="N334" s="220">
        <f t="shared" si="197"/>
        <v>0</v>
      </c>
      <c r="O334" s="220">
        <f t="shared" si="197"/>
        <v>0</v>
      </c>
      <c r="P334" s="220">
        <f t="shared" si="197"/>
        <v>0</v>
      </c>
      <c r="Q334" s="220">
        <f t="shared" si="197"/>
        <v>0</v>
      </c>
      <c r="R334" s="220">
        <f t="shared" si="197"/>
        <v>0</v>
      </c>
      <c r="S334" s="220">
        <f t="shared" si="197"/>
        <v>0</v>
      </c>
      <c r="T334" s="220">
        <f t="shared" si="197"/>
        <v>0</v>
      </c>
      <c r="U334" s="220">
        <f t="shared" si="197"/>
        <v>0</v>
      </c>
      <c r="V334" s="220">
        <f t="shared" si="197"/>
        <v>0</v>
      </c>
      <c r="W334" s="220">
        <f t="shared" si="197"/>
        <v>0</v>
      </c>
      <c r="X334" s="220">
        <f t="shared" si="197"/>
        <v>0</v>
      </c>
      <c r="Y334" s="220">
        <f t="shared" si="192"/>
        <v>0</v>
      </c>
      <c r="Z334" s="220">
        <f t="shared" si="197"/>
        <v>0</v>
      </c>
      <c r="AA334" s="220">
        <f t="shared" si="197"/>
        <v>0</v>
      </c>
      <c r="AB334" s="220">
        <f t="shared" si="197"/>
        <v>0</v>
      </c>
      <c r="AC334" s="220">
        <f t="shared" si="193"/>
        <v>0</v>
      </c>
      <c r="AD334" s="220">
        <f t="shared" si="197"/>
        <v>0</v>
      </c>
      <c r="AE334" s="220">
        <f t="shared" si="197"/>
        <v>0</v>
      </c>
      <c r="AF334" s="220">
        <f t="shared" si="197"/>
        <v>0</v>
      </c>
      <c r="AG334" s="220">
        <f t="shared" si="194"/>
        <v>0</v>
      </c>
      <c r="AH334" s="220">
        <f t="shared" si="197"/>
        <v>0</v>
      </c>
      <c r="AI334" s="220">
        <f t="shared" si="197"/>
        <v>0</v>
      </c>
      <c r="AJ334" s="220">
        <f t="shared" si="197"/>
        <v>0</v>
      </c>
      <c r="AK334" s="220">
        <f t="shared" si="195"/>
        <v>0</v>
      </c>
      <c r="AL334" s="220">
        <f t="shared" si="196"/>
        <v>0</v>
      </c>
    </row>
    <row r="335" spans="2:38" x14ac:dyDescent="0.25">
      <c r="B335" s="209" t="s">
        <v>473</v>
      </c>
      <c r="C335" s="210" t="s">
        <v>345</v>
      </c>
      <c r="D3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11">
        <f t="shared" si="188"/>
        <v>0</v>
      </c>
      <c r="G335" s="211"/>
      <c r="H335" s="211">
        <f t="shared" si="189"/>
        <v>0</v>
      </c>
      <c r="I335" s="211"/>
      <c r="J335" s="211">
        <f t="shared" si="190"/>
        <v>0</v>
      </c>
      <c r="K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11">
        <f t="shared" si="192"/>
        <v>0</v>
      </c>
      <c r="Z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11">
        <f t="shared" si="193"/>
        <v>0</v>
      </c>
      <c r="AD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11">
        <f t="shared" si="194"/>
        <v>0</v>
      </c>
      <c r="AH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11">
        <f t="shared" si="195"/>
        <v>0</v>
      </c>
      <c r="AL335" s="211">
        <f t="shared" si="196"/>
        <v>0</v>
      </c>
    </row>
    <row r="336" spans="2:38" x14ac:dyDescent="0.25">
      <c r="B336" s="209" t="s">
        <v>474</v>
      </c>
      <c r="C336" s="210" t="s">
        <v>346</v>
      </c>
      <c r="D3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11">
        <f t="shared" si="188"/>
        <v>0</v>
      </c>
      <c r="G336" s="211"/>
      <c r="H336" s="211">
        <f t="shared" si="189"/>
        <v>0</v>
      </c>
      <c r="I336" s="211"/>
      <c r="J336" s="211">
        <f t="shared" si="190"/>
        <v>0</v>
      </c>
      <c r="K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11">
        <f t="shared" si="192"/>
        <v>0</v>
      </c>
      <c r="Z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11">
        <f t="shared" si="193"/>
        <v>0</v>
      </c>
      <c r="AD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11">
        <f t="shared" si="194"/>
        <v>0</v>
      </c>
      <c r="AH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11">
        <f t="shared" si="195"/>
        <v>0</v>
      </c>
      <c r="AL336" s="211">
        <f t="shared" si="196"/>
        <v>0</v>
      </c>
    </row>
    <row r="337" spans="2:38" x14ac:dyDescent="0.25">
      <c r="B337" s="218" t="s">
        <v>475</v>
      </c>
      <c r="C337" s="219" t="s">
        <v>347</v>
      </c>
      <c r="D337" s="220">
        <f>SUM(D338:D374)</f>
        <v>1614288</v>
      </c>
      <c r="E337" s="220">
        <f>SUM(E338:E374)</f>
        <v>9246388.4030128531</v>
      </c>
      <c r="F337" s="220">
        <f t="shared" si="188"/>
        <v>10860676.403012853</v>
      </c>
      <c r="G337" s="220">
        <f>SUM(G338:G374)</f>
        <v>0</v>
      </c>
      <c r="H337" s="220">
        <f t="shared" si="189"/>
        <v>10860676.403012853</v>
      </c>
      <c r="I337" s="220">
        <f>SUM(I338:I374)</f>
        <v>0</v>
      </c>
      <c r="J337" s="220">
        <f t="shared" si="190"/>
        <v>10860676.403012853</v>
      </c>
      <c r="K337" s="220">
        <f t="shared" ref="K337:X337" si="198">SUM(K338:K374)</f>
        <v>0</v>
      </c>
      <c r="L337" s="220">
        <f t="shared" si="198"/>
        <v>1440000</v>
      </c>
      <c r="M337" s="220">
        <f t="shared" si="198"/>
        <v>0</v>
      </c>
      <c r="N337" s="220">
        <f t="shared" si="198"/>
        <v>0</v>
      </c>
      <c r="O337" s="220">
        <f t="shared" si="198"/>
        <v>361920</v>
      </c>
      <c r="P337" s="220">
        <f t="shared" si="198"/>
        <v>9058756.4030128513</v>
      </c>
      <c r="Q337" s="220">
        <f t="shared" si="198"/>
        <v>0</v>
      </c>
      <c r="R337" s="220">
        <f t="shared" si="198"/>
        <v>0</v>
      </c>
      <c r="S337" s="220">
        <f t="shared" si="198"/>
        <v>0</v>
      </c>
      <c r="T337" s="220">
        <f t="shared" si="198"/>
        <v>0</v>
      </c>
      <c r="U337" s="220">
        <f t="shared" si="198"/>
        <v>0</v>
      </c>
      <c r="V337" s="220">
        <f t="shared" si="198"/>
        <v>0</v>
      </c>
      <c r="W337" s="220">
        <f t="shared" si="198"/>
        <v>110000</v>
      </c>
      <c r="X337" s="220">
        <f t="shared" si="198"/>
        <v>0</v>
      </c>
      <c r="Y337" s="220">
        <f t="shared" si="192"/>
        <v>110000</v>
      </c>
      <c r="Z337" s="220">
        <f>SUM(Z338:Z374)</f>
        <v>0</v>
      </c>
      <c r="AA337" s="220">
        <f>SUM(AA338:AA374)</f>
        <v>0</v>
      </c>
      <c r="AB337" s="220">
        <f>SUM(AB338:AB374)</f>
        <v>0</v>
      </c>
      <c r="AC337" s="220">
        <f t="shared" si="193"/>
        <v>0</v>
      </c>
      <c r="AD337" s="220">
        <f>SUM(AD338:AD374)</f>
        <v>0</v>
      </c>
      <c r="AE337" s="220">
        <f>SUM(AE338:AE374)</f>
        <v>0</v>
      </c>
      <c r="AF337" s="220">
        <f>SUM(AF338:AF374)</f>
        <v>25000</v>
      </c>
      <c r="AG337" s="220">
        <f t="shared" si="194"/>
        <v>25000</v>
      </c>
      <c r="AH337" s="220">
        <f>SUM(AH338:AH374)</f>
        <v>0</v>
      </c>
      <c r="AI337" s="220">
        <f>SUM(AI338:AI374)</f>
        <v>0</v>
      </c>
      <c r="AJ337" s="220">
        <f>SUM(AJ338:AJ374)</f>
        <v>0</v>
      </c>
      <c r="AK337" s="220">
        <f t="shared" si="195"/>
        <v>0</v>
      </c>
      <c r="AL337" s="220">
        <f t="shared" si="196"/>
        <v>135000</v>
      </c>
    </row>
    <row r="338" spans="2:38" x14ac:dyDescent="0.25">
      <c r="B338" s="209" t="s">
        <v>476</v>
      </c>
      <c r="C338" s="210" t="s">
        <v>348</v>
      </c>
      <c r="D3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11">
        <f t="shared" si="188"/>
        <v>0</v>
      </c>
      <c r="G338" s="211"/>
      <c r="H338" s="211">
        <f t="shared" si="189"/>
        <v>0</v>
      </c>
      <c r="I338" s="211"/>
      <c r="J338" s="211">
        <f t="shared" si="190"/>
        <v>0</v>
      </c>
      <c r="K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11">
        <f t="shared" si="192"/>
        <v>0</v>
      </c>
      <c r="Z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11">
        <f t="shared" si="193"/>
        <v>0</v>
      </c>
      <c r="AD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11">
        <f t="shared" si="194"/>
        <v>0</v>
      </c>
      <c r="AH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11">
        <f t="shared" si="195"/>
        <v>0</v>
      </c>
      <c r="AL338" s="211">
        <f t="shared" si="196"/>
        <v>0</v>
      </c>
    </row>
    <row r="339" spans="2:38" x14ac:dyDescent="0.25">
      <c r="B339" s="209" t="s">
        <v>1373</v>
      </c>
      <c r="C339" s="210" t="s">
        <v>1374</v>
      </c>
      <c r="D3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73500</v>
      </c>
      <c r="E3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148800</v>
      </c>
      <c r="F339" s="211">
        <f t="shared" si="188"/>
        <v>222300</v>
      </c>
      <c r="G339" s="211"/>
      <c r="H339" s="211">
        <f t="shared" si="189"/>
        <v>222300</v>
      </c>
      <c r="I339" s="211"/>
      <c r="J339" s="211">
        <f t="shared" si="190"/>
        <v>222300</v>
      </c>
      <c r="K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142500</v>
      </c>
      <c r="P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79800</v>
      </c>
      <c r="Q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11">
        <f t="shared" si="192"/>
        <v>0</v>
      </c>
      <c r="Z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11">
        <f t="shared" si="193"/>
        <v>0</v>
      </c>
      <c r="AD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11">
        <f t="shared" si="194"/>
        <v>0</v>
      </c>
      <c r="AH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11">
        <f t="shared" si="195"/>
        <v>0</v>
      </c>
      <c r="AL339" s="211">
        <f t="shared" si="196"/>
        <v>0</v>
      </c>
    </row>
    <row r="340" spans="2:38" x14ac:dyDescent="0.25">
      <c r="B340" s="209" t="s">
        <v>1375</v>
      </c>
      <c r="C340" s="210" t="s">
        <v>1374</v>
      </c>
      <c r="D3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225100</v>
      </c>
      <c r="E3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66500</v>
      </c>
      <c r="F340" s="211">
        <f t="shared" si="188"/>
        <v>291600</v>
      </c>
      <c r="G340" s="211"/>
      <c r="H340" s="211">
        <f t="shared" si="189"/>
        <v>291600</v>
      </c>
      <c r="I340" s="211"/>
      <c r="J340" s="211">
        <f t="shared" si="190"/>
        <v>291600</v>
      </c>
      <c r="K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53500</v>
      </c>
      <c r="P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238100</v>
      </c>
      <c r="Q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11">
        <f t="shared" si="192"/>
        <v>0</v>
      </c>
      <c r="Z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11">
        <f t="shared" si="193"/>
        <v>0</v>
      </c>
      <c r="AD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11">
        <f t="shared" si="194"/>
        <v>0</v>
      </c>
      <c r="AH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11">
        <f t="shared" si="195"/>
        <v>0</v>
      </c>
      <c r="AL340" s="211">
        <f t="shared" si="196"/>
        <v>0</v>
      </c>
    </row>
    <row r="341" spans="2:38" x14ac:dyDescent="0.25">
      <c r="B341" s="209" t="s">
        <v>1376</v>
      </c>
      <c r="C341" s="210" t="s">
        <v>1377</v>
      </c>
      <c r="D3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11">
        <f t="shared" si="188"/>
        <v>0</v>
      </c>
      <c r="G341" s="211"/>
      <c r="H341" s="211">
        <f t="shared" si="189"/>
        <v>0</v>
      </c>
      <c r="I341" s="211"/>
      <c r="J341" s="211">
        <f t="shared" si="190"/>
        <v>0</v>
      </c>
      <c r="K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11">
        <f t="shared" si="192"/>
        <v>0</v>
      </c>
      <c r="Z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11">
        <f t="shared" si="193"/>
        <v>0</v>
      </c>
      <c r="AD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11">
        <f t="shared" si="194"/>
        <v>0</v>
      </c>
      <c r="AH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11">
        <f t="shared" si="195"/>
        <v>0</v>
      </c>
      <c r="AL341" s="211">
        <f t="shared" si="196"/>
        <v>0</v>
      </c>
    </row>
    <row r="342" spans="2:38" x14ac:dyDescent="0.25">
      <c r="B342" s="209" t="s">
        <v>1378</v>
      </c>
      <c r="C342" s="210" t="s">
        <v>1377</v>
      </c>
      <c r="D3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11">
        <f t="shared" si="188"/>
        <v>0</v>
      </c>
      <c r="G342" s="211"/>
      <c r="H342" s="211">
        <f t="shared" si="189"/>
        <v>0</v>
      </c>
      <c r="I342" s="211"/>
      <c r="J342" s="211">
        <f t="shared" si="190"/>
        <v>0</v>
      </c>
      <c r="K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11">
        <f t="shared" si="192"/>
        <v>0</v>
      </c>
      <c r="Z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11">
        <f t="shared" si="193"/>
        <v>0</v>
      </c>
      <c r="AD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11">
        <f t="shared" si="194"/>
        <v>0</v>
      </c>
      <c r="AH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11">
        <f t="shared" si="195"/>
        <v>0</v>
      </c>
      <c r="AL342" s="211">
        <f t="shared" si="196"/>
        <v>0</v>
      </c>
    </row>
    <row r="343" spans="2:38" x14ac:dyDescent="0.25">
      <c r="B343" s="209" t="s">
        <v>1379</v>
      </c>
      <c r="C343" s="210" t="s">
        <v>1380</v>
      </c>
      <c r="D3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11">
        <f t="shared" si="188"/>
        <v>0</v>
      </c>
      <c r="G343" s="211"/>
      <c r="H343" s="211">
        <f t="shared" si="189"/>
        <v>0</v>
      </c>
      <c r="I343" s="211"/>
      <c r="J343" s="211">
        <f t="shared" si="190"/>
        <v>0</v>
      </c>
      <c r="K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11">
        <f t="shared" si="192"/>
        <v>0</v>
      </c>
      <c r="Z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11">
        <f t="shared" si="193"/>
        <v>0</v>
      </c>
      <c r="AD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11">
        <f t="shared" si="194"/>
        <v>0</v>
      </c>
      <c r="AH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11">
        <f t="shared" si="195"/>
        <v>0</v>
      </c>
      <c r="AL343" s="211">
        <f t="shared" si="196"/>
        <v>0</v>
      </c>
    </row>
    <row r="344" spans="2:38" x14ac:dyDescent="0.25">
      <c r="B344" s="209" t="s">
        <v>1381</v>
      </c>
      <c r="C344" s="210" t="s">
        <v>1382</v>
      </c>
      <c r="D3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11">
        <f t="shared" si="188"/>
        <v>0</v>
      </c>
      <c r="G344" s="211"/>
      <c r="H344" s="211">
        <f t="shared" si="189"/>
        <v>0</v>
      </c>
      <c r="I344" s="211"/>
      <c r="J344" s="211">
        <f t="shared" si="190"/>
        <v>0</v>
      </c>
      <c r="K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11">
        <f t="shared" si="192"/>
        <v>0</v>
      </c>
      <c r="Z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11">
        <f t="shared" si="193"/>
        <v>0</v>
      </c>
      <c r="AD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11">
        <f t="shared" si="194"/>
        <v>0</v>
      </c>
      <c r="AH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11">
        <f t="shared" si="195"/>
        <v>0</v>
      </c>
      <c r="AL344" s="211">
        <f t="shared" si="196"/>
        <v>0</v>
      </c>
    </row>
    <row r="345" spans="2:38" x14ac:dyDescent="0.25">
      <c r="B345" s="209" t="s">
        <v>1383</v>
      </c>
      <c r="C345" s="210" t="s">
        <v>1384</v>
      </c>
      <c r="D3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11">
        <f t="shared" si="188"/>
        <v>0</v>
      </c>
      <c r="G345" s="211"/>
      <c r="H345" s="211">
        <f t="shared" si="189"/>
        <v>0</v>
      </c>
      <c r="I345" s="211"/>
      <c r="J345" s="211">
        <f t="shared" si="190"/>
        <v>0</v>
      </c>
      <c r="K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11">
        <f t="shared" si="192"/>
        <v>0</v>
      </c>
      <c r="Z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11">
        <f t="shared" si="193"/>
        <v>0</v>
      </c>
      <c r="AD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11">
        <f t="shared" si="194"/>
        <v>0</v>
      </c>
      <c r="AH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11">
        <f t="shared" si="195"/>
        <v>0</v>
      </c>
      <c r="AL345" s="211">
        <f t="shared" si="196"/>
        <v>0</v>
      </c>
    </row>
    <row r="346" spans="2:38" x14ac:dyDescent="0.25">
      <c r="B346" s="209" t="s">
        <v>1385</v>
      </c>
      <c r="C346" s="210" t="s">
        <v>1386</v>
      </c>
      <c r="D3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40000</v>
      </c>
      <c r="F346" s="211">
        <f t="shared" si="188"/>
        <v>40000</v>
      </c>
      <c r="G346" s="211"/>
      <c r="H346" s="211">
        <f t="shared" si="189"/>
        <v>40000</v>
      </c>
      <c r="I346" s="211"/>
      <c r="J346" s="211">
        <f t="shared" si="190"/>
        <v>40000</v>
      </c>
      <c r="K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v>
      </c>
      <c r="Q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11">
        <f t="shared" si="192"/>
        <v>0</v>
      </c>
      <c r="Z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11">
        <f t="shared" si="193"/>
        <v>0</v>
      </c>
      <c r="AD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11">
        <f t="shared" si="194"/>
        <v>0</v>
      </c>
      <c r="AH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11">
        <f t="shared" si="195"/>
        <v>0</v>
      </c>
      <c r="AL346" s="211">
        <f t="shared" si="196"/>
        <v>0</v>
      </c>
    </row>
    <row r="347" spans="2:38" x14ac:dyDescent="0.25">
      <c r="B347" s="209" t="s">
        <v>1387</v>
      </c>
      <c r="C347" s="210" t="s">
        <v>1388</v>
      </c>
      <c r="D3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11">
        <f t="shared" si="188"/>
        <v>0</v>
      </c>
      <c r="G347" s="211"/>
      <c r="H347" s="211">
        <f t="shared" si="189"/>
        <v>0</v>
      </c>
      <c r="I347" s="211"/>
      <c r="J347" s="211">
        <f t="shared" si="190"/>
        <v>0</v>
      </c>
      <c r="K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11">
        <f t="shared" si="192"/>
        <v>0</v>
      </c>
      <c r="Z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11">
        <f t="shared" si="193"/>
        <v>0</v>
      </c>
      <c r="AD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11">
        <f t="shared" si="194"/>
        <v>0</v>
      </c>
      <c r="AH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11">
        <f t="shared" si="195"/>
        <v>0</v>
      </c>
      <c r="AL347" s="211">
        <f t="shared" si="196"/>
        <v>0</v>
      </c>
    </row>
    <row r="348" spans="2:38" x14ac:dyDescent="0.25">
      <c r="B348" s="209" t="s">
        <v>477</v>
      </c>
      <c r="C348" s="210" t="s">
        <v>1389</v>
      </c>
      <c r="D3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11">
        <f t="shared" si="188"/>
        <v>0</v>
      </c>
      <c r="G348" s="211"/>
      <c r="H348" s="211">
        <f t="shared" si="189"/>
        <v>0</v>
      </c>
      <c r="I348" s="211"/>
      <c r="J348" s="211">
        <f t="shared" si="190"/>
        <v>0</v>
      </c>
      <c r="K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11">
        <f t="shared" si="192"/>
        <v>0</v>
      </c>
      <c r="Z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11">
        <f t="shared" si="193"/>
        <v>0</v>
      </c>
      <c r="AD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11">
        <f t="shared" si="194"/>
        <v>0</v>
      </c>
      <c r="AH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11">
        <f t="shared" si="195"/>
        <v>0</v>
      </c>
      <c r="AL348" s="211">
        <f t="shared" si="196"/>
        <v>0</v>
      </c>
    </row>
    <row r="349" spans="2:38" x14ac:dyDescent="0.25">
      <c r="B349" s="209" t="s">
        <v>1390</v>
      </c>
      <c r="C349" s="210" t="s">
        <v>1389</v>
      </c>
      <c r="D3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1780000</v>
      </c>
      <c r="F349" s="211">
        <f t="shared" si="188"/>
        <v>1780000</v>
      </c>
      <c r="G349" s="211"/>
      <c r="H349" s="211">
        <f t="shared" si="189"/>
        <v>1780000</v>
      </c>
      <c r="I349" s="211"/>
      <c r="J349" s="211">
        <f t="shared" si="190"/>
        <v>1780000</v>
      </c>
      <c r="K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840000</v>
      </c>
      <c r="M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940000</v>
      </c>
      <c r="Q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11">
        <f t="shared" si="192"/>
        <v>0</v>
      </c>
      <c r="Z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11">
        <f t="shared" si="193"/>
        <v>0</v>
      </c>
      <c r="AD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11">
        <f t="shared" si="194"/>
        <v>0</v>
      </c>
      <c r="AH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11">
        <f t="shared" si="195"/>
        <v>0</v>
      </c>
      <c r="AL349" s="211">
        <f t="shared" si="196"/>
        <v>0</v>
      </c>
    </row>
    <row r="350" spans="2:38" x14ac:dyDescent="0.25">
      <c r="B350" s="209" t="s">
        <v>1391</v>
      </c>
      <c r="C350" s="210" t="s">
        <v>1392</v>
      </c>
      <c r="D3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11">
        <f t="shared" si="188"/>
        <v>0</v>
      </c>
      <c r="G350" s="211"/>
      <c r="H350" s="211">
        <f t="shared" si="189"/>
        <v>0</v>
      </c>
      <c r="I350" s="211"/>
      <c r="J350" s="211">
        <f t="shared" si="190"/>
        <v>0</v>
      </c>
      <c r="K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11">
        <f t="shared" si="192"/>
        <v>0</v>
      </c>
      <c r="Z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11">
        <f t="shared" si="193"/>
        <v>0</v>
      </c>
      <c r="AD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11">
        <f t="shared" si="194"/>
        <v>0</v>
      </c>
      <c r="AH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11">
        <f t="shared" si="195"/>
        <v>0</v>
      </c>
      <c r="AL350" s="211">
        <f t="shared" si="196"/>
        <v>0</v>
      </c>
    </row>
    <row r="351" spans="2:38" x14ac:dyDescent="0.25">
      <c r="B351" s="209" t="s">
        <v>1393</v>
      </c>
      <c r="C351" s="210" t="s">
        <v>1394</v>
      </c>
      <c r="D3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717268</v>
      </c>
      <c r="E3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7025088.4030128522</v>
      </c>
      <c r="F351" s="211">
        <f t="shared" si="188"/>
        <v>7742356.4030128522</v>
      </c>
      <c r="G351" s="211"/>
      <c r="H351" s="211">
        <f t="shared" si="189"/>
        <v>7742356.4030128522</v>
      </c>
      <c r="I351" s="211"/>
      <c r="J351" s="211">
        <f t="shared" si="190"/>
        <v>7742356.4030128522</v>
      </c>
      <c r="K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600000</v>
      </c>
      <c r="M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7142356.4030128513</v>
      </c>
      <c r="Q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110000</v>
      </c>
      <c r="X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11">
        <f t="shared" si="192"/>
        <v>110000</v>
      </c>
      <c r="Z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11">
        <f t="shared" si="193"/>
        <v>0</v>
      </c>
      <c r="AD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25000</v>
      </c>
      <c r="AG351" s="211">
        <f t="shared" si="194"/>
        <v>25000</v>
      </c>
      <c r="AH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11">
        <f t="shared" si="195"/>
        <v>0</v>
      </c>
      <c r="AL351" s="211">
        <f t="shared" si="196"/>
        <v>135000</v>
      </c>
    </row>
    <row r="352" spans="2:38" x14ac:dyDescent="0.25">
      <c r="B352" s="209" t="s">
        <v>478</v>
      </c>
      <c r="C352" s="210" t="s">
        <v>1395</v>
      </c>
      <c r="D3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11">
        <f t="shared" si="188"/>
        <v>0</v>
      </c>
      <c r="G352" s="211"/>
      <c r="H352" s="211">
        <f t="shared" si="189"/>
        <v>0</v>
      </c>
      <c r="I352" s="211"/>
      <c r="J352" s="211">
        <f t="shared" si="190"/>
        <v>0</v>
      </c>
      <c r="K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11">
        <f t="shared" si="192"/>
        <v>0</v>
      </c>
      <c r="Z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11">
        <f t="shared" si="193"/>
        <v>0</v>
      </c>
      <c r="AD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11">
        <f t="shared" si="194"/>
        <v>0</v>
      </c>
      <c r="AH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11">
        <f t="shared" si="195"/>
        <v>0</v>
      </c>
      <c r="AL352" s="211">
        <f t="shared" si="196"/>
        <v>0</v>
      </c>
    </row>
    <row r="353" spans="2:38" x14ac:dyDescent="0.25">
      <c r="B353" s="209" t="s">
        <v>1396</v>
      </c>
      <c r="C353" s="210" t="s">
        <v>1395</v>
      </c>
      <c r="D3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68000</v>
      </c>
      <c r="E3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133000</v>
      </c>
      <c r="F353" s="211">
        <f t="shared" si="188"/>
        <v>201000</v>
      </c>
      <c r="G353" s="211"/>
      <c r="H353" s="211">
        <f t="shared" si="189"/>
        <v>201000</v>
      </c>
      <c r="I353" s="211"/>
      <c r="J353" s="211">
        <f t="shared" si="190"/>
        <v>201000</v>
      </c>
      <c r="K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201000</v>
      </c>
      <c r="Q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11">
        <f t="shared" si="192"/>
        <v>0</v>
      </c>
      <c r="Z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11">
        <f t="shared" si="193"/>
        <v>0</v>
      </c>
      <c r="AD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11">
        <f t="shared" si="194"/>
        <v>0</v>
      </c>
      <c r="AH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11">
        <f t="shared" si="195"/>
        <v>0</v>
      </c>
      <c r="AL353" s="211">
        <f t="shared" si="196"/>
        <v>0</v>
      </c>
    </row>
    <row r="354" spans="2:38" x14ac:dyDescent="0.25">
      <c r="B354" s="209" t="s">
        <v>1397</v>
      </c>
      <c r="C354" s="210" t="s">
        <v>1398</v>
      </c>
      <c r="D3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11">
        <f t="shared" si="188"/>
        <v>0</v>
      </c>
      <c r="G354" s="211"/>
      <c r="H354" s="211">
        <f t="shared" si="189"/>
        <v>0</v>
      </c>
      <c r="I354" s="211"/>
      <c r="J354" s="211">
        <f t="shared" si="190"/>
        <v>0</v>
      </c>
      <c r="K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11">
        <f t="shared" si="192"/>
        <v>0</v>
      </c>
      <c r="Z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11">
        <f t="shared" si="193"/>
        <v>0</v>
      </c>
      <c r="AD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11">
        <f t="shared" si="194"/>
        <v>0</v>
      </c>
      <c r="AH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11">
        <f t="shared" si="195"/>
        <v>0</v>
      </c>
      <c r="AL354" s="211">
        <f t="shared" si="196"/>
        <v>0</v>
      </c>
    </row>
    <row r="355" spans="2:38" x14ac:dyDescent="0.25">
      <c r="B355" s="209" t="s">
        <v>1399</v>
      </c>
      <c r="C355" s="210" t="s">
        <v>1400</v>
      </c>
      <c r="D3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11">
        <f t="shared" ref="F355:F370" si="199">D355+E355</f>
        <v>0</v>
      </c>
      <c r="G355" s="211"/>
      <c r="H355" s="211">
        <f t="shared" ref="H355:H370" si="200">F355-G355</f>
        <v>0</v>
      </c>
      <c r="I355" s="211"/>
      <c r="J355" s="211">
        <f t="shared" ref="J355:J370" si="201">F355-I355</f>
        <v>0</v>
      </c>
      <c r="K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11">
        <f t="shared" ref="Y355:Y370" si="202">V355+W355+X355</f>
        <v>0</v>
      </c>
      <c r="Z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11">
        <f t="shared" ref="AC355:AC370" si="203">Z355+AA355+AB355</f>
        <v>0</v>
      </c>
      <c r="AD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11">
        <f t="shared" ref="AG355:AG370" si="204">AD355+AE355+AF355</f>
        <v>0</v>
      </c>
      <c r="AH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11">
        <f t="shared" ref="AK355:AK370" si="205">AH355+AI355+AJ355</f>
        <v>0</v>
      </c>
      <c r="AL355" s="211">
        <f t="shared" ref="AL355:AL370" si="206">Y355+AC355+AG355+AK355</f>
        <v>0</v>
      </c>
    </row>
    <row r="356" spans="2:38" x14ac:dyDescent="0.25">
      <c r="B356" s="209" t="s">
        <v>1401</v>
      </c>
      <c r="C356" s="210" t="s">
        <v>1402</v>
      </c>
      <c r="D3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11">
        <f t="shared" si="199"/>
        <v>0</v>
      </c>
      <c r="G356" s="211"/>
      <c r="H356" s="211">
        <f t="shared" si="200"/>
        <v>0</v>
      </c>
      <c r="I356" s="211"/>
      <c r="J356" s="211">
        <f t="shared" si="201"/>
        <v>0</v>
      </c>
      <c r="K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11">
        <f t="shared" si="202"/>
        <v>0</v>
      </c>
      <c r="Z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11">
        <f t="shared" si="203"/>
        <v>0</v>
      </c>
      <c r="AD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11">
        <f t="shared" si="204"/>
        <v>0</v>
      </c>
      <c r="AH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11">
        <f t="shared" si="205"/>
        <v>0</v>
      </c>
      <c r="AL356" s="211">
        <f t="shared" si="206"/>
        <v>0</v>
      </c>
    </row>
    <row r="357" spans="2:38" x14ac:dyDescent="0.25">
      <c r="B357" s="209" t="s">
        <v>479</v>
      </c>
      <c r="C357" s="210" t="s">
        <v>1403</v>
      </c>
      <c r="D3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430500</v>
      </c>
      <c r="E3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53000</v>
      </c>
      <c r="F357" s="211">
        <f t="shared" si="199"/>
        <v>483500</v>
      </c>
      <c r="G357" s="211"/>
      <c r="H357" s="211">
        <f t="shared" si="200"/>
        <v>483500</v>
      </c>
      <c r="I357" s="211"/>
      <c r="J357" s="211">
        <f t="shared" si="201"/>
        <v>483500</v>
      </c>
      <c r="K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66000</v>
      </c>
      <c r="P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417500</v>
      </c>
      <c r="Q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11">
        <f t="shared" si="202"/>
        <v>0</v>
      </c>
      <c r="Z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11">
        <f t="shared" si="203"/>
        <v>0</v>
      </c>
      <c r="AD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11">
        <f t="shared" si="204"/>
        <v>0</v>
      </c>
      <c r="AH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11">
        <f t="shared" si="205"/>
        <v>0</v>
      </c>
      <c r="AL357" s="211">
        <f t="shared" si="206"/>
        <v>0</v>
      </c>
    </row>
    <row r="358" spans="2:38" x14ac:dyDescent="0.25">
      <c r="B358" s="209" t="s">
        <v>1404</v>
      </c>
      <c r="C358" s="210" t="s">
        <v>1405</v>
      </c>
      <c r="D3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11">
        <f t="shared" si="199"/>
        <v>0</v>
      </c>
      <c r="G358" s="211"/>
      <c r="H358" s="211">
        <f t="shared" si="200"/>
        <v>0</v>
      </c>
      <c r="I358" s="211"/>
      <c r="J358" s="211">
        <f t="shared" si="201"/>
        <v>0</v>
      </c>
      <c r="K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11">
        <f t="shared" si="202"/>
        <v>0</v>
      </c>
      <c r="Z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11">
        <f t="shared" si="203"/>
        <v>0</v>
      </c>
      <c r="AD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11">
        <f t="shared" si="204"/>
        <v>0</v>
      </c>
      <c r="AH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11">
        <f t="shared" si="205"/>
        <v>0</v>
      </c>
      <c r="AL358" s="211">
        <f t="shared" si="206"/>
        <v>0</v>
      </c>
    </row>
    <row r="359" spans="2:38" x14ac:dyDescent="0.25">
      <c r="B359" s="209" t="s">
        <v>1406</v>
      </c>
      <c r="C359" s="210" t="s">
        <v>1407</v>
      </c>
      <c r="D3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11">
        <f t="shared" si="199"/>
        <v>0</v>
      </c>
      <c r="G359" s="211"/>
      <c r="H359" s="211">
        <f t="shared" si="200"/>
        <v>0</v>
      </c>
      <c r="I359" s="211"/>
      <c r="J359" s="211">
        <f t="shared" si="201"/>
        <v>0</v>
      </c>
      <c r="K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11">
        <f t="shared" si="202"/>
        <v>0</v>
      </c>
      <c r="Z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11">
        <f t="shared" si="203"/>
        <v>0</v>
      </c>
      <c r="AD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11">
        <f t="shared" si="204"/>
        <v>0</v>
      </c>
      <c r="AH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11">
        <f t="shared" si="205"/>
        <v>0</v>
      </c>
      <c r="AL359" s="211">
        <f t="shared" si="206"/>
        <v>0</v>
      </c>
    </row>
    <row r="360" spans="2:38" x14ac:dyDescent="0.25">
      <c r="B360" s="209" t="s">
        <v>1408</v>
      </c>
      <c r="C360" s="210" t="s">
        <v>1409</v>
      </c>
      <c r="D3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11">
        <f t="shared" si="199"/>
        <v>0</v>
      </c>
      <c r="G360" s="211"/>
      <c r="H360" s="211">
        <f t="shared" si="200"/>
        <v>0</v>
      </c>
      <c r="I360" s="211"/>
      <c r="J360" s="211">
        <f t="shared" si="201"/>
        <v>0</v>
      </c>
      <c r="K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11">
        <f t="shared" si="202"/>
        <v>0</v>
      </c>
      <c r="Z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11">
        <f t="shared" si="203"/>
        <v>0</v>
      </c>
      <c r="AD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11">
        <f t="shared" si="204"/>
        <v>0</v>
      </c>
      <c r="AH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11">
        <f t="shared" si="205"/>
        <v>0</v>
      </c>
      <c r="AL360" s="211">
        <f t="shared" si="206"/>
        <v>0</v>
      </c>
    </row>
    <row r="361" spans="2:38" x14ac:dyDescent="0.25">
      <c r="B361" s="209" t="s">
        <v>1410</v>
      </c>
      <c r="C361" s="210" t="s">
        <v>1411</v>
      </c>
      <c r="D3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11">
        <f t="shared" si="199"/>
        <v>0</v>
      </c>
      <c r="G361" s="211"/>
      <c r="H361" s="211">
        <f t="shared" si="200"/>
        <v>0</v>
      </c>
      <c r="I361" s="211"/>
      <c r="J361" s="211">
        <f t="shared" si="201"/>
        <v>0</v>
      </c>
      <c r="K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11">
        <f t="shared" si="202"/>
        <v>0</v>
      </c>
      <c r="Z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11">
        <f t="shared" si="203"/>
        <v>0</v>
      </c>
      <c r="AD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11">
        <f t="shared" si="204"/>
        <v>0</v>
      </c>
      <c r="AH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11">
        <f t="shared" si="205"/>
        <v>0</v>
      </c>
      <c r="AL361" s="211">
        <f t="shared" si="206"/>
        <v>0</v>
      </c>
    </row>
    <row r="362" spans="2:38" x14ac:dyDescent="0.25">
      <c r="B362" s="209" t="s">
        <v>480</v>
      </c>
      <c r="C362" s="210" t="s">
        <v>1412</v>
      </c>
      <c r="D3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11">
        <f t="shared" si="199"/>
        <v>0</v>
      </c>
      <c r="G362" s="211"/>
      <c r="H362" s="211">
        <f t="shared" si="200"/>
        <v>0</v>
      </c>
      <c r="I362" s="211"/>
      <c r="J362" s="211">
        <f t="shared" si="201"/>
        <v>0</v>
      </c>
      <c r="K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11">
        <f t="shared" si="202"/>
        <v>0</v>
      </c>
      <c r="Z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11">
        <f t="shared" si="203"/>
        <v>0</v>
      </c>
      <c r="AD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11">
        <f t="shared" si="204"/>
        <v>0</v>
      </c>
      <c r="AH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11">
        <f t="shared" si="205"/>
        <v>0</v>
      </c>
      <c r="AL362" s="211">
        <f t="shared" si="206"/>
        <v>0</v>
      </c>
    </row>
    <row r="363" spans="2:38" x14ac:dyDescent="0.25">
      <c r="B363" s="209" t="s">
        <v>1413</v>
      </c>
      <c r="C363" s="210" t="s">
        <v>1414</v>
      </c>
      <c r="D3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11">
        <f t="shared" si="199"/>
        <v>0</v>
      </c>
      <c r="G363" s="211"/>
      <c r="H363" s="211">
        <f t="shared" si="200"/>
        <v>0</v>
      </c>
      <c r="I363" s="211"/>
      <c r="J363" s="211">
        <f t="shared" si="201"/>
        <v>0</v>
      </c>
      <c r="K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11">
        <f t="shared" si="202"/>
        <v>0</v>
      </c>
      <c r="Z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11">
        <f t="shared" si="203"/>
        <v>0</v>
      </c>
      <c r="AD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11">
        <f t="shared" si="204"/>
        <v>0</v>
      </c>
      <c r="AH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11">
        <f t="shared" si="205"/>
        <v>0</v>
      </c>
      <c r="AL363" s="211">
        <f t="shared" si="206"/>
        <v>0</v>
      </c>
    </row>
    <row r="364" spans="2:38" x14ac:dyDescent="0.25">
      <c r="B364" s="209" t="s">
        <v>1415</v>
      </c>
      <c r="C364" s="210" t="s">
        <v>1416</v>
      </c>
      <c r="D3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11">
        <f t="shared" si="199"/>
        <v>0</v>
      </c>
      <c r="G364" s="211"/>
      <c r="H364" s="211">
        <f t="shared" si="200"/>
        <v>0</v>
      </c>
      <c r="I364" s="211"/>
      <c r="J364" s="211">
        <f t="shared" si="201"/>
        <v>0</v>
      </c>
      <c r="K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11">
        <f t="shared" si="202"/>
        <v>0</v>
      </c>
      <c r="Z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11">
        <f t="shared" si="203"/>
        <v>0</v>
      </c>
      <c r="AD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11">
        <f t="shared" si="204"/>
        <v>0</v>
      </c>
      <c r="AH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11">
        <f t="shared" si="205"/>
        <v>0</v>
      </c>
      <c r="AL364" s="211">
        <f t="shared" si="206"/>
        <v>0</v>
      </c>
    </row>
    <row r="365" spans="2:38" x14ac:dyDescent="0.25">
      <c r="B365" s="209" t="s">
        <v>1417</v>
      </c>
      <c r="C365" s="210" t="s">
        <v>1418</v>
      </c>
      <c r="D3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11">
        <f t="shared" si="199"/>
        <v>0</v>
      </c>
      <c r="G365" s="211"/>
      <c r="H365" s="211">
        <f t="shared" si="200"/>
        <v>0</v>
      </c>
      <c r="I365" s="211"/>
      <c r="J365" s="211">
        <f t="shared" si="201"/>
        <v>0</v>
      </c>
      <c r="K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11">
        <f t="shared" si="202"/>
        <v>0</v>
      </c>
      <c r="Z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11">
        <f t="shared" si="203"/>
        <v>0</v>
      </c>
      <c r="AD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11">
        <f t="shared" si="204"/>
        <v>0</v>
      </c>
      <c r="AH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11">
        <f t="shared" si="205"/>
        <v>0</v>
      </c>
      <c r="AL365" s="211">
        <f t="shared" si="206"/>
        <v>0</v>
      </c>
    </row>
    <row r="366" spans="2:38" x14ac:dyDescent="0.25">
      <c r="B366" s="209" t="s">
        <v>1419</v>
      </c>
      <c r="C366" s="210" t="s">
        <v>1420</v>
      </c>
      <c r="D3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11">
        <f t="shared" si="199"/>
        <v>0</v>
      </c>
      <c r="G366" s="211"/>
      <c r="H366" s="211">
        <f t="shared" si="200"/>
        <v>0</v>
      </c>
      <c r="I366" s="211"/>
      <c r="J366" s="211">
        <f t="shared" si="201"/>
        <v>0</v>
      </c>
      <c r="K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11">
        <f t="shared" si="202"/>
        <v>0</v>
      </c>
      <c r="Z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11">
        <f t="shared" si="203"/>
        <v>0</v>
      </c>
      <c r="AD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11">
        <f t="shared" si="204"/>
        <v>0</v>
      </c>
      <c r="AH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11">
        <f t="shared" si="205"/>
        <v>0</v>
      </c>
      <c r="AL366" s="211">
        <f t="shared" si="206"/>
        <v>0</v>
      </c>
    </row>
    <row r="367" spans="2:38" x14ac:dyDescent="0.25">
      <c r="B367" s="209" t="s">
        <v>1421</v>
      </c>
      <c r="C367" s="210" t="s">
        <v>1422</v>
      </c>
      <c r="D3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99920</v>
      </c>
      <c r="E3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11">
        <f t="shared" si="199"/>
        <v>99920</v>
      </c>
      <c r="G367" s="211"/>
      <c r="H367" s="211">
        <f t="shared" si="200"/>
        <v>99920</v>
      </c>
      <c r="I367" s="211"/>
      <c r="J367" s="211">
        <f t="shared" si="201"/>
        <v>99920</v>
      </c>
      <c r="K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99920</v>
      </c>
      <c r="P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11">
        <f t="shared" si="202"/>
        <v>0</v>
      </c>
      <c r="Z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11">
        <f t="shared" si="203"/>
        <v>0</v>
      </c>
      <c r="AD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11">
        <f t="shared" si="204"/>
        <v>0</v>
      </c>
      <c r="AH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11">
        <f t="shared" si="205"/>
        <v>0</v>
      </c>
      <c r="AL367" s="211">
        <f t="shared" si="206"/>
        <v>0</v>
      </c>
    </row>
    <row r="368" spans="2:38" x14ac:dyDescent="0.25">
      <c r="B368" s="209" t="s">
        <v>1423</v>
      </c>
      <c r="C368" s="210" t="s">
        <v>1424</v>
      </c>
      <c r="D3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11">
        <f t="shared" si="199"/>
        <v>0</v>
      </c>
      <c r="G368" s="211"/>
      <c r="H368" s="211">
        <f t="shared" si="200"/>
        <v>0</v>
      </c>
      <c r="I368" s="211"/>
      <c r="J368" s="211">
        <f t="shared" si="201"/>
        <v>0</v>
      </c>
      <c r="K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11">
        <f t="shared" si="202"/>
        <v>0</v>
      </c>
      <c r="Z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11">
        <f t="shared" si="203"/>
        <v>0</v>
      </c>
      <c r="AD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11">
        <f t="shared" si="204"/>
        <v>0</v>
      </c>
      <c r="AH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11">
        <f t="shared" si="205"/>
        <v>0</v>
      </c>
      <c r="AL368" s="211">
        <f t="shared" si="206"/>
        <v>0</v>
      </c>
    </row>
    <row r="369" spans="1:38" x14ac:dyDescent="0.25">
      <c r="B369" s="209" t="s">
        <v>1425</v>
      </c>
      <c r="C369" s="210" t="s">
        <v>1426</v>
      </c>
      <c r="D3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11">
        <f t="shared" si="199"/>
        <v>0</v>
      </c>
      <c r="G369" s="211"/>
      <c r="H369" s="211">
        <f t="shared" si="200"/>
        <v>0</v>
      </c>
      <c r="I369" s="211"/>
      <c r="J369" s="211">
        <f t="shared" si="201"/>
        <v>0</v>
      </c>
      <c r="K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11">
        <f t="shared" si="202"/>
        <v>0</v>
      </c>
      <c r="Z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11">
        <f t="shared" si="203"/>
        <v>0</v>
      </c>
      <c r="AD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11">
        <f t="shared" si="204"/>
        <v>0</v>
      </c>
      <c r="AH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11">
        <f t="shared" si="205"/>
        <v>0</v>
      </c>
      <c r="AL369" s="211">
        <f t="shared" si="206"/>
        <v>0</v>
      </c>
    </row>
    <row r="370" spans="1:38" x14ac:dyDescent="0.25">
      <c r="B370" s="209" t="s">
        <v>1427</v>
      </c>
      <c r="C370" s="210" t="s">
        <v>1428</v>
      </c>
      <c r="D3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11">
        <f t="shared" si="199"/>
        <v>0</v>
      </c>
      <c r="G370" s="211"/>
      <c r="H370" s="211">
        <f t="shared" si="200"/>
        <v>0</v>
      </c>
      <c r="I370" s="211"/>
      <c r="J370" s="211">
        <f t="shared" si="201"/>
        <v>0</v>
      </c>
      <c r="K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11">
        <f t="shared" si="202"/>
        <v>0</v>
      </c>
      <c r="Z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11">
        <f t="shared" si="203"/>
        <v>0</v>
      </c>
      <c r="AD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11">
        <f t="shared" si="204"/>
        <v>0</v>
      </c>
      <c r="AH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11">
        <f t="shared" si="205"/>
        <v>0</v>
      </c>
      <c r="AL370" s="211">
        <f t="shared" si="206"/>
        <v>0</v>
      </c>
    </row>
    <row r="371" spans="1:38" x14ac:dyDescent="0.25">
      <c r="B371" s="209" t="s">
        <v>1429</v>
      </c>
      <c r="C371" s="210" t="s">
        <v>1430</v>
      </c>
      <c r="D3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11">
        <f>D371+E371</f>
        <v>0</v>
      </c>
      <c r="G371" s="211"/>
      <c r="H371" s="211">
        <f t="shared" ref="H371:H402" si="207">F371-G371</f>
        <v>0</v>
      </c>
      <c r="I371" s="211"/>
      <c r="J371" s="211">
        <f t="shared" ref="J371:J402" si="208">F371-I371</f>
        <v>0</v>
      </c>
      <c r="K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11">
        <f t="shared" ref="Y371:Y402" si="209">V371+W371+X371</f>
        <v>0</v>
      </c>
      <c r="Z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11">
        <f t="shared" ref="AC371:AC402" si="210">Z371+AA371+AB371</f>
        <v>0</v>
      </c>
      <c r="AD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11">
        <f t="shared" ref="AG371:AG402" si="211">AD371+AE371+AF371</f>
        <v>0</v>
      </c>
      <c r="AH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11">
        <f t="shared" ref="AK371:AK402" si="212">AH371+AI371+AJ371</f>
        <v>0</v>
      </c>
      <c r="AL371" s="211">
        <f t="shared" ref="AL371:AL402" si="213">Y371+AC371+AG371+AK371</f>
        <v>0</v>
      </c>
    </row>
    <row r="372" spans="1:38" x14ac:dyDescent="0.25">
      <c r="B372" s="209" t="s">
        <v>1431</v>
      </c>
      <c r="C372" s="210" t="s">
        <v>1432</v>
      </c>
      <c r="D3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11">
        <f>D372+E372</f>
        <v>0</v>
      </c>
      <c r="G372" s="211"/>
      <c r="H372" s="211">
        <f t="shared" si="207"/>
        <v>0</v>
      </c>
      <c r="I372" s="211"/>
      <c r="J372" s="211">
        <f t="shared" si="208"/>
        <v>0</v>
      </c>
      <c r="K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11">
        <f t="shared" si="209"/>
        <v>0</v>
      </c>
      <c r="Z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11">
        <f t="shared" si="210"/>
        <v>0</v>
      </c>
      <c r="AD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11">
        <f t="shared" si="211"/>
        <v>0</v>
      </c>
      <c r="AH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11">
        <f t="shared" si="212"/>
        <v>0</v>
      </c>
      <c r="AL372" s="211">
        <f t="shared" si="213"/>
        <v>0</v>
      </c>
    </row>
    <row r="373" spans="1:38" x14ac:dyDescent="0.25">
      <c r="B373" s="209" t="s">
        <v>1433</v>
      </c>
      <c r="C373" s="210" t="s">
        <v>1432</v>
      </c>
      <c r="D3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11">
        <f>D373+E373</f>
        <v>0</v>
      </c>
      <c r="G373" s="211"/>
      <c r="H373" s="211">
        <f t="shared" si="207"/>
        <v>0</v>
      </c>
      <c r="I373" s="211"/>
      <c r="J373" s="211">
        <f t="shared" si="208"/>
        <v>0</v>
      </c>
      <c r="K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11">
        <f t="shared" si="209"/>
        <v>0</v>
      </c>
      <c r="Z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11">
        <f t="shared" si="210"/>
        <v>0</v>
      </c>
      <c r="AD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11">
        <f t="shared" si="211"/>
        <v>0</v>
      </c>
      <c r="AH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11">
        <f t="shared" si="212"/>
        <v>0</v>
      </c>
      <c r="AL373" s="211">
        <f t="shared" si="213"/>
        <v>0</v>
      </c>
    </row>
    <row r="374" spans="1:38" x14ac:dyDescent="0.25">
      <c r="B374" s="209" t="s">
        <v>1434</v>
      </c>
      <c r="C374" s="210" t="s">
        <v>1435</v>
      </c>
      <c r="D3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11">
        <f>D374+E374</f>
        <v>0</v>
      </c>
      <c r="G374" s="211"/>
      <c r="H374" s="211">
        <f t="shared" si="207"/>
        <v>0</v>
      </c>
      <c r="I374" s="211"/>
      <c r="J374" s="211">
        <f t="shared" si="208"/>
        <v>0</v>
      </c>
      <c r="K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11">
        <f t="shared" si="209"/>
        <v>0</v>
      </c>
      <c r="Z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11">
        <f t="shared" si="210"/>
        <v>0</v>
      </c>
      <c r="AD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11">
        <f t="shared" si="211"/>
        <v>0</v>
      </c>
      <c r="AH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11">
        <f t="shared" si="212"/>
        <v>0</v>
      </c>
      <c r="AL374" s="211">
        <f t="shared" si="213"/>
        <v>0</v>
      </c>
    </row>
    <row r="375" spans="1:38" x14ac:dyDescent="0.25">
      <c r="B375" s="218" t="s">
        <v>481</v>
      </c>
      <c r="C375" s="219" t="s">
        <v>349</v>
      </c>
      <c r="D375" s="220">
        <f>SUM(D376:D380)</f>
        <v>18000</v>
      </c>
      <c r="E375" s="220">
        <f>SUM(E376:E380)</f>
        <v>1500</v>
      </c>
      <c r="F375" s="220">
        <f t="shared" ref="F375:F445" si="214">D375+E375</f>
        <v>19500</v>
      </c>
      <c r="G375" s="220">
        <f>SUM(G376:G380)</f>
        <v>0</v>
      </c>
      <c r="H375" s="220">
        <f t="shared" si="207"/>
        <v>19500</v>
      </c>
      <c r="I375" s="220">
        <f>SUM(I376:I380)</f>
        <v>0</v>
      </c>
      <c r="J375" s="220">
        <f t="shared" si="208"/>
        <v>19500</v>
      </c>
      <c r="K375" s="220">
        <f t="shared" ref="K375:X375" si="215">SUM(K376:K380)</f>
        <v>0</v>
      </c>
      <c r="L375" s="220">
        <f t="shared" si="215"/>
        <v>0</v>
      </c>
      <c r="M375" s="220">
        <f t="shared" si="215"/>
        <v>0</v>
      </c>
      <c r="N375" s="220">
        <f t="shared" si="215"/>
        <v>0</v>
      </c>
      <c r="O375" s="220">
        <f t="shared" si="215"/>
        <v>5000</v>
      </c>
      <c r="P375" s="220">
        <f t="shared" si="215"/>
        <v>14500</v>
      </c>
      <c r="Q375" s="220">
        <f t="shared" si="215"/>
        <v>0</v>
      </c>
      <c r="R375" s="220">
        <f t="shared" si="215"/>
        <v>0</v>
      </c>
      <c r="S375" s="220">
        <f t="shared" si="215"/>
        <v>0</v>
      </c>
      <c r="T375" s="220">
        <f t="shared" si="215"/>
        <v>0</v>
      </c>
      <c r="U375" s="220">
        <f t="shared" si="215"/>
        <v>0</v>
      </c>
      <c r="V375" s="220">
        <f t="shared" si="215"/>
        <v>0</v>
      </c>
      <c r="W375" s="220">
        <f t="shared" si="215"/>
        <v>0</v>
      </c>
      <c r="X375" s="220">
        <f t="shared" si="215"/>
        <v>0</v>
      </c>
      <c r="Y375" s="220">
        <f t="shared" si="209"/>
        <v>0</v>
      </c>
      <c r="Z375" s="220">
        <f>SUM(Z376:Z380)</f>
        <v>0</v>
      </c>
      <c r="AA375" s="220">
        <f>SUM(AA376:AA380)</f>
        <v>0</v>
      </c>
      <c r="AB375" s="220">
        <f>SUM(AB376:AB380)</f>
        <v>0</v>
      </c>
      <c r="AC375" s="220">
        <f t="shared" si="210"/>
        <v>0</v>
      </c>
      <c r="AD375" s="220">
        <f>SUM(AD376:AD380)</f>
        <v>0</v>
      </c>
      <c r="AE375" s="220">
        <f>SUM(AE376:AE380)</f>
        <v>0</v>
      </c>
      <c r="AF375" s="220">
        <f>SUM(AF376:AF380)</f>
        <v>0</v>
      </c>
      <c r="AG375" s="220">
        <f t="shared" si="211"/>
        <v>0</v>
      </c>
      <c r="AH375" s="220">
        <f>SUM(AH376:AH380)</f>
        <v>0</v>
      </c>
      <c r="AI375" s="220">
        <f>SUM(AI376:AI380)</f>
        <v>0</v>
      </c>
      <c r="AJ375" s="220">
        <f>SUM(AJ376:AJ380)</f>
        <v>0</v>
      </c>
      <c r="AK375" s="220">
        <f t="shared" si="212"/>
        <v>0</v>
      </c>
      <c r="AL375" s="220">
        <f t="shared" si="213"/>
        <v>0</v>
      </c>
    </row>
    <row r="376" spans="1:38" x14ac:dyDescent="0.25">
      <c r="B376" s="209" t="s">
        <v>482</v>
      </c>
      <c r="C376" s="210" t="s">
        <v>350</v>
      </c>
      <c r="D3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11">
        <f t="shared" si="214"/>
        <v>0</v>
      </c>
      <c r="G376" s="211"/>
      <c r="H376" s="211">
        <f t="shared" si="207"/>
        <v>0</v>
      </c>
      <c r="I376" s="211"/>
      <c r="J376" s="211">
        <f t="shared" si="208"/>
        <v>0</v>
      </c>
      <c r="K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11">
        <f t="shared" si="209"/>
        <v>0</v>
      </c>
      <c r="Z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11">
        <f t="shared" si="210"/>
        <v>0</v>
      </c>
      <c r="AD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11">
        <f t="shared" si="211"/>
        <v>0</v>
      </c>
      <c r="AH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11">
        <f t="shared" si="212"/>
        <v>0</v>
      </c>
      <c r="AL376" s="211">
        <f t="shared" si="213"/>
        <v>0</v>
      </c>
    </row>
    <row r="377" spans="1:38" x14ac:dyDescent="0.25">
      <c r="B377" s="209" t="s">
        <v>1436</v>
      </c>
      <c r="C377" s="210" t="s">
        <v>1437</v>
      </c>
      <c r="D3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18000</v>
      </c>
      <c r="E3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v>
      </c>
      <c r="F377" s="211">
        <f t="shared" si="214"/>
        <v>19500</v>
      </c>
      <c r="G377" s="211"/>
      <c r="H377" s="211">
        <f t="shared" si="207"/>
        <v>19500</v>
      </c>
      <c r="I377" s="211"/>
      <c r="J377" s="211">
        <f t="shared" si="208"/>
        <v>19500</v>
      </c>
      <c r="K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P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14500</v>
      </c>
      <c r="Q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11">
        <f t="shared" si="209"/>
        <v>0</v>
      </c>
      <c r="Z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11">
        <f t="shared" si="210"/>
        <v>0</v>
      </c>
      <c r="AD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11">
        <f t="shared" si="211"/>
        <v>0</v>
      </c>
      <c r="AH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11">
        <f t="shared" si="212"/>
        <v>0</v>
      </c>
      <c r="AL377" s="211">
        <f t="shared" si="213"/>
        <v>0</v>
      </c>
    </row>
    <row r="378" spans="1:38" x14ac:dyDescent="0.25">
      <c r="B378" s="209" t="s">
        <v>1438</v>
      </c>
      <c r="C378" s="210" t="s">
        <v>1439</v>
      </c>
      <c r="D3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11">
        <f>D378+E378</f>
        <v>0</v>
      </c>
      <c r="G378" s="211"/>
      <c r="H378" s="211">
        <f t="shared" si="207"/>
        <v>0</v>
      </c>
      <c r="I378" s="211"/>
      <c r="J378" s="211">
        <f t="shared" si="208"/>
        <v>0</v>
      </c>
      <c r="K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11">
        <f t="shared" si="209"/>
        <v>0</v>
      </c>
      <c r="Z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11">
        <f t="shared" si="210"/>
        <v>0</v>
      </c>
      <c r="AD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11">
        <f t="shared" si="211"/>
        <v>0</v>
      </c>
      <c r="AH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11">
        <f t="shared" si="212"/>
        <v>0</v>
      </c>
      <c r="AL378" s="211">
        <f t="shared" si="213"/>
        <v>0</v>
      </c>
    </row>
    <row r="379" spans="1:38" x14ac:dyDescent="0.25">
      <c r="A379" s="447"/>
      <c r="B379" s="209" t="s">
        <v>1440</v>
      </c>
      <c r="C379" s="210" t="s">
        <v>1441</v>
      </c>
      <c r="D3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11">
        <f>D379+E379</f>
        <v>0</v>
      </c>
      <c r="G379" s="211"/>
      <c r="H379" s="211">
        <f t="shared" si="207"/>
        <v>0</v>
      </c>
      <c r="I379" s="211"/>
      <c r="J379" s="211">
        <f t="shared" si="208"/>
        <v>0</v>
      </c>
      <c r="K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11">
        <f t="shared" si="209"/>
        <v>0</v>
      </c>
      <c r="Z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11">
        <f t="shared" si="210"/>
        <v>0</v>
      </c>
      <c r="AD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11">
        <f t="shared" si="211"/>
        <v>0</v>
      </c>
      <c r="AH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11">
        <f t="shared" si="212"/>
        <v>0</v>
      </c>
      <c r="AL379" s="211">
        <f t="shared" si="213"/>
        <v>0</v>
      </c>
    </row>
    <row r="380" spans="1:38" x14ac:dyDescent="0.25">
      <c r="A380" s="447"/>
      <c r="B380" s="209" t="s">
        <v>1442</v>
      </c>
      <c r="C380" s="210" t="s">
        <v>1441</v>
      </c>
      <c r="D3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11">
        <f t="shared" si="214"/>
        <v>0</v>
      </c>
      <c r="G380" s="211"/>
      <c r="H380" s="211">
        <f t="shared" si="207"/>
        <v>0</v>
      </c>
      <c r="I380" s="211"/>
      <c r="J380" s="211">
        <f t="shared" si="208"/>
        <v>0</v>
      </c>
      <c r="K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11">
        <f t="shared" si="209"/>
        <v>0</v>
      </c>
      <c r="Z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11">
        <f t="shared" si="210"/>
        <v>0</v>
      </c>
      <c r="AD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11">
        <f t="shared" si="211"/>
        <v>0</v>
      </c>
      <c r="AH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11">
        <f t="shared" si="212"/>
        <v>0</v>
      </c>
      <c r="AL380" s="211">
        <f t="shared" si="213"/>
        <v>0</v>
      </c>
    </row>
    <row r="381" spans="1:38" x14ac:dyDescent="0.25">
      <c r="B381" s="218" t="s">
        <v>483</v>
      </c>
      <c r="C381" s="219" t="s">
        <v>351</v>
      </c>
      <c r="D381" s="220">
        <f>SUM(D382:D389)</f>
        <v>0</v>
      </c>
      <c r="E381" s="220">
        <f>SUM(E382:E389)</f>
        <v>0</v>
      </c>
      <c r="F381" s="220">
        <f t="shared" si="214"/>
        <v>0</v>
      </c>
      <c r="G381" s="220">
        <f>SUM(G382:G389)</f>
        <v>0</v>
      </c>
      <c r="H381" s="220">
        <f t="shared" si="207"/>
        <v>0</v>
      </c>
      <c r="I381" s="220">
        <f>SUM(I382:I389)</f>
        <v>0</v>
      </c>
      <c r="J381" s="220">
        <f t="shared" si="208"/>
        <v>0</v>
      </c>
      <c r="K381" s="220">
        <f t="shared" ref="K381:AJ381" si="216">SUM(K382:K389)</f>
        <v>0</v>
      </c>
      <c r="L381" s="220">
        <f t="shared" si="216"/>
        <v>0</v>
      </c>
      <c r="M381" s="220">
        <f t="shared" si="216"/>
        <v>0</v>
      </c>
      <c r="N381" s="220">
        <f t="shared" si="216"/>
        <v>0</v>
      </c>
      <c r="O381" s="220">
        <f t="shared" si="216"/>
        <v>0</v>
      </c>
      <c r="P381" s="220">
        <f t="shared" si="216"/>
        <v>0</v>
      </c>
      <c r="Q381" s="220">
        <f t="shared" si="216"/>
        <v>0</v>
      </c>
      <c r="R381" s="220">
        <f t="shared" si="216"/>
        <v>0</v>
      </c>
      <c r="S381" s="220">
        <f t="shared" si="216"/>
        <v>0</v>
      </c>
      <c r="T381" s="220">
        <f t="shared" si="216"/>
        <v>0</v>
      </c>
      <c r="U381" s="220">
        <f t="shared" si="216"/>
        <v>0</v>
      </c>
      <c r="V381" s="220">
        <f t="shared" si="216"/>
        <v>0</v>
      </c>
      <c r="W381" s="220">
        <f t="shared" si="216"/>
        <v>0</v>
      </c>
      <c r="X381" s="220">
        <f t="shared" si="216"/>
        <v>0</v>
      </c>
      <c r="Y381" s="220">
        <f t="shared" si="209"/>
        <v>0</v>
      </c>
      <c r="Z381" s="220">
        <f t="shared" si="216"/>
        <v>0</v>
      </c>
      <c r="AA381" s="220">
        <f t="shared" si="216"/>
        <v>0</v>
      </c>
      <c r="AB381" s="220">
        <f t="shared" si="216"/>
        <v>0</v>
      </c>
      <c r="AC381" s="220">
        <f t="shared" si="210"/>
        <v>0</v>
      </c>
      <c r="AD381" s="220">
        <f t="shared" si="216"/>
        <v>0</v>
      </c>
      <c r="AE381" s="220">
        <f t="shared" si="216"/>
        <v>0</v>
      </c>
      <c r="AF381" s="220">
        <f t="shared" si="216"/>
        <v>0</v>
      </c>
      <c r="AG381" s="220">
        <f t="shared" si="211"/>
        <v>0</v>
      </c>
      <c r="AH381" s="220">
        <f t="shared" si="216"/>
        <v>0</v>
      </c>
      <c r="AI381" s="220">
        <f t="shared" si="216"/>
        <v>0</v>
      </c>
      <c r="AJ381" s="220">
        <f t="shared" si="216"/>
        <v>0</v>
      </c>
      <c r="AK381" s="220">
        <f t="shared" si="212"/>
        <v>0</v>
      </c>
      <c r="AL381" s="220">
        <f t="shared" si="213"/>
        <v>0</v>
      </c>
    </row>
    <row r="382" spans="1:38" x14ac:dyDescent="0.25">
      <c r="B382" s="209" t="s">
        <v>484</v>
      </c>
      <c r="C382" s="210" t="s">
        <v>352</v>
      </c>
      <c r="D3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11">
        <f t="shared" si="214"/>
        <v>0</v>
      </c>
      <c r="G382" s="211"/>
      <c r="H382" s="211">
        <f t="shared" si="207"/>
        <v>0</v>
      </c>
      <c r="I382" s="211"/>
      <c r="J382" s="211">
        <f t="shared" si="208"/>
        <v>0</v>
      </c>
      <c r="K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11">
        <f t="shared" si="209"/>
        <v>0</v>
      </c>
      <c r="Z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11">
        <f t="shared" si="210"/>
        <v>0</v>
      </c>
      <c r="AD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11">
        <f t="shared" si="211"/>
        <v>0</v>
      </c>
      <c r="AH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11">
        <f t="shared" si="212"/>
        <v>0</v>
      </c>
      <c r="AL382" s="211">
        <f t="shared" si="213"/>
        <v>0</v>
      </c>
    </row>
    <row r="383" spans="1:38" x14ac:dyDescent="0.25">
      <c r="B383" s="209" t="s">
        <v>1443</v>
      </c>
      <c r="C383" s="210" t="s">
        <v>1444</v>
      </c>
      <c r="D3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11">
        <f>D383+E383</f>
        <v>0</v>
      </c>
      <c r="G383" s="211"/>
      <c r="H383" s="211">
        <f t="shared" si="207"/>
        <v>0</v>
      </c>
      <c r="I383" s="211"/>
      <c r="J383" s="211">
        <f t="shared" si="208"/>
        <v>0</v>
      </c>
      <c r="K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11">
        <f t="shared" si="209"/>
        <v>0</v>
      </c>
      <c r="Z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11">
        <f t="shared" si="210"/>
        <v>0</v>
      </c>
      <c r="AD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11">
        <f t="shared" si="211"/>
        <v>0</v>
      </c>
      <c r="AH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11">
        <f t="shared" si="212"/>
        <v>0</v>
      </c>
      <c r="AL383" s="211">
        <f t="shared" si="213"/>
        <v>0</v>
      </c>
    </row>
    <row r="384" spans="1:38" x14ac:dyDescent="0.25">
      <c r="B384" s="209" t="s">
        <v>485</v>
      </c>
      <c r="C384" s="210" t="s">
        <v>353</v>
      </c>
      <c r="D3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11">
        <f>D384+E384</f>
        <v>0</v>
      </c>
      <c r="G384" s="211"/>
      <c r="H384" s="211">
        <f t="shared" si="207"/>
        <v>0</v>
      </c>
      <c r="I384" s="211"/>
      <c r="J384" s="211">
        <f t="shared" si="208"/>
        <v>0</v>
      </c>
      <c r="K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11">
        <f t="shared" si="209"/>
        <v>0</v>
      </c>
      <c r="Z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11">
        <f t="shared" si="210"/>
        <v>0</v>
      </c>
      <c r="AD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11">
        <f t="shared" si="211"/>
        <v>0</v>
      </c>
      <c r="AH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11">
        <f t="shared" si="212"/>
        <v>0</v>
      </c>
      <c r="AL384" s="211">
        <f t="shared" si="213"/>
        <v>0</v>
      </c>
    </row>
    <row r="385" spans="2:38" x14ac:dyDescent="0.25">
      <c r="B385" s="209" t="s">
        <v>1445</v>
      </c>
      <c r="C385" s="210" t="s">
        <v>1446</v>
      </c>
      <c r="D3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11">
        <f>D385+E385</f>
        <v>0</v>
      </c>
      <c r="G385" s="211"/>
      <c r="H385" s="211">
        <f t="shared" si="207"/>
        <v>0</v>
      </c>
      <c r="I385" s="211"/>
      <c r="J385" s="211">
        <f t="shared" si="208"/>
        <v>0</v>
      </c>
      <c r="K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11">
        <f t="shared" si="209"/>
        <v>0</v>
      </c>
      <c r="Z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11">
        <f t="shared" si="210"/>
        <v>0</v>
      </c>
      <c r="AD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11">
        <f t="shared" si="211"/>
        <v>0</v>
      </c>
      <c r="AH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11">
        <f t="shared" si="212"/>
        <v>0</v>
      </c>
      <c r="AL385" s="211">
        <f t="shared" si="213"/>
        <v>0</v>
      </c>
    </row>
    <row r="386" spans="2:38" x14ac:dyDescent="0.25">
      <c r="B386" s="209" t="s">
        <v>1447</v>
      </c>
      <c r="C386" s="210" t="s">
        <v>1448</v>
      </c>
      <c r="D3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11">
        <f>D386+E386</f>
        <v>0</v>
      </c>
      <c r="G386" s="211"/>
      <c r="H386" s="211">
        <f t="shared" si="207"/>
        <v>0</v>
      </c>
      <c r="I386" s="211"/>
      <c r="J386" s="211">
        <f t="shared" si="208"/>
        <v>0</v>
      </c>
      <c r="K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11">
        <f t="shared" si="209"/>
        <v>0</v>
      </c>
      <c r="Z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11">
        <f t="shared" si="210"/>
        <v>0</v>
      </c>
      <c r="AD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11">
        <f t="shared" si="211"/>
        <v>0</v>
      </c>
      <c r="AH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11">
        <f t="shared" si="212"/>
        <v>0</v>
      </c>
      <c r="AL386" s="211">
        <f t="shared" si="213"/>
        <v>0</v>
      </c>
    </row>
    <row r="387" spans="2:38" x14ac:dyDescent="0.25">
      <c r="B387" s="209" t="s">
        <v>486</v>
      </c>
      <c r="C387" s="210" t="s">
        <v>354</v>
      </c>
      <c r="D3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11">
        <f t="shared" si="214"/>
        <v>0</v>
      </c>
      <c r="G387" s="211"/>
      <c r="H387" s="211">
        <f t="shared" si="207"/>
        <v>0</v>
      </c>
      <c r="I387" s="211"/>
      <c r="J387" s="211">
        <f t="shared" si="208"/>
        <v>0</v>
      </c>
      <c r="K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11">
        <f t="shared" si="209"/>
        <v>0</v>
      </c>
      <c r="Z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11">
        <f t="shared" si="210"/>
        <v>0</v>
      </c>
      <c r="AD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11">
        <f t="shared" si="211"/>
        <v>0</v>
      </c>
      <c r="AH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11">
        <f t="shared" si="212"/>
        <v>0</v>
      </c>
      <c r="AL387" s="211">
        <f t="shared" si="213"/>
        <v>0</v>
      </c>
    </row>
    <row r="388" spans="2:38" x14ac:dyDescent="0.25">
      <c r="B388" s="209" t="s">
        <v>1449</v>
      </c>
      <c r="C388" s="210" t="s">
        <v>1450</v>
      </c>
      <c r="D3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11">
        <f>D388+E388</f>
        <v>0</v>
      </c>
      <c r="G388" s="211"/>
      <c r="H388" s="211">
        <f t="shared" si="207"/>
        <v>0</v>
      </c>
      <c r="I388" s="211"/>
      <c r="J388" s="211">
        <f t="shared" si="208"/>
        <v>0</v>
      </c>
      <c r="K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11">
        <f t="shared" si="209"/>
        <v>0</v>
      </c>
      <c r="Z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11">
        <f t="shared" si="210"/>
        <v>0</v>
      </c>
      <c r="AD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11">
        <f t="shared" si="211"/>
        <v>0</v>
      </c>
      <c r="AH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11">
        <f t="shared" si="212"/>
        <v>0</v>
      </c>
      <c r="AL388" s="211">
        <f t="shared" si="213"/>
        <v>0</v>
      </c>
    </row>
    <row r="389" spans="2:38" x14ac:dyDescent="0.25">
      <c r="B389" s="209" t="s">
        <v>1451</v>
      </c>
      <c r="C389" s="210" t="s">
        <v>1452</v>
      </c>
      <c r="D3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11">
        <f t="shared" si="214"/>
        <v>0</v>
      </c>
      <c r="G389" s="211"/>
      <c r="H389" s="211">
        <f t="shared" si="207"/>
        <v>0</v>
      </c>
      <c r="I389" s="211"/>
      <c r="J389" s="211">
        <f t="shared" si="208"/>
        <v>0</v>
      </c>
      <c r="K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11">
        <f t="shared" si="209"/>
        <v>0</v>
      </c>
      <c r="Z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11">
        <f t="shared" si="210"/>
        <v>0</v>
      </c>
      <c r="AD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11">
        <f t="shared" si="211"/>
        <v>0</v>
      </c>
      <c r="AH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11">
        <f t="shared" si="212"/>
        <v>0</v>
      </c>
      <c r="AL389" s="211">
        <f t="shared" si="213"/>
        <v>0</v>
      </c>
    </row>
    <row r="390" spans="2:38" x14ac:dyDescent="0.25">
      <c r="B390" s="206" t="s">
        <v>472</v>
      </c>
      <c r="C390" s="207" t="s">
        <v>344</v>
      </c>
      <c r="D390" s="208">
        <f>D391+D401</f>
        <v>0</v>
      </c>
      <c r="E390" s="208">
        <f>E391+E401</f>
        <v>16617471.788000001</v>
      </c>
      <c r="F390" s="208">
        <f t="shared" si="214"/>
        <v>16617471.788000001</v>
      </c>
      <c r="G390" s="208">
        <f>G391+G401</f>
        <v>0</v>
      </c>
      <c r="H390" s="208">
        <f t="shared" si="207"/>
        <v>16617471.788000001</v>
      </c>
      <c r="I390" s="208">
        <f>I391+I401</f>
        <v>0</v>
      </c>
      <c r="J390" s="208">
        <f t="shared" si="208"/>
        <v>16617471.788000001</v>
      </c>
      <c r="K390" s="208">
        <f t="shared" ref="K390:AJ390" si="217">K391+K401</f>
        <v>0</v>
      </c>
      <c r="L390" s="208">
        <f t="shared" si="217"/>
        <v>0</v>
      </c>
      <c r="M390" s="208">
        <f t="shared" si="217"/>
        <v>0</v>
      </c>
      <c r="N390" s="208">
        <f t="shared" si="217"/>
        <v>0</v>
      </c>
      <c r="O390" s="208">
        <f t="shared" si="217"/>
        <v>0</v>
      </c>
      <c r="P390" s="208">
        <f t="shared" si="217"/>
        <v>16617471.788000001</v>
      </c>
      <c r="Q390" s="208">
        <f t="shared" si="217"/>
        <v>0</v>
      </c>
      <c r="R390" s="208">
        <f t="shared" si="217"/>
        <v>0</v>
      </c>
      <c r="S390" s="208">
        <f t="shared" si="217"/>
        <v>0</v>
      </c>
      <c r="T390" s="208">
        <f t="shared" si="217"/>
        <v>0</v>
      </c>
      <c r="U390" s="208">
        <f t="shared" si="217"/>
        <v>0</v>
      </c>
      <c r="V390" s="208">
        <f t="shared" si="217"/>
        <v>0</v>
      </c>
      <c r="W390" s="208">
        <f t="shared" si="217"/>
        <v>0</v>
      </c>
      <c r="X390" s="208">
        <f t="shared" si="217"/>
        <v>0</v>
      </c>
      <c r="Y390" s="208">
        <f t="shared" si="209"/>
        <v>0</v>
      </c>
      <c r="Z390" s="208">
        <f t="shared" si="217"/>
        <v>0</v>
      </c>
      <c r="AA390" s="208">
        <f t="shared" si="217"/>
        <v>0</v>
      </c>
      <c r="AB390" s="208">
        <f t="shared" si="217"/>
        <v>0</v>
      </c>
      <c r="AC390" s="208">
        <f t="shared" si="210"/>
        <v>0</v>
      </c>
      <c r="AD390" s="208">
        <f t="shared" si="217"/>
        <v>0</v>
      </c>
      <c r="AE390" s="208">
        <f t="shared" si="217"/>
        <v>0</v>
      </c>
      <c r="AF390" s="208">
        <f t="shared" si="217"/>
        <v>0</v>
      </c>
      <c r="AG390" s="208">
        <f t="shared" si="211"/>
        <v>0</v>
      </c>
      <c r="AH390" s="208">
        <f t="shared" si="217"/>
        <v>0</v>
      </c>
      <c r="AI390" s="208">
        <f t="shared" si="217"/>
        <v>0</v>
      </c>
      <c r="AJ390" s="208">
        <f t="shared" si="217"/>
        <v>0</v>
      </c>
      <c r="AK390" s="208">
        <f t="shared" si="212"/>
        <v>0</v>
      </c>
      <c r="AL390" s="208">
        <f t="shared" si="213"/>
        <v>0</v>
      </c>
    </row>
    <row r="391" spans="2:38" x14ac:dyDescent="0.25">
      <c r="B391" s="218" t="s">
        <v>473</v>
      </c>
      <c r="C391" s="219" t="s">
        <v>345</v>
      </c>
      <c r="D391" s="220">
        <f>SUM(D392:D400)</f>
        <v>0</v>
      </c>
      <c r="E391" s="220">
        <f>SUM(E392:E400)</f>
        <v>16617471.788000001</v>
      </c>
      <c r="F391" s="220">
        <f t="shared" si="214"/>
        <v>16617471.788000001</v>
      </c>
      <c r="G391" s="220">
        <f>SUM(G392:G400)</f>
        <v>0</v>
      </c>
      <c r="H391" s="220">
        <f t="shared" si="207"/>
        <v>16617471.788000001</v>
      </c>
      <c r="I391" s="220">
        <f>SUM(I392:I400)</f>
        <v>0</v>
      </c>
      <c r="J391" s="220">
        <f t="shared" si="208"/>
        <v>16617471.788000001</v>
      </c>
      <c r="K391" s="220">
        <f t="shared" ref="K391:AJ391" si="218">SUM(K392:K400)</f>
        <v>0</v>
      </c>
      <c r="L391" s="220">
        <f t="shared" si="218"/>
        <v>0</v>
      </c>
      <c r="M391" s="220">
        <f t="shared" si="218"/>
        <v>0</v>
      </c>
      <c r="N391" s="220">
        <f t="shared" si="218"/>
        <v>0</v>
      </c>
      <c r="O391" s="220">
        <f t="shared" si="218"/>
        <v>0</v>
      </c>
      <c r="P391" s="220">
        <f t="shared" si="218"/>
        <v>16617471.788000001</v>
      </c>
      <c r="Q391" s="220">
        <f t="shared" si="218"/>
        <v>0</v>
      </c>
      <c r="R391" s="220">
        <f t="shared" si="218"/>
        <v>0</v>
      </c>
      <c r="S391" s="220">
        <f t="shared" si="218"/>
        <v>0</v>
      </c>
      <c r="T391" s="220">
        <f t="shared" si="218"/>
        <v>0</v>
      </c>
      <c r="U391" s="220">
        <f t="shared" si="218"/>
        <v>0</v>
      </c>
      <c r="V391" s="220">
        <f t="shared" si="218"/>
        <v>0</v>
      </c>
      <c r="W391" s="220">
        <f t="shared" si="218"/>
        <v>0</v>
      </c>
      <c r="X391" s="220">
        <f t="shared" si="218"/>
        <v>0</v>
      </c>
      <c r="Y391" s="220">
        <f t="shared" si="209"/>
        <v>0</v>
      </c>
      <c r="Z391" s="220">
        <f t="shared" si="218"/>
        <v>0</v>
      </c>
      <c r="AA391" s="220">
        <f t="shared" si="218"/>
        <v>0</v>
      </c>
      <c r="AB391" s="220">
        <f t="shared" si="218"/>
        <v>0</v>
      </c>
      <c r="AC391" s="220">
        <f t="shared" si="210"/>
        <v>0</v>
      </c>
      <c r="AD391" s="220">
        <f t="shared" si="218"/>
        <v>0</v>
      </c>
      <c r="AE391" s="220">
        <f t="shared" si="218"/>
        <v>0</v>
      </c>
      <c r="AF391" s="220">
        <f t="shared" si="218"/>
        <v>0</v>
      </c>
      <c r="AG391" s="220">
        <f t="shared" si="211"/>
        <v>0</v>
      </c>
      <c r="AH391" s="220">
        <f t="shared" si="218"/>
        <v>0</v>
      </c>
      <c r="AI391" s="220">
        <f t="shared" si="218"/>
        <v>0</v>
      </c>
      <c r="AJ391" s="220">
        <f t="shared" si="218"/>
        <v>0</v>
      </c>
      <c r="AK391" s="220">
        <f t="shared" si="212"/>
        <v>0</v>
      </c>
      <c r="AL391" s="220">
        <f t="shared" si="213"/>
        <v>0</v>
      </c>
    </row>
    <row r="392" spans="2:38" x14ac:dyDescent="0.25">
      <c r="B392" s="209" t="s">
        <v>487</v>
      </c>
      <c r="C392" s="210" t="s">
        <v>355</v>
      </c>
      <c r="D3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11">
        <f t="shared" si="214"/>
        <v>0</v>
      </c>
      <c r="G392" s="211"/>
      <c r="H392" s="211">
        <f t="shared" si="207"/>
        <v>0</v>
      </c>
      <c r="I392" s="211"/>
      <c r="J392" s="211">
        <f t="shared" si="208"/>
        <v>0</v>
      </c>
      <c r="K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11">
        <f t="shared" si="209"/>
        <v>0</v>
      </c>
      <c r="Z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11">
        <f t="shared" si="210"/>
        <v>0</v>
      </c>
      <c r="AD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11">
        <f t="shared" si="211"/>
        <v>0</v>
      </c>
      <c r="AH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11">
        <f t="shared" si="212"/>
        <v>0</v>
      </c>
      <c r="AL392" s="211">
        <f t="shared" si="213"/>
        <v>0</v>
      </c>
    </row>
    <row r="393" spans="2:38" x14ac:dyDescent="0.25">
      <c r="B393" s="209" t="s">
        <v>1355</v>
      </c>
      <c r="C393" s="210" t="s">
        <v>1356</v>
      </c>
      <c r="D3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16617471.788000001</v>
      </c>
      <c r="F393" s="211">
        <f t="shared" si="214"/>
        <v>16617471.788000001</v>
      </c>
      <c r="G393" s="211"/>
      <c r="H393" s="211">
        <f t="shared" si="207"/>
        <v>16617471.788000001</v>
      </c>
      <c r="I393" s="211"/>
      <c r="J393" s="211">
        <f t="shared" si="208"/>
        <v>16617471.788000001</v>
      </c>
      <c r="K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16617471.788000001</v>
      </c>
      <c r="Q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11">
        <f t="shared" si="209"/>
        <v>0</v>
      </c>
      <c r="Z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11">
        <f t="shared" si="210"/>
        <v>0</v>
      </c>
      <c r="AD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11">
        <f t="shared" si="211"/>
        <v>0</v>
      </c>
      <c r="AH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11">
        <f t="shared" si="212"/>
        <v>0</v>
      </c>
      <c r="AL393" s="211">
        <f t="shared" si="213"/>
        <v>0</v>
      </c>
    </row>
    <row r="394" spans="2:38" x14ac:dyDescent="0.25">
      <c r="B394" s="209" t="s">
        <v>1357</v>
      </c>
      <c r="C394" s="210" t="s">
        <v>1358</v>
      </c>
      <c r="D3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11">
        <f>D394+E394</f>
        <v>0</v>
      </c>
      <c r="G394" s="211"/>
      <c r="H394" s="211">
        <f t="shared" si="207"/>
        <v>0</v>
      </c>
      <c r="I394" s="211"/>
      <c r="J394" s="211">
        <f t="shared" si="208"/>
        <v>0</v>
      </c>
      <c r="K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11">
        <f t="shared" si="209"/>
        <v>0</v>
      </c>
      <c r="Z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11">
        <f t="shared" si="210"/>
        <v>0</v>
      </c>
      <c r="AD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11">
        <f t="shared" si="211"/>
        <v>0</v>
      </c>
      <c r="AH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11">
        <f t="shared" si="212"/>
        <v>0</v>
      </c>
      <c r="AL394" s="211">
        <f t="shared" si="213"/>
        <v>0</v>
      </c>
    </row>
    <row r="395" spans="2:38" x14ac:dyDescent="0.25">
      <c r="B395" s="209" t="s">
        <v>1359</v>
      </c>
      <c r="C395" s="210" t="s">
        <v>1360</v>
      </c>
      <c r="D3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11">
        <f>D395+E395</f>
        <v>0</v>
      </c>
      <c r="G395" s="211"/>
      <c r="H395" s="211">
        <f t="shared" si="207"/>
        <v>0</v>
      </c>
      <c r="I395" s="211"/>
      <c r="J395" s="211">
        <f t="shared" si="208"/>
        <v>0</v>
      </c>
      <c r="K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11">
        <f t="shared" si="209"/>
        <v>0</v>
      </c>
      <c r="Z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11">
        <f t="shared" si="210"/>
        <v>0</v>
      </c>
      <c r="AD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11">
        <f t="shared" si="211"/>
        <v>0</v>
      </c>
      <c r="AH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11">
        <f t="shared" si="212"/>
        <v>0</v>
      </c>
      <c r="AL395" s="211">
        <f t="shared" si="213"/>
        <v>0</v>
      </c>
    </row>
    <row r="396" spans="2:38" x14ac:dyDescent="0.25">
      <c r="B396" s="209" t="s">
        <v>1361</v>
      </c>
      <c r="C396" s="210" t="s">
        <v>1362</v>
      </c>
      <c r="D3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11">
        <f>D396+E396</f>
        <v>0</v>
      </c>
      <c r="G396" s="211"/>
      <c r="H396" s="211">
        <f t="shared" si="207"/>
        <v>0</v>
      </c>
      <c r="I396" s="211"/>
      <c r="J396" s="211">
        <f t="shared" si="208"/>
        <v>0</v>
      </c>
      <c r="K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11">
        <f t="shared" si="209"/>
        <v>0</v>
      </c>
      <c r="Z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11">
        <f t="shared" si="210"/>
        <v>0</v>
      </c>
      <c r="AD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11">
        <f t="shared" si="211"/>
        <v>0</v>
      </c>
      <c r="AH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11">
        <f t="shared" si="212"/>
        <v>0</v>
      </c>
      <c r="AL396" s="211">
        <f t="shared" si="213"/>
        <v>0</v>
      </c>
    </row>
    <row r="397" spans="2:38" x14ac:dyDescent="0.25">
      <c r="B397" s="209" t="s">
        <v>488</v>
      </c>
      <c r="C397" s="210" t="s">
        <v>356</v>
      </c>
      <c r="D3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11">
        <f t="shared" si="214"/>
        <v>0</v>
      </c>
      <c r="G397" s="211"/>
      <c r="H397" s="211">
        <f t="shared" si="207"/>
        <v>0</v>
      </c>
      <c r="I397" s="211"/>
      <c r="J397" s="211">
        <f t="shared" si="208"/>
        <v>0</v>
      </c>
      <c r="K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11">
        <f t="shared" si="209"/>
        <v>0</v>
      </c>
      <c r="Z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11">
        <f t="shared" si="210"/>
        <v>0</v>
      </c>
      <c r="AD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11">
        <f t="shared" si="211"/>
        <v>0</v>
      </c>
      <c r="AH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11">
        <f t="shared" si="212"/>
        <v>0</v>
      </c>
      <c r="AL397" s="211">
        <f t="shared" si="213"/>
        <v>0</v>
      </c>
    </row>
    <row r="398" spans="2:38" x14ac:dyDescent="0.25">
      <c r="B398" s="209" t="s">
        <v>1363</v>
      </c>
      <c r="C398" s="210" t="s">
        <v>1364</v>
      </c>
      <c r="D3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11">
        <f>D398+E398</f>
        <v>0</v>
      </c>
      <c r="G398" s="211"/>
      <c r="H398" s="211">
        <f t="shared" si="207"/>
        <v>0</v>
      </c>
      <c r="I398" s="211"/>
      <c r="J398" s="211">
        <f t="shared" si="208"/>
        <v>0</v>
      </c>
      <c r="K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11">
        <f t="shared" si="209"/>
        <v>0</v>
      </c>
      <c r="Z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11">
        <f t="shared" si="210"/>
        <v>0</v>
      </c>
      <c r="AD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11">
        <f t="shared" si="211"/>
        <v>0</v>
      </c>
      <c r="AH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11">
        <f t="shared" si="212"/>
        <v>0</v>
      </c>
      <c r="AL398" s="211">
        <f t="shared" si="213"/>
        <v>0</v>
      </c>
    </row>
    <row r="399" spans="2:38" x14ac:dyDescent="0.25">
      <c r="B399" s="209" t="s">
        <v>489</v>
      </c>
      <c r="C399" s="210" t="s">
        <v>357</v>
      </c>
      <c r="D3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11">
        <f>D399+E399</f>
        <v>0</v>
      </c>
      <c r="G399" s="211"/>
      <c r="H399" s="211">
        <f t="shared" si="207"/>
        <v>0</v>
      </c>
      <c r="I399" s="211"/>
      <c r="J399" s="211">
        <f t="shared" si="208"/>
        <v>0</v>
      </c>
      <c r="K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11">
        <f t="shared" si="209"/>
        <v>0</v>
      </c>
      <c r="Z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11">
        <f t="shared" si="210"/>
        <v>0</v>
      </c>
      <c r="AD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11">
        <f t="shared" si="211"/>
        <v>0</v>
      </c>
      <c r="AH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11">
        <f t="shared" si="212"/>
        <v>0</v>
      </c>
      <c r="AL399" s="211">
        <f t="shared" si="213"/>
        <v>0</v>
      </c>
    </row>
    <row r="400" spans="2:38" x14ac:dyDescent="0.25">
      <c r="B400" s="209" t="s">
        <v>1365</v>
      </c>
      <c r="C400" s="210" t="s">
        <v>1366</v>
      </c>
      <c r="D4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11">
        <f t="shared" si="214"/>
        <v>0</v>
      </c>
      <c r="G400" s="211"/>
      <c r="H400" s="211">
        <f t="shared" si="207"/>
        <v>0</v>
      </c>
      <c r="I400" s="211"/>
      <c r="J400" s="211">
        <f t="shared" si="208"/>
        <v>0</v>
      </c>
      <c r="K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11">
        <f t="shared" si="209"/>
        <v>0</v>
      </c>
      <c r="Z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11">
        <f t="shared" si="210"/>
        <v>0</v>
      </c>
      <c r="AD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11">
        <f t="shared" si="211"/>
        <v>0</v>
      </c>
      <c r="AH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11">
        <f t="shared" si="212"/>
        <v>0</v>
      </c>
      <c r="AL400" s="211">
        <f t="shared" si="213"/>
        <v>0</v>
      </c>
    </row>
    <row r="401" spans="2:38" x14ac:dyDescent="0.25">
      <c r="B401" s="218" t="s">
        <v>474</v>
      </c>
      <c r="C401" s="219" t="s">
        <v>346</v>
      </c>
      <c r="D401" s="220">
        <f>SUM(D402:D403)</f>
        <v>0</v>
      </c>
      <c r="E401" s="220">
        <f>SUM(E402:E403)</f>
        <v>0</v>
      </c>
      <c r="F401" s="220">
        <f t="shared" si="214"/>
        <v>0</v>
      </c>
      <c r="G401" s="220">
        <f>SUM(G402:G403)</f>
        <v>0</v>
      </c>
      <c r="H401" s="220">
        <f t="shared" si="207"/>
        <v>0</v>
      </c>
      <c r="I401" s="220">
        <f>SUM(I402:I403)</f>
        <v>0</v>
      </c>
      <c r="J401" s="220">
        <f t="shared" si="208"/>
        <v>0</v>
      </c>
      <c r="K401" s="220">
        <f t="shared" ref="K401:X401" si="219">SUM(K402:K403)</f>
        <v>0</v>
      </c>
      <c r="L401" s="220">
        <f t="shared" si="219"/>
        <v>0</v>
      </c>
      <c r="M401" s="220">
        <f t="shared" si="219"/>
        <v>0</v>
      </c>
      <c r="N401" s="220">
        <f t="shared" si="219"/>
        <v>0</v>
      </c>
      <c r="O401" s="220">
        <f t="shared" si="219"/>
        <v>0</v>
      </c>
      <c r="P401" s="220">
        <f t="shared" si="219"/>
        <v>0</v>
      </c>
      <c r="Q401" s="220">
        <f t="shared" si="219"/>
        <v>0</v>
      </c>
      <c r="R401" s="220">
        <f t="shared" si="219"/>
        <v>0</v>
      </c>
      <c r="S401" s="220">
        <f t="shared" si="219"/>
        <v>0</v>
      </c>
      <c r="T401" s="220">
        <f t="shared" si="219"/>
        <v>0</v>
      </c>
      <c r="U401" s="220">
        <f t="shared" si="219"/>
        <v>0</v>
      </c>
      <c r="V401" s="220">
        <f t="shared" si="219"/>
        <v>0</v>
      </c>
      <c r="W401" s="220">
        <f t="shared" si="219"/>
        <v>0</v>
      </c>
      <c r="X401" s="220">
        <f t="shared" si="219"/>
        <v>0</v>
      </c>
      <c r="Y401" s="220">
        <f t="shared" si="209"/>
        <v>0</v>
      </c>
      <c r="Z401" s="220">
        <f>SUM(Z402:Z403)</f>
        <v>0</v>
      </c>
      <c r="AA401" s="220">
        <f>SUM(AA402:AA403)</f>
        <v>0</v>
      </c>
      <c r="AB401" s="220">
        <f>SUM(AB402:AB403)</f>
        <v>0</v>
      </c>
      <c r="AC401" s="220">
        <f t="shared" si="210"/>
        <v>0</v>
      </c>
      <c r="AD401" s="220">
        <f>SUM(AD402:AD403)</f>
        <v>0</v>
      </c>
      <c r="AE401" s="220">
        <f>SUM(AE402:AE403)</f>
        <v>0</v>
      </c>
      <c r="AF401" s="220">
        <f>SUM(AF402:AF403)</f>
        <v>0</v>
      </c>
      <c r="AG401" s="220">
        <f t="shared" si="211"/>
        <v>0</v>
      </c>
      <c r="AH401" s="220">
        <f>SUM(AH402:AH403)</f>
        <v>0</v>
      </c>
      <c r="AI401" s="220">
        <f>SUM(AI402:AI403)</f>
        <v>0</v>
      </c>
      <c r="AJ401" s="220">
        <f>SUM(AJ402:AJ403)</f>
        <v>0</v>
      </c>
      <c r="AK401" s="220">
        <f t="shared" si="212"/>
        <v>0</v>
      </c>
      <c r="AL401" s="220">
        <f t="shared" si="213"/>
        <v>0</v>
      </c>
    </row>
    <row r="402" spans="2:38" x14ac:dyDescent="0.25">
      <c r="B402" s="209" t="s">
        <v>1367</v>
      </c>
      <c r="C402" s="210" t="s">
        <v>1368</v>
      </c>
      <c r="D4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11">
        <f>D402+E402</f>
        <v>0</v>
      </c>
      <c r="G402" s="211"/>
      <c r="H402" s="211">
        <f t="shared" si="207"/>
        <v>0</v>
      </c>
      <c r="I402" s="211"/>
      <c r="J402" s="211">
        <f t="shared" si="208"/>
        <v>0</v>
      </c>
      <c r="K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11">
        <f t="shared" si="209"/>
        <v>0</v>
      </c>
      <c r="Z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11">
        <f t="shared" si="210"/>
        <v>0</v>
      </c>
      <c r="AD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11">
        <f t="shared" si="211"/>
        <v>0</v>
      </c>
      <c r="AH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11">
        <f t="shared" si="212"/>
        <v>0</v>
      </c>
      <c r="AL402" s="211">
        <f t="shared" si="213"/>
        <v>0</v>
      </c>
    </row>
    <row r="403" spans="2:38" x14ac:dyDescent="0.25">
      <c r="B403" s="209" t="s">
        <v>490</v>
      </c>
      <c r="C403" s="210" t="s">
        <v>358</v>
      </c>
      <c r="D4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11">
        <f t="shared" si="214"/>
        <v>0</v>
      </c>
      <c r="G403" s="211"/>
      <c r="H403" s="211">
        <f t="shared" ref="H403:H434" si="220">F403-G403</f>
        <v>0</v>
      </c>
      <c r="I403" s="211"/>
      <c r="J403" s="211">
        <f t="shared" ref="J403:J434" si="221">F403-I403</f>
        <v>0</v>
      </c>
      <c r="K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11">
        <f t="shared" ref="Y403:Y434" si="222">V403+W403+X403</f>
        <v>0</v>
      </c>
      <c r="Z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11">
        <f t="shared" ref="AC403:AC434" si="223">Z403+AA403+AB403</f>
        <v>0</v>
      </c>
      <c r="AD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11">
        <f t="shared" ref="AG403:AG434" si="224">AD403+AE403+AF403</f>
        <v>0</v>
      </c>
      <c r="AH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11">
        <f t="shared" ref="AK403:AK434" si="225">AH403+AI403+AJ403</f>
        <v>0</v>
      </c>
      <c r="AL403" s="211">
        <f t="shared" ref="AL403:AL434" si="226">Y403+AC403+AG403+AK403</f>
        <v>0</v>
      </c>
    </row>
    <row r="404" spans="2:38" x14ac:dyDescent="0.25">
      <c r="B404" s="206" t="s">
        <v>474</v>
      </c>
      <c r="C404" s="207" t="s">
        <v>346</v>
      </c>
      <c r="D404" s="208">
        <f>D405</f>
        <v>0</v>
      </c>
      <c r="E404" s="208">
        <f>E405</f>
        <v>577980.56030174694</v>
      </c>
      <c r="F404" s="208">
        <f t="shared" si="214"/>
        <v>577980.56030174694</v>
      </c>
      <c r="G404" s="208">
        <f>G405</f>
        <v>0</v>
      </c>
      <c r="H404" s="208">
        <f t="shared" si="220"/>
        <v>577980.56030174694</v>
      </c>
      <c r="I404" s="208">
        <f>I405</f>
        <v>0</v>
      </c>
      <c r="J404" s="208">
        <f t="shared" si="221"/>
        <v>577980.56030174694</v>
      </c>
      <c r="K404" s="208">
        <f t="shared" ref="K404:AJ404" si="227">K405</f>
        <v>0</v>
      </c>
      <c r="L404" s="208">
        <f t="shared" si="227"/>
        <v>0</v>
      </c>
      <c r="M404" s="208">
        <f t="shared" si="227"/>
        <v>0</v>
      </c>
      <c r="N404" s="208">
        <f t="shared" si="227"/>
        <v>0</v>
      </c>
      <c r="O404" s="208">
        <f t="shared" si="227"/>
        <v>0</v>
      </c>
      <c r="P404" s="208">
        <f t="shared" si="227"/>
        <v>577980.56030174694</v>
      </c>
      <c r="Q404" s="208">
        <f t="shared" si="227"/>
        <v>0</v>
      </c>
      <c r="R404" s="208">
        <f t="shared" si="227"/>
        <v>0</v>
      </c>
      <c r="S404" s="208">
        <f t="shared" si="227"/>
        <v>0</v>
      </c>
      <c r="T404" s="208">
        <f t="shared" si="227"/>
        <v>0</v>
      </c>
      <c r="U404" s="208">
        <f t="shared" si="227"/>
        <v>0</v>
      </c>
      <c r="V404" s="208">
        <f t="shared" si="227"/>
        <v>0</v>
      </c>
      <c r="W404" s="208">
        <f t="shared" si="227"/>
        <v>0</v>
      </c>
      <c r="X404" s="208">
        <f t="shared" si="227"/>
        <v>0</v>
      </c>
      <c r="Y404" s="208">
        <f t="shared" si="222"/>
        <v>0</v>
      </c>
      <c r="Z404" s="208">
        <f t="shared" si="227"/>
        <v>0</v>
      </c>
      <c r="AA404" s="208">
        <f t="shared" si="227"/>
        <v>0</v>
      </c>
      <c r="AB404" s="208">
        <f t="shared" si="227"/>
        <v>0</v>
      </c>
      <c r="AC404" s="208">
        <f t="shared" si="223"/>
        <v>0</v>
      </c>
      <c r="AD404" s="208">
        <f t="shared" si="227"/>
        <v>0</v>
      </c>
      <c r="AE404" s="208">
        <f t="shared" si="227"/>
        <v>0</v>
      </c>
      <c r="AF404" s="208">
        <f t="shared" si="227"/>
        <v>0</v>
      </c>
      <c r="AG404" s="208">
        <f t="shared" si="224"/>
        <v>0</v>
      </c>
      <c r="AH404" s="208">
        <f t="shared" si="227"/>
        <v>0</v>
      </c>
      <c r="AI404" s="208">
        <f t="shared" si="227"/>
        <v>0</v>
      </c>
      <c r="AJ404" s="208">
        <f t="shared" si="227"/>
        <v>0</v>
      </c>
      <c r="AK404" s="208">
        <f t="shared" si="225"/>
        <v>0</v>
      </c>
      <c r="AL404" s="208">
        <f t="shared" si="226"/>
        <v>0</v>
      </c>
    </row>
    <row r="405" spans="2:38" x14ac:dyDescent="0.25">
      <c r="B405" s="218" t="s">
        <v>490</v>
      </c>
      <c r="C405" s="219" t="s">
        <v>358</v>
      </c>
      <c r="D405" s="220">
        <f>SUM(D406:D408)</f>
        <v>0</v>
      </c>
      <c r="E405" s="220">
        <f>SUM(E406:E408)</f>
        <v>577980.56030174694</v>
      </c>
      <c r="F405" s="220">
        <f t="shared" si="214"/>
        <v>577980.56030174694</v>
      </c>
      <c r="G405" s="220">
        <f>SUM(G406:G408)</f>
        <v>0</v>
      </c>
      <c r="H405" s="220">
        <f t="shared" si="220"/>
        <v>577980.56030174694</v>
      </c>
      <c r="I405" s="220">
        <f>SUM(I406:I408)</f>
        <v>0</v>
      </c>
      <c r="J405" s="220">
        <f t="shared" si="221"/>
        <v>577980.56030174694</v>
      </c>
      <c r="K405" s="220">
        <f t="shared" ref="K405:X405" si="228">SUM(K406:K408)</f>
        <v>0</v>
      </c>
      <c r="L405" s="220">
        <f t="shared" si="228"/>
        <v>0</v>
      </c>
      <c r="M405" s="220">
        <f t="shared" si="228"/>
        <v>0</v>
      </c>
      <c r="N405" s="220">
        <f t="shared" si="228"/>
        <v>0</v>
      </c>
      <c r="O405" s="220">
        <f t="shared" si="228"/>
        <v>0</v>
      </c>
      <c r="P405" s="220">
        <f t="shared" si="228"/>
        <v>577980.56030174694</v>
      </c>
      <c r="Q405" s="220">
        <f t="shared" si="228"/>
        <v>0</v>
      </c>
      <c r="R405" s="220">
        <f t="shared" si="228"/>
        <v>0</v>
      </c>
      <c r="S405" s="220">
        <f t="shared" si="228"/>
        <v>0</v>
      </c>
      <c r="T405" s="220">
        <f t="shared" si="228"/>
        <v>0</v>
      </c>
      <c r="U405" s="220">
        <f t="shared" si="228"/>
        <v>0</v>
      </c>
      <c r="V405" s="220">
        <f t="shared" si="228"/>
        <v>0</v>
      </c>
      <c r="W405" s="220">
        <f t="shared" si="228"/>
        <v>0</v>
      </c>
      <c r="X405" s="220">
        <f t="shared" si="228"/>
        <v>0</v>
      </c>
      <c r="Y405" s="220">
        <f t="shared" si="222"/>
        <v>0</v>
      </c>
      <c r="Z405" s="220">
        <f>SUM(Z406:Z408)</f>
        <v>0</v>
      </c>
      <c r="AA405" s="220">
        <f>SUM(AA406:AA408)</f>
        <v>0</v>
      </c>
      <c r="AB405" s="220">
        <f>SUM(AB406:AB408)</f>
        <v>0</v>
      </c>
      <c r="AC405" s="220">
        <f t="shared" si="223"/>
        <v>0</v>
      </c>
      <c r="AD405" s="220">
        <f>SUM(AD406:AD408)</f>
        <v>0</v>
      </c>
      <c r="AE405" s="220">
        <f>SUM(AE406:AE408)</f>
        <v>0</v>
      </c>
      <c r="AF405" s="220">
        <f>SUM(AF406:AF408)</f>
        <v>0</v>
      </c>
      <c r="AG405" s="220">
        <f t="shared" si="224"/>
        <v>0</v>
      </c>
      <c r="AH405" s="220">
        <f>SUM(AH406:AH408)</f>
        <v>0</v>
      </c>
      <c r="AI405" s="220">
        <f>SUM(AI406:AI408)</f>
        <v>0</v>
      </c>
      <c r="AJ405" s="220">
        <f>SUM(AJ406:AJ408)</f>
        <v>0</v>
      </c>
      <c r="AK405" s="220">
        <f t="shared" si="225"/>
        <v>0</v>
      </c>
      <c r="AL405" s="220">
        <f t="shared" si="226"/>
        <v>0</v>
      </c>
    </row>
    <row r="406" spans="2:38" x14ac:dyDescent="0.25">
      <c r="B406" s="209" t="s">
        <v>1369</v>
      </c>
      <c r="C406" s="210" t="s">
        <v>1370</v>
      </c>
      <c r="D4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577980.56030174694</v>
      </c>
      <c r="F406" s="211">
        <f t="shared" si="214"/>
        <v>577980.56030174694</v>
      </c>
      <c r="G406" s="211"/>
      <c r="H406" s="211">
        <f t="shared" si="220"/>
        <v>577980.56030174694</v>
      </c>
      <c r="I406" s="211"/>
      <c r="J406" s="211">
        <f t="shared" si="221"/>
        <v>577980.56030174694</v>
      </c>
      <c r="K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577980.56030174694</v>
      </c>
      <c r="Q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11">
        <f t="shared" si="222"/>
        <v>0</v>
      </c>
      <c r="Z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11">
        <f t="shared" si="223"/>
        <v>0</v>
      </c>
      <c r="AD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11">
        <f t="shared" si="224"/>
        <v>0</v>
      </c>
      <c r="AH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11">
        <f t="shared" si="225"/>
        <v>0</v>
      </c>
      <c r="AL406" s="211">
        <f t="shared" si="226"/>
        <v>0</v>
      </c>
    </row>
    <row r="407" spans="2:38" x14ac:dyDescent="0.25">
      <c r="B407" s="209" t="s">
        <v>1371</v>
      </c>
      <c r="C407" s="210" t="s">
        <v>1372</v>
      </c>
      <c r="D4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11">
        <f>D407+E407</f>
        <v>0</v>
      </c>
      <c r="G407" s="211"/>
      <c r="H407" s="211">
        <f t="shared" si="220"/>
        <v>0</v>
      </c>
      <c r="I407" s="211"/>
      <c r="J407" s="211">
        <f t="shared" si="221"/>
        <v>0</v>
      </c>
      <c r="K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11">
        <f t="shared" si="222"/>
        <v>0</v>
      </c>
      <c r="Z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11">
        <f t="shared" si="223"/>
        <v>0</v>
      </c>
      <c r="AD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11">
        <f t="shared" si="224"/>
        <v>0</v>
      </c>
      <c r="AH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11">
        <f t="shared" si="225"/>
        <v>0</v>
      </c>
      <c r="AL407" s="211">
        <f t="shared" si="226"/>
        <v>0</v>
      </c>
    </row>
    <row r="408" spans="2:38" x14ac:dyDescent="0.25">
      <c r="B408" s="209" t="s">
        <v>491</v>
      </c>
      <c r="C408" s="210" t="s">
        <v>359</v>
      </c>
      <c r="D4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11">
        <f t="shared" si="214"/>
        <v>0</v>
      </c>
      <c r="G408" s="211"/>
      <c r="H408" s="211">
        <f t="shared" si="220"/>
        <v>0</v>
      </c>
      <c r="I408" s="211"/>
      <c r="J408" s="211">
        <f t="shared" si="221"/>
        <v>0</v>
      </c>
      <c r="K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11">
        <f t="shared" si="222"/>
        <v>0</v>
      </c>
      <c r="Z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11">
        <f t="shared" si="223"/>
        <v>0</v>
      </c>
      <c r="AD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11">
        <f t="shared" si="224"/>
        <v>0</v>
      </c>
      <c r="AH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11">
        <f t="shared" si="225"/>
        <v>0</v>
      </c>
      <c r="AL408" s="211">
        <f t="shared" si="226"/>
        <v>0</v>
      </c>
    </row>
    <row r="409" spans="2:38" x14ac:dyDescent="0.25">
      <c r="B409" s="206" t="s">
        <v>492</v>
      </c>
      <c r="C409" s="207" t="s">
        <v>360</v>
      </c>
      <c r="D409" s="208">
        <f>D410+D421+D429+D432+D436</f>
        <v>0</v>
      </c>
      <c r="E409" s="208">
        <f>E410+E421+E429+E432+E436</f>
        <v>0</v>
      </c>
      <c r="F409" s="208">
        <f t="shared" si="214"/>
        <v>0</v>
      </c>
      <c r="G409" s="208">
        <f>G410+G421+G429+G432+G436</f>
        <v>0</v>
      </c>
      <c r="H409" s="208">
        <f t="shared" si="220"/>
        <v>0</v>
      </c>
      <c r="I409" s="208">
        <f>I410+I421+I429+I432+I436</f>
        <v>0</v>
      </c>
      <c r="J409" s="208">
        <f t="shared" si="221"/>
        <v>0</v>
      </c>
      <c r="K409" s="208">
        <f t="shared" ref="K409:AJ409" si="229">K410+K421+K429+K432+K436</f>
        <v>0</v>
      </c>
      <c r="L409" s="208">
        <f t="shared" si="229"/>
        <v>0</v>
      </c>
      <c r="M409" s="208">
        <f t="shared" si="229"/>
        <v>0</v>
      </c>
      <c r="N409" s="208">
        <f t="shared" si="229"/>
        <v>0</v>
      </c>
      <c r="O409" s="208">
        <f t="shared" si="229"/>
        <v>0</v>
      </c>
      <c r="P409" s="208">
        <f t="shared" si="229"/>
        <v>0</v>
      </c>
      <c r="Q409" s="208">
        <f t="shared" si="229"/>
        <v>0</v>
      </c>
      <c r="R409" s="208">
        <f t="shared" si="229"/>
        <v>0</v>
      </c>
      <c r="S409" s="208">
        <f t="shared" si="229"/>
        <v>0</v>
      </c>
      <c r="T409" s="208">
        <f t="shared" si="229"/>
        <v>0</v>
      </c>
      <c r="U409" s="208">
        <f t="shared" si="229"/>
        <v>0</v>
      </c>
      <c r="V409" s="208">
        <f t="shared" si="229"/>
        <v>0</v>
      </c>
      <c r="W409" s="208">
        <f t="shared" si="229"/>
        <v>0</v>
      </c>
      <c r="X409" s="208">
        <f t="shared" si="229"/>
        <v>0</v>
      </c>
      <c r="Y409" s="208">
        <f t="shared" si="222"/>
        <v>0</v>
      </c>
      <c r="Z409" s="208">
        <f t="shared" si="229"/>
        <v>0</v>
      </c>
      <c r="AA409" s="208">
        <f t="shared" si="229"/>
        <v>0</v>
      </c>
      <c r="AB409" s="208">
        <f t="shared" si="229"/>
        <v>0</v>
      </c>
      <c r="AC409" s="208">
        <f t="shared" si="223"/>
        <v>0</v>
      </c>
      <c r="AD409" s="208">
        <f t="shared" si="229"/>
        <v>0</v>
      </c>
      <c r="AE409" s="208">
        <f t="shared" si="229"/>
        <v>0</v>
      </c>
      <c r="AF409" s="208">
        <f t="shared" si="229"/>
        <v>0</v>
      </c>
      <c r="AG409" s="208">
        <f t="shared" si="224"/>
        <v>0</v>
      </c>
      <c r="AH409" s="208">
        <f t="shared" si="229"/>
        <v>0</v>
      </c>
      <c r="AI409" s="208">
        <f t="shared" si="229"/>
        <v>0</v>
      </c>
      <c r="AJ409" s="208">
        <f t="shared" si="229"/>
        <v>0</v>
      </c>
      <c r="AK409" s="208">
        <f t="shared" si="225"/>
        <v>0</v>
      </c>
      <c r="AL409" s="208">
        <f t="shared" si="226"/>
        <v>0</v>
      </c>
    </row>
    <row r="410" spans="2:38" x14ac:dyDescent="0.25">
      <c r="B410" s="218" t="s">
        <v>493</v>
      </c>
      <c r="C410" s="219" t="s">
        <v>361</v>
      </c>
      <c r="D410" s="220">
        <f>SUM(D411:D420)</f>
        <v>0</v>
      </c>
      <c r="E410" s="220">
        <f>SUM(E411:E420)</f>
        <v>0</v>
      </c>
      <c r="F410" s="220">
        <f t="shared" si="214"/>
        <v>0</v>
      </c>
      <c r="G410" s="220">
        <f>SUM(G411:G420)</f>
        <v>0</v>
      </c>
      <c r="H410" s="220">
        <f t="shared" si="220"/>
        <v>0</v>
      </c>
      <c r="I410" s="220">
        <f>SUM(I411:I420)</f>
        <v>0</v>
      </c>
      <c r="J410" s="220">
        <f t="shared" si="221"/>
        <v>0</v>
      </c>
      <c r="K410" s="220">
        <f t="shared" ref="K410:AJ410" si="230">SUM(K411:K420)</f>
        <v>0</v>
      </c>
      <c r="L410" s="220">
        <f t="shared" si="230"/>
        <v>0</v>
      </c>
      <c r="M410" s="220">
        <f t="shared" si="230"/>
        <v>0</v>
      </c>
      <c r="N410" s="220">
        <f t="shared" si="230"/>
        <v>0</v>
      </c>
      <c r="O410" s="220">
        <f t="shared" si="230"/>
        <v>0</v>
      </c>
      <c r="P410" s="220">
        <f t="shared" si="230"/>
        <v>0</v>
      </c>
      <c r="Q410" s="220">
        <f t="shared" si="230"/>
        <v>0</v>
      </c>
      <c r="R410" s="220">
        <f t="shared" si="230"/>
        <v>0</v>
      </c>
      <c r="S410" s="220">
        <f t="shared" si="230"/>
        <v>0</v>
      </c>
      <c r="T410" s="220">
        <f t="shared" si="230"/>
        <v>0</v>
      </c>
      <c r="U410" s="220">
        <f t="shared" si="230"/>
        <v>0</v>
      </c>
      <c r="V410" s="220">
        <f t="shared" si="230"/>
        <v>0</v>
      </c>
      <c r="W410" s="220">
        <f t="shared" si="230"/>
        <v>0</v>
      </c>
      <c r="X410" s="220">
        <f t="shared" si="230"/>
        <v>0</v>
      </c>
      <c r="Y410" s="220">
        <f t="shared" si="222"/>
        <v>0</v>
      </c>
      <c r="Z410" s="220">
        <f t="shared" si="230"/>
        <v>0</v>
      </c>
      <c r="AA410" s="220">
        <f t="shared" si="230"/>
        <v>0</v>
      </c>
      <c r="AB410" s="220">
        <f t="shared" si="230"/>
        <v>0</v>
      </c>
      <c r="AC410" s="220">
        <f t="shared" si="223"/>
        <v>0</v>
      </c>
      <c r="AD410" s="220">
        <f t="shared" si="230"/>
        <v>0</v>
      </c>
      <c r="AE410" s="220">
        <f t="shared" si="230"/>
        <v>0</v>
      </c>
      <c r="AF410" s="220">
        <f t="shared" si="230"/>
        <v>0</v>
      </c>
      <c r="AG410" s="220">
        <f t="shared" si="224"/>
        <v>0</v>
      </c>
      <c r="AH410" s="220">
        <f t="shared" si="230"/>
        <v>0</v>
      </c>
      <c r="AI410" s="220">
        <f t="shared" si="230"/>
        <v>0</v>
      </c>
      <c r="AJ410" s="220">
        <f t="shared" si="230"/>
        <v>0</v>
      </c>
      <c r="AK410" s="220">
        <f t="shared" si="225"/>
        <v>0</v>
      </c>
      <c r="AL410" s="220">
        <f t="shared" si="226"/>
        <v>0</v>
      </c>
    </row>
    <row r="411" spans="2:38" x14ac:dyDescent="0.25">
      <c r="B411" s="209" t="s">
        <v>494</v>
      </c>
      <c r="C411" s="210" t="s">
        <v>362</v>
      </c>
      <c r="D4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11">
        <f t="shared" si="214"/>
        <v>0</v>
      </c>
      <c r="G411" s="211"/>
      <c r="H411" s="211">
        <f t="shared" si="220"/>
        <v>0</v>
      </c>
      <c r="I411" s="211"/>
      <c r="J411" s="211">
        <f t="shared" si="221"/>
        <v>0</v>
      </c>
      <c r="K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11">
        <f t="shared" si="222"/>
        <v>0</v>
      </c>
      <c r="Z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11">
        <f t="shared" si="223"/>
        <v>0</v>
      </c>
      <c r="AD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11">
        <f t="shared" si="224"/>
        <v>0</v>
      </c>
      <c r="AH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11">
        <f t="shared" si="225"/>
        <v>0</v>
      </c>
      <c r="AL411" s="211">
        <f t="shared" si="226"/>
        <v>0</v>
      </c>
    </row>
    <row r="412" spans="2:38" x14ac:dyDescent="0.25">
      <c r="B412" s="209" t="s">
        <v>1453</v>
      </c>
      <c r="C412" s="210" t="s">
        <v>1454</v>
      </c>
      <c r="D4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11">
        <f t="shared" si="214"/>
        <v>0</v>
      </c>
      <c r="G412" s="211"/>
      <c r="H412" s="211">
        <f t="shared" si="220"/>
        <v>0</v>
      </c>
      <c r="I412" s="211"/>
      <c r="J412" s="211">
        <f t="shared" si="221"/>
        <v>0</v>
      </c>
      <c r="K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11">
        <f t="shared" si="222"/>
        <v>0</v>
      </c>
      <c r="Z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11">
        <f t="shared" si="223"/>
        <v>0</v>
      </c>
      <c r="AD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11">
        <f t="shared" si="224"/>
        <v>0</v>
      </c>
      <c r="AH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11">
        <f t="shared" si="225"/>
        <v>0</v>
      </c>
      <c r="AL412" s="211">
        <f t="shared" si="226"/>
        <v>0</v>
      </c>
    </row>
    <row r="413" spans="2:38" x14ac:dyDescent="0.25">
      <c r="B413" s="209" t="s">
        <v>1455</v>
      </c>
      <c r="C413" s="210" t="s">
        <v>1456</v>
      </c>
      <c r="D4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11">
        <f t="shared" si="214"/>
        <v>0</v>
      </c>
      <c r="G413" s="211"/>
      <c r="H413" s="211">
        <f t="shared" si="220"/>
        <v>0</v>
      </c>
      <c r="I413" s="211"/>
      <c r="J413" s="211">
        <f t="shared" si="221"/>
        <v>0</v>
      </c>
      <c r="K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11">
        <f t="shared" si="222"/>
        <v>0</v>
      </c>
      <c r="Z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11">
        <f t="shared" si="223"/>
        <v>0</v>
      </c>
      <c r="AD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11">
        <f t="shared" si="224"/>
        <v>0</v>
      </c>
      <c r="AH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11">
        <f t="shared" si="225"/>
        <v>0</v>
      </c>
      <c r="AL413" s="211">
        <f t="shared" si="226"/>
        <v>0</v>
      </c>
    </row>
    <row r="414" spans="2:38" x14ac:dyDescent="0.25">
      <c r="B414" s="209" t="s">
        <v>495</v>
      </c>
      <c r="C414" s="210" t="s">
        <v>363</v>
      </c>
      <c r="D4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11">
        <f>D414+E414</f>
        <v>0</v>
      </c>
      <c r="G414" s="211"/>
      <c r="H414" s="211">
        <f t="shared" si="220"/>
        <v>0</v>
      </c>
      <c r="I414" s="211"/>
      <c r="J414" s="211">
        <f t="shared" si="221"/>
        <v>0</v>
      </c>
      <c r="K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11">
        <f t="shared" si="222"/>
        <v>0</v>
      </c>
      <c r="Z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11">
        <f t="shared" si="223"/>
        <v>0</v>
      </c>
      <c r="AD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11">
        <f t="shared" si="224"/>
        <v>0</v>
      </c>
      <c r="AH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11">
        <f t="shared" si="225"/>
        <v>0</v>
      </c>
      <c r="AL414" s="211">
        <f t="shared" si="226"/>
        <v>0</v>
      </c>
    </row>
    <row r="415" spans="2:38" x14ac:dyDescent="0.25">
      <c r="B415" s="209" t="s">
        <v>496</v>
      </c>
      <c r="C415" s="210" t="s">
        <v>364</v>
      </c>
      <c r="D4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11">
        <f>D415+E415</f>
        <v>0</v>
      </c>
      <c r="G415" s="211"/>
      <c r="H415" s="211">
        <f t="shared" si="220"/>
        <v>0</v>
      </c>
      <c r="I415" s="211"/>
      <c r="J415" s="211">
        <f t="shared" si="221"/>
        <v>0</v>
      </c>
      <c r="K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11">
        <f t="shared" si="222"/>
        <v>0</v>
      </c>
      <c r="Z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11">
        <f t="shared" si="223"/>
        <v>0</v>
      </c>
      <c r="AD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11">
        <f t="shared" si="224"/>
        <v>0</v>
      </c>
      <c r="AH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11">
        <f t="shared" si="225"/>
        <v>0</v>
      </c>
      <c r="AL415" s="211">
        <f t="shared" si="226"/>
        <v>0</v>
      </c>
    </row>
    <row r="416" spans="2:38" x14ac:dyDescent="0.25">
      <c r="B416" s="209" t="s">
        <v>1553</v>
      </c>
      <c r="C416" s="210" t="s">
        <v>1554</v>
      </c>
      <c r="D4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11">
        <f>D416+E416</f>
        <v>0</v>
      </c>
      <c r="G416" s="211"/>
      <c r="H416" s="211">
        <f t="shared" si="220"/>
        <v>0</v>
      </c>
      <c r="I416" s="211"/>
      <c r="J416" s="211">
        <f t="shared" si="221"/>
        <v>0</v>
      </c>
      <c r="K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11">
        <f t="shared" si="222"/>
        <v>0</v>
      </c>
      <c r="Z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11">
        <f t="shared" si="223"/>
        <v>0</v>
      </c>
      <c r="AD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11">
        <f t="shared" si="224"/>
        <v>0</v>
      </c>
      <c r="AH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11">
        <f t="shared" si="225"/>
        <v>0</v>
      </c>
      <c r="AL416" s="211">
        <f t="shared" si="226"/>
        <v>0</v>
      </c>
    </row>
    <row r="417" spans="2:38" x14ac:dyDescent="0.25">
      <c r="B417" s="209" t="s">
        <v>1555</v>
      </c>
      <c r="C417" s="210" t="s">
        <v>1556</v>
      </c>
      <c r="D4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11">
        <f>D417+E417</f>
        <v>0</v>
      </c>
      <c r="G417" s="211"/>
      <c r="H417" s="211">
        <f t="shared" si="220"/>
        <v>0</v>
      </c>
      <c r="I417" s="211"/>
      <c r="J417" s="211">
        <f t="shared" si="221"/>
        <v>0</v>
      </c>
      <c r="K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11">
        <f t="shared" si="222"/>
        <v>0</v>
      </c>
      <c r="Z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11">
        <f t="shared" si="223"/>
        <v>0</v>
      </c>
      <c r="AD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11">
        <f t="shared" si="224"/>
        <v>0</v>
      </c>
      <c r="AH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11">
        <f t="shared" si="225"/>
        <v>0</v>
      </c>
      <c r="AL417" s="211">
        <f t="shared" si="226"/>
        <v>0</v>
      </c>
    </row>
    <row r="418" spans="2:38" x14ac:dyDescent="0.25">
      <c r="B418" s="209" t="s">
        <v>1557</v>
      </c>
      <c r="C418" s="210" t="s">
        <v>1558</v>
      </c>
      <c r="D4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11">
        <f>D418+E418</f>
        <v>0</v>
      </c>
      <c r="G418" s="211"/>
      <c r="H418" s="211">
        <f t="shared" si="220"/>
        <v>0</v>
      </c>
      <c r="I418" s="211"/>
      <c r="J418" s="211">
        <f t="shared" si="221"/>
        <v>0</v>
      </c>
      <c r="K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11">
        <f t="shared" si="222"/>
        <v>0</v>
      </c>
      <c r="Z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11">
        <f t="shared" si="223"/>
        <v>0</v>
      </c>
      <c r="AD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11">
        <f t="shared" si="224"/>
        <v>0</v>
      </c>
      <c r="AH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11">
        <f t="shared" si="225"/>
        <v>0</v>
      </c>
      <c r="AL418" s="211">
        <f t="shared" si="226"/>
        <v>0</v>
      </c>
    </row>
    <row r="419" spans="2:38" x14ac:dyDescent="0.25">
      <c r="B419" s="209" t="s">
        <v>1559</v>
      </c>
      <c r="C419" s="210" t="s">
        <v>1560</v>
      </c>
      <c r="D4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11">
        <f t="shared" si="214"/>
        <v>0</v>
      </c>
      <c r="G419" s="211"/>
      <c r="H419" s="211">
        <f t="shared" si="220"/>
        <v>0</v>
      </c>
      <c r="I419" s="211"/>
      <c r="J419" s="211">
        <f t="shared" si="221"/>
        <v>0</v>
      </c>
      <c r="K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11">
        <f t="shared" si="222"/>
        <v>0</v>
      </c>
      <c r="Z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11">
        <f t="shared" si="223"/>
        <v>0</v>
      </c>
      <c r="AD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11">
        <f t="shared" si="224"/>
        <v>0</v>
      </c>
      <c r="AH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11">
        <f t="shared" si="225"/>
        <v>0</v>
      </c>
      <c r="AL419" s="211">
        <f t="shared" si="226"/>
        <v>0</v>
      </c>
    </row>
    <row r="420" spans="2:38" x14ac:dyDescent="0.25">
      <c r="B420" s="209" t="s">
        <v>1561</v>
      </c>
      <c r="C420" s="210" t="s">
        <v>1562</v>
      </c>
      <c r="D4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11">
        <f t="shared" si="214"/>
        <v>0</v>
      </c>
      <c r="G420" s="211"/>
      <c r="H420" s="211">
        <f t="shared" si="220"/>
        <v>0</v>
      </c>
      <c r="I420" s="211"/>
      <c r="J420" s="211">
        <f t="shared" si="221"/>
        <v>0</v>
      </c>
      <c r="K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11">
        <f t="shared" si="222"/>
        <v>0</v>
      </c>
      <c r="Z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11">
        <f t="shared" si="223"/>
        <v>0</v>
      </c>
      <c r="AD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11">
        <f t="shared" si="224"/>
        <v>0</v>
      </c>
      <c r="AH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11">
        <f t="shared" si="225"/>
        <v>0</v>
      </c>
      <c r="AL420" s="211">
        <f t="shared" si="226"/>
        <v>0</v>
      </c>
    </row>
    <row r="421" spans="2:38" x14ac:dyDescent="0.25">
      <c r="B421" s="218" t="s">
        <v>497</v>
      </c>
      <c r="C421" s="219" t="s">
        <v>365</v>
      </c>
      <c r="D421" s="220">
        <f>SUM(D422:D428)</f>
        <v>0</v>
      </c>
      <c r="E421" s="220">
        <f>SUM(E422:E428)</f>
        <v>0</v>
      </c>
      <c r="F421" s="220">
        <f t="shared" si="214"/>
        <v>0</v>
      </c>
      <c r="G421" s="220">
        <f>SUM(G422:G428)</f>
        <v>0</v>
      </c>
      <c r="H421" s="220">
        <f t="shared" si="220"/>
        <v>0</v>
      </c>
      <c r="I421" s="220">
        <f>SUM(I422:I428)</f>
        <v>0</v>
      </c>
      <c r="J421" s="220">
        <f t="shared" si="221"/>
        <v>0</v>
      </c>
      <c r="K421" s="220">
        <f t="shared" ref="K421:X421" si="231">SUM(K422:K428)</f>
        <v>0</v>
      </c>
      <c r="L421" s="220">
        <f t="shared" si="231"/>
        <v>0</v>
      </c>
      <c r="M421" s="220">
        <f t="shared" si="231"/>
        <v>0</v>
      </c>
      <c r="N421" s="220">
        <f t="shared" si="231"/>
        <v>0</v>
      </c>
      <c r="O421" s="220">
        <f t="shared" si="231"/>
        <v>0</v>
      </c>
      <c r="P421" s="220">
        <f t="shared" si="231"/>
        <v>0</v>
      </c>
      <c r="Q421" s="220">
        <f t="shared" si="231"/>
        <v>0</v>
      </c>
      <c r="R421" s="220">
        <f t="shared" si="231"/>
        <v>0</v>
      </c>
      <c r="S421" s="220">
        <f t="shared" si="231"/>
        <v>0</v>
      </c>
      <c r="T421" s="220">
        <f t="shared" si="231"/>
        <v>0</v>
      </c>
      <c r="U421" s="220">
        <f t="shared" si="231"/>
        <v>0</v>
      </c>
      <c r="V421" s="220">
        <f t="shared" si="231"/>
        <v>0</v>
      </c>
      <c r="W421" s="220">
        <f t="shared" si="231"/>
        <v>0</v>
      </c>
      <c r="X421" s="220">
        <f t="shared" si="231"/>
        <v>0</v>
      </c>
      <c r="Y421" s="220">
        <f t="shared" si="222"/>
        <v>0</v>
      </c>
      <c r="Z421" s="220">
        <f>SUM(Z422:Z428)</f>
        <v>0</v>
      </c>
      <c r="AA421" s="220">
        <f>SUM(AA422:AA428)</f>
        <v>0</v>
      </c>
      <c r="AB421" s="220">
        <f>SUM(AB422:AB428)</f>
        <v>0</v>
      </c>
      <c r="AC421" s="220">
        <f t="shared" si="223"/>
        <v>0</v>
      </c>
      <c r="AD421" s="220">
        <f>SUM(AD422:AD428)</f>
        <v>0</v>
      </c>
      <c r="AE421" s="220">
        <f>SUM(AE422:AE428)</f>
        <v>0</v>
      </c>
      <c r="AF421" s="220">
        <f>SUM(AF422:AF428)</f>
        <v>0</v>
      </c>
      <c r="AG421" s="220">
        <f t="shared" si="224"/>
        <v>0</v>
      </c>
      <c r="AH421" s="220">
        <f>SUM(AH422:AH428)</f>
        <v>0</v>
      </c>
      <c r="AI421" s="220">
        <f>SUM(AI422:AI428)</f>
        <v>0</v>
      </c>
      <c r="AJ421" s="220">
        <f>SUM(AJ422:AJ428)</f>
        <v>0</v>
      </c>
      <c r="AK421" s="220">
        <f t="shared" si="225"/>
        <v>0</v>
      </c>
      <c r="AL421" s="220">
        <f t="shared" si="226"/>
        <v>0</v>
      </c>
    </row>
    <row r="422" spans="2:38" x14ac:dyDescent="0.25">
      <c r="B422" s="209" t="s">
        <v>498</v>
      </c>
      <c r="C422" s="210" t="s">
        <v>366</v>
      </c>
      <c r="D4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11">
        <f>D422+E422</f>
        <v>0</v>
      </c>
      <c r="G422" s="211"/>
      <c r="H422" s="211">
        <f t="shared" si="220"/>
        <v>0</v>
      </c>
      <c r="I422" s="211"/>
      <c r="J422" s="211">
        <f t="shared" si="221"/>
        <v>0</v>
      </c>
      <c r="K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11">
        <f t="shared" si="222"/>
        <v>0</v>
      </c>
      <c r="Z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11">
        <f t="shared" si="223"/>
        <v>0</v>
      </c>
      <c r="AD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11">
        <f t="shared" si="224"/>
        <v>0</v>
      </c>
      <c r="AH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11">
        <f t="shared" si="225"/>
        <v>0</v>
      </c>
      <c r="AL422" s="211">
        <f t="shared" si="226"/>
        <v>0</v>
      </c>
    </row>
    <row r="423" spans="2:38" x14ac:dyDescent="0.25">
      <c r="B423" s="209" t="s">
        <v>1563</v>
      </c>
      <c r="C423" s="210" t="s">
        <v>1564</v>
      </c>
      <c r="D4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11">
        <f>D423+E423</f>
        <v>0</v>
      </c>
      <c r="G423" s="211"/>
      <c r="H423" s="211">
        <f t="shared" si="220"/>
        <v>0</v>
      </c>
      <c r="I423" s="211"/>
      <c r="J423" s="211">
        <f t="shared" si="221"/>
        <v>0</v>
      </c>
      <c r="K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11">
        <f t="shared" si="222"/>
        <v>0</v>
      </c>
      <c r="Z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11">
        <f t="shared" si="223"/>
        <v>0</v>
      </c>
      <c r="AD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11">
        <f t="shared" si="224"/>
        <v>0</v>
      </c>
      <c r="AH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11">
        <f t="shared" si="225"/>
        <v>0</v>
      </c>
      <c r="AL423" s="211">
        <f t="shared" si="226"/>
        <v>0</v>
      </c>
    </row>
    <row r="424" spans="2:38" x14ac:dyDescent="0.25">
      <c r="B424" s="209" t="s">
        <v>1565</v>
      </c>
      <c r="C424" s="210" t="s">
        <v>1566</v>
      </c>
      <c r="D4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11">
        <f>D424+E424</f>
        <v>0</v>
      </c>
      <c r="G424" s="211"/>
      <c r="H424" s="211">
        <f t="shared" si="220"/>
        <v>0</v>
      </c>
      <c r="I424" s="211"/>
      <c r="J424" s="211">
        <f t="shared" si="221"/>
        <v>0</v>
      </c>
      <c r="K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11">
        <f t="shared" si="222"/>
        <v>0</v>
      </c>
      <c r="Z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11">
        <f t="shared" si="223"/>
        <v>0</v>
      </c>
      <c r="AD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11">
        <f t="shared" si="224"/>
        <v>0</v>
      </c>
      <c r="AH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11">
        <f t="shared" si="225"/>
        <v>0</v>
      </c>
      <c r="AL424" s="211">
        <f t="shared" si="226"/>
        <v>0</v>
      </c>
    </row>
    <row r="425" spans="2:38" x14ac:dyDescent="0.25">
      <c r="B425" s="209" t="s">
        <v>1567</v>
      </c>
      <c r="C425" s="210" t="s">
        <v>1568</v>
      </c>
      <c r="D4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11">
        <f t="shared" si="214"/>
        <v>0</v>
      </c>
      <c r="G425" s="211"/>
      <c r="H425" s="211">
        <f t="shared" si="220"/>
        <v>0</v>
      </c>
      <c r="I425" s="211"/>
      <c r="J425" s="211">
        <f t="shared" si="221"/>
        <v>0</v>
      </c>
      <c r="K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11">
        <f t="shared" si="222"/>
        <v>0</v>
      </c>
      <c r="Z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11">
        <f t="shared" si="223"/>
        <v>0</v>
      </c>
      <c r="AD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11">
        <f t="shared" si="224"/>
        <v>0</v>
      </c>
      <c r="AH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11">
        <f t="shared" si="225"/>
        <v>0</v>
      </c>
      <c r="AL425" s="211">
        <f t="shared" si="226"/>
        <v>0</v>
      </c>
    </row>
    <row r="426" spans="2:38" x14ac:dyDescent="0.25">
      <c r="B426" s="209" t="s">
        <v>1569</v>
      </c>
      <c r="C426" s="210" t="s">
        <v>1570</v>
      </c>
      <c r="D4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11">
        <f>D426+E426</f>
        <v>0</v>
      </c>
      <c r="G426" s="211"/>
      <c r="H426" s="211">
        <f t="shared" si="220"/>
        <v>0</v>
      </c>
      <c r="I426" s="211"/>
      <c r="J426" s="211">
        <f t="shared" si="221"/>
        <v>0</v>
      </c>
      <c r="K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11">
        <f t="shared" si="222"/>
        <v>0</v>
      </c>
      <c r="Z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11">
        <f t="shared" si="223"/>
        <v>0</v>
      </c>
      <c r="AD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11">
        <f t="shared" si="224"/>
        <v>0</v>
      </c>
      <c r="AH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11">
        <f t="shared" si="225"/>
        <v>0</v>
      </c>
      <c r="AL426" s="211">
        <f t="shared" si="226"/>
        <v>0</v>
      </c>
    </row>
    <row r="427" spans="2:38" x14ac:dyDescent="0.25">
      <c r="B427" s="209" t="s">
        <v>1571</v>
      </c>
      <c r="C427" s="210" t="s">
        <v>1572</v>
      </c>
      <c r="D4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11">
        <f>D427+E427</f>
        <v>0</v>
      </c>
      <c r="G427" s="211"/>
      <c r="H427" s="211">
        <f t="shared" si="220"/>
        <v>0</v>
      </c>
      <c r="I427" s="211"/>
      <c r="J427" s="211">
        <f t="shared" si="221"/>
        <v>0</v>
      </c>
      <c r="K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11">
        <f t="shared" si="222"/>
        <v>0</v>
      </c>
      <c r="Z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11">
        <f t="shared" si="223"/>
        <v>0</v>
      </c>
      <c r="AD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11">
        <f t="shared" si="224"/>
        <v>0</v>
      </c>
      <c r="AH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11">
        <f t="shared" si="225"/>
        <v>0</v>
      </c>
      <c r="AL427" s="211">
        <f t="shared" si="226"/>
        <v>0</v>
      </c>
    </row>
    <row r="428" spans="2:38" x14ac:dyDescent="0.25">
      <c r="B428" s="209" t="s">
        <v>1573</v>
      </c>
      <c r="C428" s="210" t="s">
        <v>1574</v>
      </c>
      <c r="D4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11">
        <f t="shared" si="214"/>
        <v>0</v>
      </c>
      <c r="G428" s="211"/>
      <c r="H428" s="211">
        <f t="shared" si="220"/>
        <v>0</v>
      </c>
      <c r="I428" s="211"/>
      <c r="J428" s="211">
        <f t="shared" si="221"/>
        <v>0</v>
      </c>
      <c r="K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11">
        <f t="shared" si="222"/>
        <v>0</v>
      </c>
      <c r="Z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11">
        <f t="shared" si="223"/>
        <v>0</v>
      </c>
      <c r="AD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11">
        <f t="shared" si="224"/>
        <v>0</v>
      </c>
      <c r="AH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11">
        <f t="shared" si="225"/>
        <v>0</v>
      </c>
      <c r="AL428" s="211">
        <f t="shared" si="226"/>
        <v>0</v>
      </c>
    </row>
    <row r="429" spans="2:38" x14ac:dyDescent="0.25">
      <c r="B429" s="218" t="s">
        <v>499</v>
      </c>
      <c r="C429" s="219" t="s">
        <v>367</v>
      </c>
      <c r="D429" s="220">
        <f>SUM(D430:D431)</f>
        <v>0</v>
      </c>
      <c r="E429" s="220">
        <f>SUM(E430:E431)</f>
        <v>0</v>
      </c>
      <c r="F429" s="220">
        <f t="shared" si="214"/>
        <v>0</v>
      </c>
      <c r="G429" s="220">
        <f>SUM(G430:G431)</f>
        <v>0</v>
      </c>
      <c r="H429" s="220">
        <f t="shared" si="220"/>
        <v>0</v>
      </c>
      <c r="I429" s="220">
        <f>SUM(I430:I431)</f>
        <v>0</v>
      </c>
      <c r="J429" s="220">
        <f t="shared" si="221"/>
        <v>0</v>
      </c>
      <c r="K429" s="220">
        <f t="shared" ref="K429:X429" si="232">SUM(K430:K431)</f>
        <v>0</v>
      </c>
      <c r="L429" s="220">
        <f t="shared" si="232"/>
        <v>0</v>
      </c>
      <c r="M429" s="220">
        <f t="shared" si="232"/>
        <v>0</v>
      </c>
      <c r="N429" s="220">
        <f t="shared" si="232"/>
        <v>0</v>
      </c>
      <c r="O429" s="220">
        <f t="shared" si="232"/>
        <v>0</v>
      </c>
      <c r="P429" s="220">
        <f t="shared" si="232"/>
        <v>0</v>
      </c>
      <c r="Q429" s="220">
        <f t="shared" si="232"/>
        <v>0</v>
      </c>
      <c r="R429" s="220">
        <f t="shared" si="232"/>
        <v>0</v>
      </c>
      <c r="S429" s="220">
        <f t="shared" si="232"/>
        <v>0</v>
      </c>
      <c r="T429" s="220">
        <f t="shared" si="232"/>
        <v>0</v>
      </c>
      <c r="U429" s="220">
        <f t="shared" si="232"/>
        <v>0</v>
      </c>
      <c r="V429" s="220">
        <f t="shared" si="232"/>
        <v>0</v>
      </c>
      <c r="W429" s="220">
        <f t="shared" si="232"/>
        <v>0</v>
      </c>
      <c r="X429" s="220">
        <f t="shared" si="232"/>
        <v>0</v>
      </c>
      <c r="Y429" s="220">
        <f t="shared" si="222"/>
        <v>0</v>
      </c>
      <c r="Z429" s="220">
        <f>SUM(Z430:Z431)</f>
        <v>0</v>
      </c>
      <c r="AA429" s="220">
        <f>SUM(AA430:AA431)</f>
        <v>0</v>
      </c>
      <c r="AB429" s="220">
        <f>SUM(AB430:AB431)</f>
        <v>0</v>
      </c>
      <c r="AC429" s="220">
        <f t="shared" si="223"/>
        <v>0</v>
      </c>
      <c r="AD429" s="220">
        <f>SUM(AD430:AD431)</f>
        <v>0</v>
      </c>
      <c r="AE429" s="220">
        <f>SUM(AE430:AE431)</f>
        <v>0</v>
      </c>
      <c r="AF429" s="220">
        <f>SUM(AF430:AF431)</f>
        <v>0</v>
      </c>
      <c r="AG429" s="220">
        <f t="shared" si="224"/>
        <v>0</v>
      </c>
      <c r="AH429" s="220">
        <f>SUM(AH430:AH431)</f>
        <v>0</v>
      </c>
      <c r="AI429" s="220">
        <f>SUM(AI430:AI431)</f>
        <v>0</v>
      </c>
      <c r="AJ429" s="220">
        <f>SUM(AJ430:AJ431)</f>
        <v>0</v>
      </c>
      <c r="AK429" s="220">
        <f t="shared" si="225"/>
        <v>0</v>
      </c>
      <c r="AL429" s="220">
        <f t="shared" si="226"/>
        <v>0</v>
      </c>
    </row>
    <row r="430" spans="2:38" x14ac:dyDescent="0.25">
      <c r="B430" s="209" t="s">
        <v>1575</v>
      </c>
      <c r="C430" s="210" t="s">
        <v>1576</v>
      </c>
      <c r="D4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11">
        <f>D430+E430</f>
        <v>0</v>
      </c>
      <c r="G430" s="211"/>
      <c r="H430" s="211">
        <f t="shared" si="220"/>
        <v>0</v>
      </c>
      <c r="I430" s="211"/>
      <c r="J430" s="211">
        <f t="shared" si="221"/>
        <v>0</v>
      </c>
      <c r="K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11">
        <f t="shared" si="222"/>
        <v>0</v>
      </c>
      <c r="Z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11">
        <f t="shared" si="223"/>
        <v>0</v>
      </c>
      <c r="AD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11">
        <f t="shared" si="224"/>
        <v>0</v>
      </c>
      <c r="AH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11">
        <f t="shared" si="225"/>
        <v>0</v>
      </c>
      <c r="AL430" s="211">
        <f t="shared" si="226"/>
        <v>0</v>
      </c>
    </row>
    <row r="431" spans="2:38" x14ac:dyDescent="0.25">
      <c r="B431" s="209" t="s">
        <v>500</v>
      </c>
      <c r="C431" s="210" t="s">
        <v>368</v>
      </c>
      <c r="D4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11">
        <f t="shared" si="214"/>
        <v>0</v>
      </c>
      <c r="G431" s="211"/>
      <c r="H431" s="211">
        <f t="shared" si="220"/>
        <v>0</v>
      </c>
      <c r="I431" s="211"/>
      <c r="J431" s="211">
        <f t="shared" si="221"/>
        <v>0</v>
      </c>
      <c r="K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11">
        <f t="shared" si="222"/>
        <v>0</v>
      </c>
      <c r="Z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11">
        <f t="shared" si="223"/>
        <v>0</v>
      </c>
      <c r="AD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11">
        <f t="shared" si="224"/>
        <v>0</v>
      </c>
      <c r="AH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11">
        <f t="shared" si="225"/>
        <v>0</v>
      </c>
      <c r="AL431" s="211">
        <f t="shared" si="226"/>
        <v>0</v>
      </c>
    </row>
    <row r="432" spans="2:38" x14ac:dyDescent="0.25">
      <c r="B432" s="218" t="s">
        <v>501</v>
      </c>
      <c r="C432" s="219" t="s">
        <v>369</v>
      </c>
      <c r="D432" s="220">
        <f>SUM(D433:D435)</f>
        <v>0</v>
      </c>
      <c r="E432" s="220">
        <f>SUM(E433:E435)</f>
        <v>0</v>
      </c>
      <c r="F432" s="220">
        <f t="shared" si="214"/>
        <v>0</v>
      </c>
      <c r="G432" s="220">
        <f>SUM(G433:G435)</f>
        <v>0</v>
      </c>
      <c r="H432" s="220">
        <f t="shared" si="220"/>
        <v>0</v>
      </c>
      <c r="I432" s="220">
        <f>SUM(I433:I435)</f>
        <v>0</v>
      </c>
      <c r="J432" s="220">
        <f t="shared" si="221"/>
        <v>0</v>
      </c>
      <c r="K432" s="220">
        <f t="shared" ref="K432:X432" si="233">SUM(K433:K435)</f>
        <v>0</v>
      </c>
      <c r="L432" s="220">
        <f t="shared" si="233"/>
        <v>0</v>
      </c>
      <c r="M432" s="220">
        <f t="shared" si="233"/>
        <v>0</v>
      </c>
      <c r="N432" s="220">
        <f t="shared" si="233"/>
        <v>0</v>
      </c>
      <c r="O432" s="220">
        <f t="shared" si="233"/>
        <v>0</v>
      </c>
      <c r="P432" s="220">
        <f t="shared" si="233"/>
        <v>0</v>
      </c>
      <c r="Q432" s="220">
        <f t="shared" si="233"/>
        <v>0</v>
      </c>
      <c r="R432" s="220">
        <f t="shared" si="233"/>
        <v>0</v>
      </c>
      <c r="S432" s="220">
        <f t="shared" si="233"/>
        <v>0</v>
      </c>
      <c r="T432" s="220">
        <f t="shared" si="233"/>
        <v>0</v>
      </c>
      <c r="U432" s="220">
        <f t="shared" si="233"/>
        <v>0</v>
      </c>
      <c r="V432" s="220">
        <f t="shared" si="233"/>
        <v>0</v>
      </c>
      <c r="W432" s="220">
        <f t="shared" si="233"/>
        <v>0</v>
      </c>
      <c r="X432" s="220">
        <f t="shared" si="233"/>
        <v>0</v>
      </c>
      <c r="Y432" s="220">
        <f t="shared" si="222"/>
        <v>0</v>
      </c>
      <c r="Z432" s="220">
        <f>SUM(Z433:Z435)</f>
        <v>0</v>
      </c>
      <c r="AA432" s="220">
        <f>SUM(AA433:AA435)</f>
        <v>0</v>
      </c>
      <c r="AB432" s="220">
        <f>SUM(AB433:AB435)</f>
        <v>0</v>
      </c>
      <c r="AC432" s="220">
        <f t="shared" si="223"/>
        <v>0</v>
      </c>
      <c r="AD432" s="220">
        <f>SUM(AD433:AD435)</f>
        <v>0</v>
      </c>
      <c r="AE432" s="220">
        <f>SUM(AE433:AE435)</f>
        <v>0</v>
      </c>
      <c r="AF432" s="220">
        <f>SUM(AF433:AF435)</f>
        <v>0</v>
      </c>
      <c r="AG432" s="220">
        <f t="shared" si="224"/>
        <v>0</v>
      </c>
      <c r="AH432" s="220">
        <f>SUM(AH433:AH435)</f>
        <v>0</v>
      </c>
      <c r="AI432" s="220">
        <f>SUM(AI433:AI435)</f>
        <v>0</v>
      </c>
      <c r="AJ432" s="220">
        <f>SUM(AJ433:AJ435)</f>
        <v>0</v>
      </c>
      <c r="AK432" s="220">
        <f t="shared" si="225"/>
        <v>0</v>
      </c>
      <c r="AL432" s="220">
        <f t="shared" si="226"/>
        <v>0</v>
      </c>
    </row>
    <row r="433" spans="2:38" x14ac:dyDescent="0.25">
      <c r="B433" s="209" t="s">
        <v>502</v>
      </c>
      <c r="C433" s="210" t="s">
        <v>370</v>
      </c>
      <c r="D4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11">
        <f t="shared" si="214"/>
        <v>0</v>
      </c>
      <c r="G433" s="211"/>
      <c r="H433" s="211">
        <f t="shared" si="220"/>
        <v>0</v>
      </c>
      <c r="I433" s="211"/>
      <c r="J433" s="211">
        <f t="shared" si="221"/>
        <v>0</v>
      </c>
      <c r="K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11">
        <f t="shared" si="222"/>
        <v>0</v>
      </c>
      <c r="Z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11">
        <f t="shared" si="223"/>
        <v>0</v>
      </c>
      <c r="AD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11">
        <f t="shared" si="224"/>
        <v>0</v>
      </c>
      <c r="AH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11">
        <f t="shared" si="225"/>
        <v>0</v>
      </c>
      <c r="AL433" s="211">
        <f t="shared" si="226"/>
        <v>0</v>
      </c>
    </row>
    <row r="434" spans="2:38" x14ac:dyDescent="0.25">
      <c r="B434" s="209" t="s">
        <v>1605</v>
      </c>
      <c r="C434" s="210" t="s">
        <v>1606</v>
      </c>
      <c r="D4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11">
        <f>D434+E434</f>
        <v>0</v>
      </c>
      <c r="G434" s="211"/>
      <c r="H434" s="211">
        <f t="shared" si="220"/>
        <v>0</v>
      </c>
      <c r="I434" s="211"/>
      <c r="J434" s="211">
        <f t="shared" si="221"/>
        <v>0</v>
      </c>
      <c r="K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11">
        <f t="shared" si="222"/>
        <v>0</v>
      </c>
      <c r="Z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11">
        <f t="shared" si="223"/>
        <v>0</v>
      </c>
      <c r="AD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11">
        <f t="shared" si="224"/>
        <v>0</v>
      </c>
      <c r="AH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11">
        <f t="shared" si="225"/>
        <v>0</v>
      </c>
      <c r="AL434" s="211">
        <f t="shared" si="226"/>
        <v>0</v>
      </c>
    </row>
    <row r="435" spans="2:38" x14ac:dyDescent="0.25">
      <c r="B435" s="209" t="s">
        <v>1607</v>
      </c>
      <c r="C435" s="210" t="s">
        <v>1608</v>
      </c>
      <c r="D4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11">
        <f t="shared" si="214"/>
        <v>0</v>
      </c>
      <c r="G435" s="211"/>
      <c r="H435" s="211">
        <f t="shared" ref="H435:H464" si="234">F435-G435</f>
        <v>0</v>
      </c>
      <c r="I435" s="211"/>
      <c r="J435" s="211">
        <f t="shared" ref="J435:J464" si="235">F435-I435</f>
        <v>0</v>
      </c>
      <c r="K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11">
        <f t="shared" ref="Y435:Y464" si="236">V435+W435+X435</f>
        <v>0</v>
      </c>
      <c r="Z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11">
        <f t="shared" ref="AC435:AC464" si="237">Z435+AA435+AB435</f>
        <v>0</v>
      </c>
      <c r="AD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11">
        <f t="shared" ref="AG435:AG464" si="238">AD435+AE435+AF435</f>
        <v>0</v>
      </c>
      <c r="AH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11">
        <f t="shared" ref="AK435:AK464" si="239">AH435+AI435+AJ435</f>
        <v>0</v>
      </c>
      <c r="AL435" s="211">
        <f t="shared" ref="AL435:AL464" si="240">Y435+AC435+AG435+AK435</f>
        <v>0</v>
      </c>
    </row>
    <row r="436" spans="2:38" x14ac:dyDescent="0.25">
      <c r="B436" s="218" t="s">
        <v>503</v>
      </c>
      <c r="C436" s="219" t="s">
        <v>371</v>
      </c>
      <c r="D436" s="220">
        <f>SUM(D437:D445)</f>
        <v>0</v>
      </c>
      <c r="E436" s="220">
        <f>SUM(E437:E445)</f>
        <v>0</v>
      </c>
      <c r="F436" s="220">
        <f t="shared" si="214"/>
        <v>0</v>
      </c>
      <c r="G436" s="220">
        <f>SUM(G437:G445)</f>
        <v>0</v>
      </c>
      <c r="H436" s="220">
        <f t="shared" si="234"/>
        <v>0</v>
      </c>
      <c r="I436" s="220">
        <f>SUM(I437:I445)</f>
        <v>0</v>
      </c>
      <c r="J436" s="220">
        <f t="shared" si="235"/>
        <v>0</v>
      </c>
      <c r="K436" s="220">
        <f t="shared" ref="K436:X436" si="241">SUM(K437:K445)</f>
        <v>0</v>
      </c>
      <c r="L436" s="220">
        <f t="shared" si="241"/>
        <v>0</v>
      </c>
      <c r="M436" s="220">
        <f t="shared" si="241"/>
        <v>0</v>
      </c>
      <c r="N436" s="220">
        <f t="shared" si="241"/>
        <v>0</v>
      </c>
      <c r="O436" s="220">
        <f t="shared" si="241"/>
        <v>0</v>
      </c>
      <c r="P436" s="220">
        <f t="shared" si="241"/>
        <v>0</v>
      </c>
      <c r="Q436" s="220">
        <f t="shared" si="241"/>
        <v>0</v>
      </c>
      <c r="R436" s="220">
        <f t="shared" si="241"/>
        <v>0</v>
      </c>
      <c r="S436" s="220">
        <f t="shared" si="241"/>
        <v>0</v>
      </c>
      <c r="T436" s="220">
        <f t="shared" si="241"/>
        <v>0</v>
      </c>
      <c r="U436" s="220">
        <f t="shared" si="241"/>
        <v>0</v>
      </c>
      <c r="V436" s="220">
        <f t="shared" si="241"/>
        <v>0</v>
      </c>
      <c r="W436" s="220">
        <f t="shared" si="241"/>
        <v>0</v>
      </c>
      <c r="X436" s="220">
        <f t="shared" si="241"/>
        <v>0</v>
      </c>
      <c r="Y436" s="220">
        <f t="shared" si="236"/>
        <v>0</v>
      </c>
      <c r="Z436" s="220">
        <f>SUM(Z437:Z445)</f>
        <v>0</v>
      </c>
      <c r="AA436" s="220">
        <f>SUM(AA437:AA445)</f>
        <v>0</v>
      </c>
      <c r="AB436" s="220">
        <f>SUM(AB437:AB445)</f>
        <v>0</v>
      </c>
      <c r="AC436" s="220">
        <f t="shared" si="237"/>
        <v>0</v>
      </c>
      <c r="AD436" s="220">
        <f>SUM(AD437:AD445)</f>
        <v>0</v>
      </c>
      <c r="AE436" s="220">
        <f>SUM(AE437:AE445)</f>
        <v>0</v>
      </c>
      <c r="AF436" s="220">
        <f>SUM(AF437:AF445)</f>
        <v>0</v>
      </c>
      <c r="AG436" s="220">
        <f t="shared" si="238"/>
        <v>0</v>
      </c>
      <c r="AH436" s="220">
        <f>SUM(AH437:AH445)</f>
        <v>0</v>
      </c>
      <c r="AI436" s="220">
        <f>SUM(AI437:AI445)</f>
        <v>0</v>
      </c>
      <c r="AJ436" s="220">
        <f>SUM(AJ437:AJ445)</f>
        <v>0</v>
      </c>
      <c r="AK436" s="220">
        <f t="shared" si="239"/>
        <v>0</v>
      </c>
      <c r="AL436" s="220">
        <f t="shared" si="240"/>
        <v>0</v>
      </c>
    </row>
    <row r="437" spans="2:38" x14ac:dyDescent="0.25">
      <c r="B437" s="209" t="s">
        <v>504</v>
      </c>
      <c r="C437" s="210" t="s">
        <v>366</v>
      </c>
      <c r="D4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11">
        <f>D437+E437</f>
        <v>0</v>
      </c>
      <c r="G437" s="211"/>
      <c r="H437" s="211">
        <f t="shared" si="234"/>
        <v>0</v>
      </c>
      <c r="I437" s="211"/>
      <c r="J437" s="211">
        <f t="shared" si="235"/>
        <v>0</v>
      </c>
      <c r="K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11">
        <f t="shared" si="236"/>
        <v>0</v>
      </c>
      <c r="Z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11">
        <f t="shared" si="237"/>
        <v>0</v>
      </c>
      <c r="AD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11">
        <f t="shared" si="238"/>
        <v>0</v>
      </c>
      <c r="AH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11">
        <f t="shared" si="239"/>
        <v>0</v>
      </c>
      <c r="AL437" s="211">
        <f t="shared" si="240"/>
        <v>0</v>
      </c>
    </row>
    <row r="438" spans="2:38" x14ac:dyDescent="0.25">
      <c r="B438" s="209" t="s">
        <v>1609</v>
      </c>
      <c r="C438" s="210" t="s">
        <v>1564</v>
      </c>
      <c r="D4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11">
        <f>D438+E438</f>
        <v>0</v>
      </c>
      <c r="G438" s="211"/>
      <c r="H438" s="211">
        <f t="shared" si="234"/>
        <v>0</v>
      </c>
      <c r="I438" s="211"/>
      <c r="J438" s="211">
        <f t="shared" si="235"/>
        <v>0</v>
      </c>
      <c r="K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11">
        <f t="shared" si="236"/>
        <v>0</v>
      </c>
      <c r="Z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11">
        <f t="shared" si="237"/>
        <v>0</v>
      </c>
      <c r="AD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11">
        <f t="shared" si="238"/>
        <v>0</v>
      </c>
      <c r="AH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11">
        <f t="shared" si="239"/>
        <v>0</v>
      </c>
      <c r="AL438" s="211">
        <f t="shared" si="240"/>
        <v>0</v>
      </c>
    </row>
    <row r="439" spans="2:38" x14ac:dyDescent="0.25">
      <c r="B439" s="209" t="s">
        <v>1610</v>
      </c>
      <c r="C439" s="210" t="s">
        <v>1566</v>
      </c>
      <c r="D4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11">
        <f>D439+E439</f>
        <v>0</v>
      </c>
      <c r="G439" s="211"/>
      <c r="H439" s="211">
        <f t="shared" si="234"/>
        <v>0</v>
      </c>
      <c r="I439" s="211"/>
      <c r="J439" s="211">
        <f t="shared" si="235"/>
        <v>0</v>
      </c>
      <c r="K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11">
        <f t="shared" si="236"/>
        <v>0</v>
      </c>
      <c r="Z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11">
        <f t="shared" si="237"/>
        <v>0</v>
      </c>
      <c r="AD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11">
        <f t="shared" si="238"/>
        <v>0</v>
      </c>
      <c r="AH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11">
        <f t="shared" si="239"/>
        <v>0</v>
      </c>
      <c r="AL439" s="211">
        <f t="shared" si="240"/>
        <v>0</v>
      </c>
    </row>
    <row r="440" spans="2:38" x14ac:dyDescent="0.25">
      <c r="B440" s="209" t="s">
        <v>1611</v>
      </c>
      <c r="C440" s="210" t="s">
        <v>1570</v>
      </c>
      <c r="D4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11">
        <f>D440+E440</f>
        <v>0</v>
      </c>
      <c r="G440" s="211"/>
      <c r="H440" s="211">
        <f t="shared" si="234"/>
        <v>0</v>
      </c>
      <c r="I440" s="211"/>
      <c r="J440" s="211">
        <f t="shared" si="235"/>
        <v>0</v>
      </c>
      <c r="K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11">
        <f t="shared" si="236"/>
        <v>0</v>
      </c>
      <c r="Z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11">
        <f t="shared" si="237"/>
        <v>0</v>
      </c>
      <c r="AD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11">
        <f t="shared" si="238"/>
        <v>0</v>
      </c>
      <c r="AH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11">
        <f t="shared" si="239"/>
        <v>0</v>
      </c>
      <c r="AL440" s="211">
        <f t="shared" si="240"/>
        <v>0</v>
      </c>
    </row>
    <row r="441" spans="2:38" x14ac:dyDescent="0.25">
      <c r="B441" s="209" t="s">
        <v>1612</v>
      </c>
      <c r="C441" s="210" t="s">
        <v>1613</v>
      </c>
      <c r="D4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11">
        <f>D441+E441</f>
        <v>0</v>
      </c>
      <c r="G441" s="211"/>
      <c r="H441" s="211">
        <f t="shared" si="234"/>
        <v>0</v>
      </c>
      <c r="I441" s="211"/>
      <c r="J441" s="211">
        <f t="shared" si="235"/>
        <v>0</v>
      </c>
      <c r="K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11">
        <f t="shared" si="236"/>
        <v>0</v>
      </c>
      <c r="Z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11">
        <f t="shared" si="237"/>
        <v>0</v>
      </c>
      <c r="AD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11">
        <f t="shared" si="238"/>
        <v>0</v>
      </c>
      <c r="AH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11">
        <f t="shared" si="239"/>
        <v>0</v>
      </c>
      <c r="AL441" s="211">
        <f t="shared" si="240"/>
        <v>0</v>
      </c>
    </row>
    <row r="442" spans="2:38" x14ac:dyDescent="0.25">
      <c r="B442" s="209" t="s">
        <v>1614</v>
      </c>
      <c r="C442" s="210" t="s">
        <v>1574</v>
      </c>
      <c r="D4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11">
        <f t="shared" si="214"/>
        <v>0</v>
      </c>
      <c r="G442" s="211"/>
      <c r="H442" s="211">
        <f t="shared" si="234"/>
        <v>0</v>
      </c>
      <c r="I442" s="211"/>
      <c r="J442" s="211">
        <f t="shared" si="235"/>
        <v>0</v>
      </c>
      <c r="K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11">
        <f t="shared" si="236"/>
        <v>0</v>
      </c>
      <c r="Z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11">
        <f t="shared" si="237"/>
        <v>0</v>
      </c>
      <c r="AD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11">
        <f t="shared" si="238"/>
        <v>0</v>
      </c>
      <c r="AH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11">
        <f t="shared" si="239"/>
        <v>0</v>
      </c>
      <c r="AL442" s="211">
        <f t="shared" si="240"/>
        <v>0</v>
      </c>
    </row>
    <row r="443" spans="2:38" x14ac:dyDescent="0.25">
      <c r="B443" s="209" t="s">
        <v>1615</v>
      </c>
      <c r="C443" s="210" t="s">
        <v>1616</v>
      </c>
      <c r="D4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11">
        <f>D443+E443</f>
        <v>0</v>
      </c>
      <c r="G443" s="211"/>
      <c r="H443" s="211">
        <f t="shared" si="234"/>
        <v>0</v>
      </c>
      <c r="I443" s="211"/>
      <c r="J443" s="211">
        <f t="shared" si="235"/>
        <v>0</v>
      </c>
      <c r="K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11">
        <f t="shared" si="236"/>
        <v>0</v>
      </c>
      <c r="Z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11">
        <f t="shared" si="237"/>
        <v>0</v>
      </c>
      <c r="AD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11">
        <f t="shared" si="238"/>
        <v>0</v>
      </c>
      <c r="AH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11">
        <f t="shared" si="239"/>
        <v>0</v>
      </c>
      <c r="AL443" s="211">
        <f t="shared" si="240"/>
        <v>0</v>
      </c>
    </row>
    <row r="444" spans="2:38" x14ac:dyDescent="0.25">
      <c r="B444" s="209" t="s">
        <v>1617</v>
      </c>
      <c r="C444" s="210" t="s">
        <v>1576</v>
      </c>
      <c r="D4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11">
        <f>D444+E444</f>
        <v>0</v>
      </c>
      <c r="G444" s="211"/>
      <c r="H444" s="211">
        <f t="shared" si="234"/>
        <v>0</v>
      </c>
      <c r="I444" s="211"/>
      <c r="J444" s="211">
        <f t="shared" si="235"/>
        <v>0</v>
      </c>
      <c r="K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11">
        <f t="shared" si="236"/>
        <v>0</v>
      </c>
      <c r="Z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11">
        <f t="shared" si="237"/>
        <v>0</v>
      </c>
      <c r="AD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11">
        <f t="shared" si="238"/>
        <v>0</v>
      </c>
      <c r="AH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11">
        <f t="shared" si="239"/>
        <v>0</v>
      </c>
      <c r="AL444" s="211">
        <f t="shared" si="240"/>
        <v>0</v>
      </c>
    </row>
    <row r="445" spans="2:38" x14ac:dyDescent="0.25">
      <c r="B445" s="209" t="s">
        <v>1618</v>
      </c>
      <c r="C445" s="210" t="s">
        <v>1619</v>
      </c>
      <c r="D4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11">
        <f t="shared" si="214"/>
        <v>0</v>
      </c>
      <c r="G445" s="211"/>
      <c r="H445" s="211">
        <f t="shared" si="234"/>
        <v>0</v>
      </c>
      <c r="I445" s="211"/>
      <c r="J445" s="211">
        <f t="shared" si="235"/>
        <v>0</v>
      </c>
      <c r="K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11">
        <f t="shared" si="236"/>
        <v>0</v>
      </c>
      <c r="Z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11">
        <f t="shared" si="237"/>
        <v>0</v>
      </c>
      <c r="AD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11">
        <f t="shared" si="238"/>
        <v>0</v>
      </c>
      <c r="AH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11">
        <f t="shared" si="239"/>
        <v>0</v>
      </c>
      <c r="AL445" s="211">
        <f t="shared" si="240"/>
        <v>0</v>
      </c>
    </row>
    <row r="446" spans="2:38" x14ac:dyDescent="0.25">
      <c r="B446" s="206" t="s">
        <v>493</v>
      </c>
      <c r="C446" s="207" t="s">
        <v>361</v>
      </c>
      <c r="D446" s="208">
        <f>D447</f>
        <v>0</v>
      </c>
      <c r="E446" s="208">
        <f>E447</f>
        <v>0</v>
      </c>
      <c r="F446" s="208">
        <f t="shared" ref="F446:F464" si="242">D446+E446</f>
        <v>0</v>
      </c>
      <c r="G446" s="208">
        <f>G447</f>
        <v>0</v>
      </c>
      <c r="H446" s="208">
        <f t="shared" si="234"/>
        <v>0</v>
      </c>
      <c r="I446" s="208">
        <f>I447</f>
        <v>0</v>
      </c>
      <c r="J446" s="208">
        <f t="shared" si="235"/>
        <v>0</v>
      </c>
      <c r="K446" s="208">
        <f t="shared" ref="K446:AJ446" si="243">K447</f>
        <v>0</v>
      </c>
      <c r="L446" s="208">
        <f t="shared" si="243"/>
        <v>0</v>
      </c>
      <c r="M446" s="208">
        <f t="shared" si="243"/>
        <v>0</v>
      </c>
      <c r="N446" s="208">
        <f t="shared" si="243"/>
        <v>0</v>
      </c>
      <c r="O446" s="208">
        <f t="shared" si="243"/>
        <v>0</v>
      </c>
      <c r="P446" s="208">
        <f t="shared" si="243"/>
        <v>0</v>
      </c>
      <c r="Q446" s="208">
        <f t="shared" si="243"/>
        <v>0</v>
      </c>
      <c r="R446" s="208">
        <f t="shared" si="243"/>
        <v>0</v>
      </c>
      <c r="S446" s="208">
        <f t="shared" si="243"/>
        <v>0</v>
      </c>
      <c r="T446" s="208">
        <f t="shared" si="243"/>
        <v>0</v>
      </c>
      <c r="U446" s="208">
        <f t="shared" si="243"/>
        <v>0</v>
      </c>
      <c r="V446" s="208">
        <f t="shared" si="243"/>
        <v>0</v>
      </c>
      <c r="W446" s="208">
        <f t="shared" si="243"/>
        <v>0</v>
      </c>
      <c r="X446" s="208">
        <f t="shared" si="243"/>
        <v>0</v>
      </c>
      <c r="Y446" s="208">
        <f t="shared" si="236"/>
        <v>0</v>
      </c>
      <c r="Z446" s="208">
        <f t="shared" si="243"/>
        <v>0</v>
      </c>
      <c r="AA446" s="208">
        <f t="shared" si="243"/>
        <v>0</v>
      </c>
      <c r="AB446" s="208">
        <f t="shared" si="243"/>
        <v>0</v>
      </c>
      <c r="AC446" s="208">
        <f t="shared" si="237"/>
        <v>0</v>
      </c>
      <c r="AD446" s="208">
        <f t="shared" si="243"/>
        <v>0</v>
      </c>
      <c r="AE446" s="208">
        <f t="shared" si="243"/>
        <v>0</v>
      </c>
      <c r="AF446" s="208">
        <f t="shared" si="243"/>
        <v>0</v>
      </c>
      <c r="AG446" s="208">
        <f t="shared" si="238"/>
        <v>0</v>
      </c>
      <c r="AH446" s="208">
        <f t="shared" si="243"/>
        <v>0</v>
      </c>
      <c r="AI446" s="208">
        <f t="shared" si="243"/>
        <v>0</v>
      </c>
      <c r="AJ446" s="208">
        <f t="shared" si="243"/>
        <v>0</v>
      </c>
      <c r="AK446" s="208">
        <f t="shared" si="239"/>
        <v>0</v>
      </c>
      <c r="AL446" s="208">
        <f t="shared" si="240"/>
        <v>0</v>
      </c>
    </row>
    <row r="447" spans="2:38" x14ac:dyDescent="0.25">
      <c r="B447" s="218" t="s">
        <v>495</v>
      </c>
      <c r="C447" s="219" t="s">
        <v>363</v>
      </c>
      <c r="D447" s="220">
        <f>SUM(D448:D497)</f>
        <v>0</v>
      </c>
      <c r="E447" s="220">
        <f>SUM(E448:E497)</f>
        <v>0</v>
      </c>
      <c r="F447" s="220">
        <f t="shared" si="242"/>
        <v>0</v>
      </c>
      <c r="G447" s="220">
        <f>SUM(G448:G497)</f>
        <v>0</v>
      </c>
      <c r="H447" s="220">
        <f t="shared" si="234"/>
        <v>0</v>
      </c>
      <c r="I447" s="220">
        <f>SUM(I448:I497)</f>
        <v>0</v>
      </c>
      <c r="J447" s="220">
        <f t="shared" si="235"/>
        <v>0</v>
      </c>
      <c r="K447" s="220">
        <f t="shared" ref="K447:X447" si="244">SUM(K448:K497)</f>
        <v>0</v>
      </c>
      <c r="L447" s="220">
        <f t="shared" si="244"/>
        <v>0</v>
      </c>
      <c r="M447" s="220">
        <f t="shared" si="244"/>
        <v>0</v>
      </c>
      <c r="N447" s="220">
        <f t="shared" si="244"/>
        <v>0</v>
      </c>
      <c r="O447" s="220">
        <f t="shared" si="244"/>
        <v>0</v>
      </c>
      <c r="P447" s="220">
        <f t="shared" si="244"/>
        <v>0</v>
      </c>
      <c r="Q447" s="220">
        <f t="shared" si="244"/>
        <v>0</v>
      </c>
      <c r="R447" s="220">
        <f t="shared" si="244"/>
        <v>0</v>
      </c>
      <c r="S447" s="220">
        <f t="shared" si="244"/>
        <v>0</v>
      </c>
      <c r="T447" s="220">
        <f t="shared" si="244"/>
        <v>0</v>
      </c>
      <c r="U447" s="220">
        <f t="shared" si="244"/>
        <v>0</v>
      </c>
      <c r="V447" s="220">
        <f t="shared" si="244"/>
        <v>0</v>
      </c>
      <c r="W447" s="220">
        <f t="shared" si="244"/>
        <v>0</v>
      </c>
      <c r="X447" s="220">
        <f t="shared" si="244"/>
        <v>0</v>
      </c>
      <c r="Y447" s="220">
        <f t="shared" si="236"/>
        <v>0</v>
      </c>
      <c r="Z447" s="220">
        <f>SUM(Z448:Z497)</f>
        <v>0</v>
      </c>
      <c r="AA447" s="220">
        <f>SUM(AA448:AA497)</f>
        <v>0</v>
      </c>
      <c r="AB447" s="220">
        <f>SUM(AB448:AB497)</f>
        <v>0</v>
      </c>
      <c r="AC447" s="220">
        <f t="shared" si="237"/>
        <v>0</v>
      </c>
      <c r="AD447" s="220">
        <f>SUM(AD448:AD497)</f>
        <v>0</v>
      </c>
      <c r="AE447" s="220">
        <f>SUM(AE448:AE497)</f>
        <v>0</v>
      </c>
      <c r="AF447" s="220">
        <f>SUM(AF448:AF497)</f>
        <v>0</v>
      </c>
      <c r="AG447" s="220">
        <f t="shared" si="238"/>
        <v>0</v>
      </c>
      <c r="AH447" s="220">
        <f>SUM(AH448:AH497)</f>
        <v>0</v>
      </c>
      <c r="AI447" s="220">
        <f>SUM(AI448:AI497)</f>
        <v>0</v>
      </c>
      <c r="AJ447" s="220">
        <f>SUM(AJ448:AJ497)</f>
        <v>0</v>
      </c>
      <c r="AK447" s="220">
        <f t="shared" si="239"/>
        <v>0</v>
      </c>
      <c r="AL447" s="220">
        <f t="shared" si="240"/>
        <v>0</v>
      </c>
    </row>
    <row r="448" spans="2:38" x14ac:dyDescent="0.25">
      <c r="B448" s="209" t="s">
        <v>505</v>
      </c>
      <c r="C448" s="210" t="s">
        <v>372</v>
      </c>
      <c r="D4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11">
        <f t="shared" si="242"/>
        <v>0</v>
      </c>
      <c r="G448" s="211"/>
      <c r="H448" s="211">
        <f t="shared" si="234"/>
        <v>0</v>
      </c>
      <c r="I448" s="211"/>
      <c r="J448" s="211">
        <f t="shared" si="235"/>
        <v>0</v>
      </c>
      <c r="K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11">
        <f t="shared" si="236"/>
        <v>0</v>
      </c>
      <c r="Z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11">
        <f t="shared" si="237"/>
        <v>0</v>
      </c>
      <c r="AD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11">
        <f t="shared" si="238"/>
        <v>0</v>
      </c>
      <c r="AH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11">
        <f t="shared" si="239"/>
        <v>0</v>
      </c>
      <c r="AL448" s="211">
        <f t="shared" si="240"/>
        <v>0</v>
      </c>
    </row>
    <row r="449" spans="2:38" x14ac:dyDescent="0.25">
      <c r="B449" s="209" t="s">
        <v>1457</v>
      </c>
      <c r="C449" s="210" t="s">
        <v>1458</v>
      </c>
      <c r="D4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11">
        <f t="shared" si="242"/>
        <v>0</v>
      </c>
      <c r="G449" s="211"/>
      <c r="H449" s="211">
        <f t="shared" si="234"/>
        <v>0</v>
      </c>
      <c r="I449" s="211"/>
      <c r="J449" s="211">
        <f t="shared" si="235"/>
        <v>0</v>
      </c>
      <c r="K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11">
        <f t="shared" si="236"/>
        <v>0</v>
      </c>
      <c r="Z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11">
        <f t="shared" si="237"/>
        <v>0</v>
      </c>
      <c r="AD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11">
        <f t="shared" si="238"/>
        <v>0</v>
      </c>
      <c r="AH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11">
        <f t="shared" si="239"/>
        <v>0</v>
      </c>
      <c r="AL449" s="211">
        <f t="shared" si="240"/>
        <v>0</v>
      </c>
    </row>
    <row r="450" spans="2:38" x14ac:dyDescent="0.25">
      <c r="B450" s="209" t="s">
        <v>1459</v>
      </c>
      <c r="C450" s="210" t="s">
        <v>1460</v>
      </c>
      <c r="D4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11">
        <f t="shared" si="242"/>
        <v>0</v>
      </c>
      <c r="G450" s="211"/>
      <c r="H450" s="211">
        <f t="shared" si="234"/>
        <v>0</v>
      </c>
      <c r="I450" s="211"/>
      <c r="J450" s="211">
        <f t="shared" si="235"/>
        <v>0</v>
      </c>
      <c r="K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11">
        <f t="shared" si="236"/>
        <v>0</v>
      </c>
      <c r="Z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11">
        <f t="shared" si="237"/>
        <v>0</v>
      </c>
      <c r="AD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11">
        <f t="shared" si="238"/>
        <v>0</v>
      </c>
      <c r="AH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11">
        <f t="shared" si="239"/>
        <v>0</v>
      </c>
      <c r="AL450" s="211">
        <f t="shared" si="240"/>
        <v>0</v>
      </c>
    </row>
    <row r="451" spans="2:38" x14ac:dyDescent="0.25">
      <c r="B451" s="209" t="s">
        <v>1461</v>
      </c>
      <c r="C451" s="210" t="s">
        <v>1462</v>
      </c>
      <c r="D4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11">
        <f t="shared" si="242"/>
        <v>0</v>
      </c>
      <c r="G451" s="211"/>
      <c r="H451" s="211">
        <f t="shared" si="234"/>
        <v>0</v>
      </c>
      <c r="I451" s="211"/>
      <c r="J451" s="211">
        <f t="shared" si="235"/>
        <v>0</v>
      </c>
      <c r="K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11">
        <f t="shared" si="236"/>
        <v>0</v>
      </c>
      <c r="Z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11">
        <f t="shared" si="237"/>
        <v>0</v>
      </c>
      <c r="AD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11">
        <f t="shared" si="238"/>
        <v>0</v>
      </c>
      <c r="AH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11">
        <f t="shared" si="239"/>
        <v>0</v>
      </c>
      <c r="AL451" s="211">
        <f t="shared" si="240"/>
        <v>0</v>
      </c>
    </row>
    <row r="452" spans="2:38" x14ac:dyDescent="0.25">
      <c r="B452" s="209" t="s">
        <v>1463</v>
      </c>
      <c r="C452" s="210" t="s">
        <v>1464</v>
      </c>
      <c r="D4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11">
        <f t="shared" si="242"/>
        <v>0</v>
      </c>
      <c r="G452" s="211"/>
      <c r="H452" s="211">
        <f t="shared" si="234"/>
        <v>0</v>
      </c>
      <c r="I452" s="211"/>
      <c r="J452" s="211">
        <f t="shared" si="235"/>
        <v>0</v>
      </c>
      <c r="K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11">
        <f t="shared" si="236"/>
        <v>0</v>
      </c>
      <c r="Z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11">
        <f t="shared" si="237"/>
        <v>0</v>
      </c>
      <c r="AD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11">
        <f t="shared" si="238"/>
        <v>0</v>
      </c>
      <c r="AH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11">
        <f t="shared" si="239"/>
        <v>0</v>
      </c>
      <c r="AL452" s="211">
        <f t="shared" si="240"/>
        <v>0</v>
      </c>
    </row>
    <row r="453" spans="2:38" x14ac:dyDescent="0.25">
      <c r="B453" s="209" t="s">
        <v>1465</v>
      </c>
      <c r="C453" s="210" t="s">
        <v>1466</v>
      </c>
      <c r="D4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11">
        <f t="shared" si="242"/>
        <v>0</v>
      </c>
      <c r="G453" s="211"/>
      <c r="H453" s="211">
        <f t="shared" si="234"/>
        <v>0</v>
      </c>
      <c r="I453" s="211"/>
      <c r="J453" s="211">
        <f t="shared" si="235"/>
        <v>0</v>
      </c>
      <c r="K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11">
        <f t="shared" si="236"/>
        <v>0</v>
      </c>
      <c r="Z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11">
        <f t="shared" si="237"/>
        <v>0</v>
      </c>
      <c r="AD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11">
        <f t="shared" si="238"/>
        <v>0</v>
      </c>
      <c r="AH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11">
        <f t="shared" si="239"/>
        <v>0</v>
      </c>
      <c r="AL453" s="211">
        <f t="shared" si="240"/>
        <v>0</v>
      </c>
    </row>
    <row r="454" spans="2:38" x14ac:dyDescent="0.25">
      <c r="B454" s="209" t="s">
        <v>1467</v>
      </c>
      <c r="C454" s="210" t="s">
        <v>1468</v>
      </c>
      <c r="D4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11">
        <f t="shared" si="242"/>
        <v>0</v>
      </c>
      <c r="G454" s="211"/>
      <c r="H454" s="211">
        <f t="shared" si="234"/>
        <v>0</v>
      </c>
      <c r="I454" s="211"/>
      <c r="J454" s="211">
        <f t="shared" si="235"/>
        <v>0</v>
      </c>
      <c r="K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11">
        <f t="shared" si="236"/>
        <v>0</v>
      </c>
      <c r="Z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11">
        <f t="shared" si="237"/>
        <v>0</v>
      </c>
      <c r="AD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11">
        <f t="shared" si="238"/>
        <v>0</v>
      </c>
      <c r="AH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11">
        <f t="shared" si="239"/>
        <v>0</v>
      </c>
      <c r="AL454" s="211">
        <f t="shared" si="240"/>
        <v>0</v>
      </c>
    </row>
    <row r="455" spans="2:38" x14ac:dyDescent="0.25">
      <c r="B455" s="209" t="s">
        <v>1469</v>
      </c>
      <c r="C455" s="210" t="s">
        <v>1470</v>
      </c>
      <c r="D4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11">
        <f t="shared" si="242"/>
        <v>0</v>
      </c>
      <c r="G455" s="211"/>
      <c r="H455" s="211">
        <f t="shared" si="234"/>
        <v>0</v>
      </c>
      <c r="I455" s="211"/>
      <c r="J455" s="211">
        <f t="shared" si="235"/>
        <v>0</v>
      </c>
      <c r="K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11">
        <f t="shared" si="236"/>
        <v>0</v>
      </c>
      <c r="Z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11">
        <f t="shared" si="237"/>
        <v>0</v>
      </c>
      <c r="AD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11">
        <f t="shared" si="238"/>
        <v>0</v>
      </c>
      <c r="AH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11">
        <f t="shared" si="239"/>
        <v>0</v>
      </c>
      <c r="AL455" s="211">
        <f t="shared" si="240"/>
        <v>0</v>
      </c>
    </row>
    <row r="456" spans="2:38" x14ac:dyDescent="0.25">
      <c r="B456" s="209" t="s">
        <v>1471</v>
      </c>
      <c r="C456" s="210" t="s">
        <v>1472</v>
      </c>
      <c r="D4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11">
        <f t="shared" si="242"/>
        <v>0</v>
      </c>
      <c r="G456" s="211"/>
      <c r="H456" s="211">
        <f t="shared" si="234"/>
        <v>0</v>
      </c>
      <c r="I456" s="211"/>
      <c r="J456" s="211">
        <f t="shared" si="235"/>
        <v>0</v>
      </c>
      <c r="K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11">
        <f t="shared" si="236"/>
        <v>0</v>
      </c>
      <c r="Z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11">
        <f t="shared" si="237"/>
        <v>0</v>
      </c>
      <c r="AD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11">
        <f t="shared" si="238"/>
        <v>0</v>
      </c>
      <c r="AH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11">
        <f t="shared" si="239"/>
        <v>0</v>
      </c>
      <c r="AL456" s="211">
        <f t="shared" si="240"/>
        <v>0</v>
      </c>
    </row>
    <row r="457" spans="2:38" x14ac:dyDescent="0.25">
      <c r="B457" s="209" t="s">
        <v>1473</v>
      </c>
      <c r="C457" s="210" t="s">
        <v>1474</v>
      </c>
      <c r="D4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11">
        <f t="shared" si="242"/>
        <v>0</v>
      </c>
      <c r="G457" s="211"/>
      <c r="H457" s="211">
        <f t="shared" si="234"/>
        <v>0</v>
      </c>
      <c r="I457" s="211"/>
      <c r="J457" s="211">
        <f t="shared" si="235"/>
        <v>0</v>
      </c>
      <c r="K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11">
        <f t="shared" si="236"/>
        <v>0</v>
      </c>
      <c r="Z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11">
        <f t="shared" si="237"/>
        <v>0</v>
      </c>
      <c r="AD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11">
        <f t="shared" si="238"/>
        <v>0</v>
      </c>
      <c r="AH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11">
        <f t="shared" si="239"/>
        <v>0</v>
      </c>
      <c r="AL457" s="211">
        <f t="shared" si="240"/>
        <v>0</v>
      </c>
    </row>
    <row r="458" spans="2:38" x14ac:dyDescent="0.25">
      <c r="B458" s="209" t="s">
        <v>1475</v>
      </c>
      <c r="C458" s="210" t="s">
        <v>1476</v>
      </c>
      <c r="D4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11">
        <f t="shared" si="242"/>
        <v>0</v>
      </c>
      <c r="G458" s="211"/>
      <c r="H458" s="211">
        <f t="shared" si="234"/>
        <v>0</v>
      </c>
      <c r="I458" s="211"/>
      <c r="J458" s="211">
        <f t="shared" si="235"/>
        <v>0</v>
      </c>
      <c r="K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11">
        <f t="shared" si="236"/>
        <v>0</v>
      </c>
      <c r="Z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11">
        <f t="shared" si="237"/>
        <v>0</v>
      </c>
      <c r="AD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11">
        <f t="shared" si="238"/>
        <v>0</v>
      </c>
      <c r="AH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11">
        <f t="shared" si="239"/>
        <v>0</v>
      </c>
      <c r="AL458" s="211">
        <f t="shared" si="240"/>
        <v>0</v>
      </c>
    </row>
    <row r="459" spans="2:38" x14ac:dyDescent="0.25">
      <c r="B459" s="209" t="s">
        <v>1477</v>
      </c>
      <c r="C459" s="210" t="s">
        <v>1478</v>
      </c>
      <c r="D4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11">
        <f t="shared" si="242"/>
        <v>0</v>
      </c>
      <c r="G459" s="211"/>
      <c r="H459" s="211">
        <f t="shared" si="234"/>
        <v>0</v>
      </c>
      <c r="I459" s="211"/>
      <c r="J459" s="211">
        <f t="shared" si="235"/>
        <v>0</v>
      </c>
      <c r="K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11">
        <f t="shared" si="236"/>
        <v>0</v>
      </c>
      <c r="Z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11">
        <f t="shared" si="237"/>
        <v>0</v>
      </c>
      <c r="AD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11">
        <f t="shared" si="238"/>
        <v>0</v>
      </c>
      <c r="AH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11">
        <f t="shared" si="239"/>
        <v>0</v>
      </c>
      <c r="AL459" s="211">
        <f t="shared" si="240"/>
        <v>0</v>
      </c>
    </row>
    <row r="460" spans="2:38" x14ac:dyDescent="0.25">
      <c r="B460" s="209" t="s">
        <v>1479</v>
      </c>
      <c r="C460" s="210" t="s">
        <v>1480</v>
      </c>
      <c r="D4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11">
        <f t="shared" si="242"/>
        <v>0</v>
      </c>
      <c r="G460" s="211"/>
      <c r="H460" s="211">
        <f t="shared" si="234"/>
        <v>0</v>
      </c>
      <c r="I460" s="211"/>
      <c r="J460" s="211">
        <f t="shared" si="235"/>
        <v>0</v>
      </c>
      <c r="K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11">
        <f t="shared" si="236"/>
        <v>0</v>
      </c>
      <c r="Z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11">
        <f t="shared" si="237"/>
        <v>0</v>
      </c>
      <c r="AD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11">
        <f t="shared" si="238"/>
        <v>0</v>
      </c>
      <c r="AH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11">
        <f t="shared" si="239"/>
        <v>0</v>
      </c>
      <c r="AL460" s="211">
        <f t="shared" si="240"/>
        <v>0</v>
      </c>
    </row>
    <row r="461" spans="2:38" x14ac:dyDescent="0.25">
      <c r="B461" s="209" t="s">
        <v>1481</v>
      </c>
      <c r="C461" s="210" t="s">
        <v>1482</v>
      </c>
      <c r="D4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11">
        <f t="shared" si="242"/>
        <v>0</v>
      </c>
      <c r="G461" s="211"/>
      <c r="H461" s="211">
        <f t="shared" si="234"/>
        <v>0</v>
      </c>
      <c r="I461" s="211"/>
      <c r="J461" s="211">
        <f t="shared" si="235"/>
        <v>0</v>
      </c>
      <c r="K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11">
        <f t="shared" si="236"/>
        <v>0</v>
      </c>
      <c r="Z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11">
        <f t="shared" si="237"/>
        <v>0</v>
      </c>
      <c r="AD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11">
        <f t="shared" si="238"/>
        <v>0</v>
      </c>
      <c r="AH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11">
        <f t="shared" si="239"/>
        <v>0</v>
      </c>
      <c r="AL461" s="211">
        <f t="shared" si="240"/>
        <v>0</v>
      </c>
    </row>
    <row r="462" spans="2:38" x14ac:dyDescent="0.25">
      <c r="B462" s="209" t="s">
        <v>1483</v>
      </c>
      <c r="C462" s="210" t="s">
        <v>1484</v>
      </c>
      <c r="D4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11">
        <f t="shared" si="242"/>
        <v>0</v>
      </c>
      <c r="G462" s="211"/>
      <c r="H462" s="211">
        <f t="shared" si="234"/>
        <v>0</v>
      </c>
      <c r="I462" s="211"/>
      <c r="J462" s="211">
        <f t="shared" si="235"/>
        <v>0</v>
      </c>
      <c r="K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11">
        <f t="shared" si="236"/>
        <v>0</v>
      </c>
      <c r="Z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11">
        <f t="shared" si="237"/>
        <v>0</v>
      </c>
      <c r="AD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11">
        <f t="shared" si="238"/>
        <v>0</v>
      </c>
      <c r="AH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11">
        <f t="shared" si="239"/>
        <v>0</v>
      </c>
      <c r="AL462" s="211">
        <f t="shared" si="240"/>
        <v>0</v>
      </c>
    </row>
    <row r="463" spans="2:38" x14ac:dyDescent="0.25">
      <c r="B463" s="209" t="s">
        <v>1485</v>
      </c>
      <c r="C463" s="210" t="s">
        <v>1486</v>
      </c>
      <c r="D4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11">
        <f t="shared" si="242"/>
        <v>0</v>
      </c>
      <c r="G463" s="211"/>
      <c r="H463" s="211">
        <f t="shared" si="234"/>
        <v>0</v>
      </c>
      <c r="I463" s="211"/>
      <c r="J463" s="211">
        <f t="shared" si="235"/>
        <v>0</v>
      </c>
      <c r="K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11">
        <f t="shared" si="236"/>
        <v>0</v>
      </c>
      <c r="Z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11">
        <f t="shared" si="237"/>
        <v>0</v>
      </c>
      <c r="AD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11">
        <f t="shared" si="238"/>
        <v>0</v>
      </c>
      <c r="AH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11">
        <f t="shared" si="239"/>
        <v>0</v>
      </c>
      <c r="AL463" s="211">
        <f t="shared" si="240"/>
        <v>0</v>
      </c>
    </row>
    <row r="464" spans="2:38" x14ac:dyDescent="0.25">
      <c r="B464" s="209" t="s">
        <v>1487</v>
      </c>
      <c r="C464" s="210" t="s">
        <v>1488</v>
      </c>
      <c r="D4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11">
        <f t="shared" si="242"/>
        <v>0</v>
      </c>
      <c r="G464" s="211"/>
      <c r="H464" s="211">
        <f t="shared" si="234"/>
        <v>0</v>
      </c>
      <c r="I464" s="211"/>
      <c r="J464" s="211">
        <f t="shared" si="235"/>
        <v>0</v>
      </c>
      <c r="K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11">
        <f t="shared" si="236"/>
        <v>0</v>
      </c>
      <c r="Z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11">
        <f t="shared" si="237"/>
        <v>0</v>
      </c>
      <c r="AD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11">
        <f t="shared" si="238"/>
        <v>0</v>
      </c>
      <c r="AH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11">
        <f t="shared" si="239"/>
        <v>0</v>
      </c>
      <c r="AL464" s="211">
        <f t="shared" si="240"/>
        <v>0</v>
      </c>
    </row>
    <row r="465" spans="2:38" x14ac:dyDescent="0.25">
      <c r="B465" s="209" t="s">
        <v>1489</v>
      </c>
      <c r="C465" s="210" t="s">
        <v>1490</v>
      </c>
      <c r="D4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11">
        <f t="shared" ref="F465:F473" si="245">D465+E465</f>
        <v>0</v>
      </c>
      <c r="G465" s="211"/>
      <c r="H465" s="211">
        <f t="shared" ref="H465:H473" si="246">F465-G465</f>
        <v>0</v>
      </c>
      <c r="I465" s="211"/>
      <c r="J465" s="211">
        <f t="shared" ref="J465:J473" si="247">F465-I465</f>
        <v>0</v>
      </c>
      <c r="K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11">
        <f t="shared" ref="Y465:Y473" si="248">V465+W465+X465</f>
        <v>0</v>
      </c>
      <c r="Z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11">
        <f t="shared" ref="AC465:AC473" si="249">Z465+AA465+AB465</f>
        <v>0</v>
      </c>
      <c r="AD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11">
        <f t="shared" ref="AG465:AG473" si="250">AD465+AE465+AF465</f>
        <v>0</v>
      </c>
      <c r="AH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11">
        <f t="shared" ref="AK465:AK473" si="251">AH465+AI465+AJ465</f>
        <v>0</v>
      </c>
      <c r="AL465" s="211">
        <f t="shared" ref="AL465:AL473" si="252">Y465+AC465+AG465+AK465</f>
        <v>0</v>
      </c>
    </row>
    <row r="466" spans="2:38" x14ac:dyDescent="0.25">
      <c r="B466" s="209" t="s">
        <v>1491</v>
      </c>
      <c r="C466" s="210" t="s">
        <v>1492</v>
      </c>
      <c r="D4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11">
        <f t="shared" si="245"/>
        <v>0</v>
      </c>
      <c r="G466" s="211"/>
      <c r="H466" s="211">
        <f t="shared" si="246"/>
        <v>0</v>
      </c>
      <c r="I466" s="211"/>
      <c r="J466" s="211">
        <f t="shared" si="247"/>
        <v>0</v>
      </c>
      <c r="K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11">
        <f t="shared" si="248"/>
        <v>0</v>
      </c>
      <c r="Z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11">
        <f t="shared" si="249"/>
        <v>0</v>
      </c>
      <c r="AD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11">
        <f t="shared" si="250"/>
        <v>0</v>
      </c>
      <c r="AH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11">
        <f t="shared" si="251"/>
        <v>0</v>
      </c>
      <c r="AL466" s="211">
        <f t="shared" si="252"/>
        <v>0</v>
      </c>
    </row>
    <row r="467" spans="2:38" x14ac:dyDescent="0.25">
      <c r="B467" s="209" t="s">
        <v>1493</v>
      </c>
      <c r="C467" s="210" t="s">
        <v>1494</v>
      </c>
      <c r="D4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11">
        <f t="shared" si="245"/>
        <v>0</v>
      </c>
      <c r="G467" s="211"/>
      <c r="H467" s="211">
        <f t="shared" si="246"/>
        <v>0</v>
      </c>
      <c r="I467" s="211"/>
      <c r="J467" s="211">
        <f t="shared" si="247"/>
        <v>0</v>
      </c>
      <c r="K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11">
        <f t="shared" si="248"/>
        <v>0</v>
      </c>
      <c r="Z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11">
        <f t="shared" si="249"/>
        <v>0</v>
      </c>
      <c r="AD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11">
        <f t="shared" si="250"/>
        <v>0</v>
      </c>
      <c r="AH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11">
        <f t="shared" si="251"/>
        <v>0</v>
      </c>
      <c r="AL467" s="211">
        <f t="shared" si="252"/>
        <v>0</v>
      </c>
    </row>
    <row r="468" spans="2:38" x14ac:dyDescent="0.25">
      <c r="B468" s="209" t="s">
        <v>1495</v>
      </c>
      <c r="C468" s="210" t="s">
        <v>1496</v>
      </c>
      <c r="D4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11">
        <f t="shared" si="245"/>
        <v>0</v>
      </c>
      <c r="G468" s="211"/>
      <c r="H468" s="211">
        <f t="shared" si="246"/>
        <v>0</v>
      </c>
      <c r="I468" s="211"/>
      <c r="J468" s="211">
        <f t="shared" si="247"/>
        <v>0</v>
      </c>
      <c r="K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11">
        <f t="shared" si="248"/>
        <v>0</v>
      </c>
      <c r="Z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11">
        <f t="shared" si="249"/>
        <v>0</v>
      </c>
      <c r="AD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11">
        <f t="shared" si="250"/>
        <v>0</v>
      </c>
      <c r="AH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11">
        <f t="shared" si="251"/>
        <v>0</v>
      </c>
      <c r="AL468" s="211">
        <f t="shared" si="252"/>
        <v>0</v>
      </c>
    </row>
    <row r="469" spans="2:38" x14ac:dyDescent="0.25">
      <c r="B469" s="209" t="s">
        <v>1497</v>
      </c>
      <c r="C469" s="210" t="s">
        <v>1498</v>
      </c>
      <c r="D4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11">
        <f t="shared" si="245"/>
        <v>0</v>
      </c>
      <c r="G469" s="211"/>
      <c r="H469" s="211">
        <f t="shared" si="246"/>
        <v>0</v>
      </c>
      <c r="I469" s="211"/>
      <c r="J469" s="211">
        <f t="shared" si="247"/>
        <v>0</v>
      </c>
      <c r="K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11">
        <f t="shared" si="248"/>
        <v>0</v>
      </c>
      <c r="Z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11">
        <f t="shared" si="249"/>
        <v>0</v>
      </c>
      <c r="AD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11">
        <f t="shared" si="250"/>
        <v>0</v>
      </c>
      <c r="AH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11">
        <f t="shared" si="251"/>
        <v>0</v>
      </c>
      <c r="AL469" s="211">
        <f t="shared" si="252"/>
        <v>0</v>
      </c>
    </row>
    <row r="470" spans="2:38" x14ac:dyDescent="0.25">
      <c r="B470" s="209" t="s">
        <v>1499</v>
      </c>
      <c r="C470" s="210" t="s">
        <v>1500</v>
      </c>
      <c r="D4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11">
        <f t="shared" si="245"/>
        <v>0</v>
      </c>
      <c r="G470" s="211"/>
      <c r="H470" s="211">
        <f t="shared" si="246"/>
        <v>0</v>
      </c>
      <c r="I470" s="211"/>
      <c r="J470" s="211">
        <f t="shared" si="247"/>
        <v>0</v>
      </c>
      <c r="K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11">
        <f t="shared" si="248"/>
        <v>0</v>
      </c>
      <c r="Z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11">
        <f t="shared" si="249"/>
        <v>0</v>
      </c>
      <c r="AD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11">
        <f t="shared" si="250"/>
        <v>0</v>
      </c>
      <c r="AH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11">
        <f t="shared" si="251"/>
        <v>0</v>
      </c>
      <c r="AL470" s="211">
        <f t="shared" si="252"/>
        <v>0</v>
      </c>
    </row>
    <row r="471" spans="2:38" x14ac:dyDescent="0.25">
      <c r="B471" s="209" t="s">
        <v>506</v>
      </c>
      <c r="C471" s="210" t="s">
        <v>1501</v>
      </c>
      <c r="D4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11">
        <f t="shared" si="245"/>
        <v>0</v>
      </c>
      <c r="G471" s="211"/>
      <c r="H471" s="211">
        <f t="shared" si="246"/>
        <v>0</v>
      </c>
      <c r="I471" s="211"/>
      <c r="J471" s="211">
        <f t="shared" si="247"/>
        <v>0</v>
      </c>
      <c r="K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11">
        <f t="shared" si="248"/>
        <v>0</v>
      </c>
      <c r="Z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11">
        <f t="shared" si="249"/>
        <v>0</v>
      </c>
      <c r="AD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11">
        <f t="shared" si="250"/>
        <v>0</v>
      </c>
      <c r="AH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11">
        <f t="shared" si="251"/>
        <v>0</v>
      </c>
      <c r="AL471" s="211">
        <f t="shared" si="252"/>
        <v>0</v>
      </c>
    </row>
    <row r="472" spans="2:38" x14ac:dyDescent="0.25">
      <c r="B472" s="209" t="s">
        <v>1502</v>
      </c>
      <c r="C472" s="210" t="s">
        <v>1503</v>
      </c>
      <c r="D4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11">
        <f t="shared" si="245"/>
        <v>0</v>
      </c>
      <c r="G472" s="211"/>
      <c r="H472" s="211">
        <f t="shared" si="246"/>
        <v>0</v>
      </c>
      <c r="I472" s="211"/>
      <c r="J472" s="211">
        <f t="shared" si="247"/>
        <v>0</v>
      </c>
      <c r="K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11">
        <f t="shared" si="248"/>
        <v>0</v>
      </c>
      <c r="Z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11">
        <f t="shared" si="249"/>
        <v>0</v>
      </c>
      <c r="AD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11">
        <f t="shared" si="250"/>
        <v>0</v>
      </c>
      <c r="AH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11">
        <f t="shared" si="251"/>
        <v>0</v>
      </c>
      <c r="AL472" s="211">
        <f t="shared" si="252"/>
        <v>0</v>
      </c>
    </row>
    <row r="473" spans="2:38" x14ac:dyDescent="0.25">
      <c r="B473" s="209" t="s">
        <v>1504</v>
      </c>
      <c r="C473" s="210" t="s">
        <v>1494</v>
      </c>
      <c r="D4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11">
        <f t="shared" si="245"/>
        <v>0</v>
      </c>
      <c r="G473" s="211"/>
      <c r="H473" s="211">
        <f t="shared" si="246"/>
        <v>0</v>
      </c>
      <c r="I473" s="211"/>
      <c r="J473" s="211">
        <f t="shared" si="247"/>
        <v>0</v>
      </c>
      <c r="K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11">
        <f t="shared" si="248"/>
        <v>0</v>
      </c>
      <c r="Z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11">
        <f t="shared" si="249"/>
        <v>0</v>
      </c>
      <c r="AD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11">
        <f t="shared" si="250"/>
        <v>0</v>
      </c>
      <c r="AH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11">
        <f t="shared" si="251"/>
        <v>0</v>
      </c>
      <c r="AL473" s="211">
        <f t="shared" si="252"/>
        <v>0</v>
      </c>
    </row>
    <row r="474" spans="2:38" x14ac:dyDescent="0.25">
      <c r="B474" s="209" t="s">
        <v>1505</v>
      </c>
      <c r="C474" s="210" t="s">
        <v>1506</v>
      </c>
      <c r="D4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11">
        <f t="shared" ref="F474:F489" si="253">D474+E474</f>
        <v>0</v>
      </c>
      <c r="G474" s="211"/>
      <c r="H474" s="211">
        <f t="shared" ref="H474:H489" si="254">F474-G474</f>
        <v>0</v>
      </c>
      <c r="I474" s="211"/>
      <c r="J474" s="211">
        <f t="shared" ref="J474:J489" si="255">F474-I474</f>
        <v>0</v>
      </c>
      <c r="K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11">
        <f t="shared" ref="Y474:Y489" si="256">V474+W474+X474</f>
        <v>0</v>
      </c>
      <c r="Z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11">
        <f t="shared" ref="AC474:AC489" si="257">Z474+AA474+AB474</f>
        <v>0</v>
      </c>
      <c r="AD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11">
        <f t="shared" ref="AG474:AG489" si="258">AD474+AE474+AF474</f>
        <v>0</v>
      </c>
      <c r="AH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11">
        <f t="shared" ref="AK474:AK489" si="259">AH474+AI474+AJ474</f>
        <v>0</v>
      </c>
      <c r="AL474" s="211">
        <f t="shared" ref="AL474:AL489" si="260">Y474+AC474+AG474+AK474</f>
        <v>0</v>
      </c>
    </row>
    <row r="475" spans="2:38" x14ac:dyDescent="0.25">
      <c r="B475" s="209" t="s">
        <v>1507</v>
      </c>
      <c r="C475" s="210" t="s">
        <v>1508</v>
      </c>
      <c r="D4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11">
        <f t="shared" si="253"/>
        <v>0</v>
      </c>
      <c r="G475" s="211"/>
      <c r="H475" s="211">
        <f t="shared" si="254"/>
        <v>0</v>
      </c>
      <c r="I475" s="211"/>
      <c r="J475" s="211">
        <f t="shared" si="255"/>
        <v>0</v>
      </c>
      <c r="K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11">
        <f t="shared" si="256"/>
        <v>0</v>
      </c>
      <c r="Z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11">
        <f t="shared" si="257"/>
        <v>0</v>
      </c>
      <c r="AD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11">
        <f t="shared" si="258"/>
        <v>0</v>
      </c>
      <c r="AH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11">
        <f t="shared" si="259"/>
        <v>0</v>
      </c>
      <c r="AL475" s="211">
        <f t="shared" si="260"/>
        <v>0</v>
      </c>
    </row>
    <row r="476" spans="2:38" x14ac:dyDescent="0.25">
      <c r="B476" s="209" t="s">
        <v>1509</v>
      </c>
      <c r="C476" s="210" t="s">
        <v>1510</v>
      </c>
      <c r="D4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11">
        <f t="shared" si="253"/>
        <v>0</v>
      </c>
      <c r="G476" s="211"/>
      <c r="H476" s="211">
        <f t="shared" si="254"/>
        <v>0</v>
      </c>
      <c r="I476" s="211"/>
      <c r="J476" s="211">
        <f t="shared" si="255"/>
        <v>0</v>
      </c>
      <c r="K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11">
        <f t="shared" si="256"/>
        <v>0</v>
      </c>
      <c r="Z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11">
        <f t="shared" si="257"/>
        <v>0</v>
      </c>
      <c r="AD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11">
        <f t="shared" si="258"/>
        <v>0</v>
      </c>
      <c r="AH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11">
        <f t="shared" si="259"/>
        <v>0</v>
      </c>
      <c r="AL476" s="211">
        <f t="shared" si="260"/>
        <v>0</v>
      </c>
    </row>
    <row r="477" spans="2:38" x14ac:dyDescent="0.25">
      <c r="B477" s="209" t="s">
        <v>1511</v>
      </c>
      <c r="C477" s="210" t="s">
        <v>1512</v>
      </c>
      <c r="D4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11">
        <f t="shared" si="253"/>
        <v>0</v>
      </c>
      <c r="G477" s="211"/>
      <c r="H477" s="211">
        <f t="shared" si="254"/>
        <v>0</v>
      </c>
      <c r="I477" s="211"/>
      <c r="J477" s="211">
        <f t="shared" si="255"/>
        <v>0</v>
      </c>
      <c r="K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11">
        <f t="shared" si="256"/>
        <v>0</v>
      </c>
      <c r="Z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11">
        <f t="shared" si="257"/>
        <v>0</v>
      </c>
      <c r="AD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11">
        <f t="shared" si="258"/>
        <v>0</v>
      </c>
      <c r="AH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11">
        <f t="shared" si="259"/>
        <v>0</v>
      </c>
      <c r="AL477" s="211">
        <f t="shared" si="260"/>
        <v>0</v>
      </c>
    </row>
    <row r="478" spans="2:38" x14ac:dyDescent="0.25">
      <c r="B478" s="209" t="s">
        <v>1513</v>
      </c>
      <c r="C478" s="210" t="s">
        <v>1514</v>
      </c>
      <c r="D4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11">
        <f t="shared" si="253"/>
        <v>0</v>
      </c>
      <c r="G478" s="211"/>
      <c r="H478" s="211">
        <f t="shared" si="254"/>
        <v>0</v>
      </c>
      <c r="I478" s="211"/>
      <c r="J478" s="211">
        <f t="shared" si="255"/>
        <v>0</v>
      </c>
      <c r="K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11">
        <f t="shared" si="256"/>
        <v>0</v>
      </c>
      <c r="Z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11">
        <f t="shared" si="257"/>
        <v>0</v>
      </c>
      <c r="AD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11">
        <f t="shared" si="258"/>
        <v>0</v>
      </c>
      <c r="AH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11">
        <f t="shared" si="259"/>
        <v>0</v>
      </c>
      <c r="AL478" s="211">
        <f t="shared" si="260"/>
        <v>0</v>
      </c>
    </row>
    <row r="479" spans="2:38" x14ac:dyDescent="0.25">
      <c r="B479" s="209" t="s">
        <v>1515</v>
      </c>
      <c r="C479" s="210" t="s">
        <v>1516</v>
      </c>
      <c r="D4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11">
        <f t="shared" si="253"/>
        <v>0</v>
      </c>
      <c r="G479" s="211"/>
      <c r="H479" s="211">
        <f t="shared" si="254"/>
        <v>0</v>
      </c>
      <c r="I479" s="211"/>
      <c r="J479" s="211">
        <f t="shared" si="255"/>
        <v>0</v>
      </c>
      <c r="K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11">
        <f t="shared" si="256"/>
        <v>0</v>
      </c>
      <c r="Z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11">
        <f t="shared" si="257"/>
        <v>0</v>
      </c>
      <c r="AD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11">
        <f t="shared" si="258"/>
        <v>0</v>
      </c>
      <c r="AH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11">
        <f t="shared" si="259"/>
        <v>0</v>
      </c>
      <c r="AL479" s="211">
        <f t="shared" si="260"/>
        <v>0</v>
      </c>
    </row>
    <row r="480" spans="2:38" x14ac:dyDescent="0.25">
      <c r="B480" s="209" t="s">
        <v>1517</v>
      </c>
      <c r="C480" s="210" t="s">
        <v>1518</v>
      </c>
      <c r="D4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11">
        <f t="shared" si="253"/>
        <v>0</v>
      </c>
      <c r="G480" s="211"/>
      <c r="H480" s="211">
        <f t="shared" si="254"/>
        <v>0</v>
      </c>
      <c r="I480" s="211"/>
      <c r="J480" s="211">
        <f t="shared" si="255"/>
        <v>0</v>
      </c>
      <c r="K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11">
        <f t="shared" si="256"/>
        <v>0</v>
      </c>
      <c r="Z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11">
        <f t="shared" si="257"/>
        <v>0</v>
      </c>
      <c r="AD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11">
        <f t="shared" si="258"/>
        <v>0</v>
      </c>
      <c r="AH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11">
        <f t="shared" si="259"/>
        <v>0</v>
      </c>
      <c r="AL480" s="211">
        <f t="shared" si="260"/>
        <v>0</v>
      </c>
    </row>
    <row r="481" spans="2:38" x14ac:dyDescent="0.25">
      <c r="B481" s="209" t="s">
        <v>1519</v>
      </c>
      <c r="C481" s="210" t="s">
        <v>1520</v>
      </c>
      <c r="D4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11">
        <f t="shared" si="253"/>
        <v>0</v>
      </c>
      <c r="G481" s="211"/>
      <c r="H481" s="211">
        <f t="shared" si="254"/>
        <v>0</v>
      </c>
      <c r="I481" s="211"/>
      <c r="J481" s="211">
        <f t="shared" si="255"/>
        <v>0</v>
      </c>
      <c r="K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11">
        <f t="shared" si="256"/>
        <v>0</v>
      </c>
      <c r="Z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11">
        <f t="shared" si="257"/>
        <v>0</v>
      </c>
      <c r="AD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11">
        <f t="shared" si="258"/>
        <v>0</v>
      </c>
      <c r="AH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11">
        <f t="shared" si="259"/>
        <v>0</v>
      </c>
      <c r="AL481" s="211">
        <f t="shared" si="260"/>
        <v>0</v>
      </c>
    </row>
    <row r="482" spans="2:38" x14ac:dyDescent="0.25">
      <c r="B482" s="209" t="s">
        <v>1521</v>
      </c>
      <c r="C482" s="210" t="s">
        <v>1522</v>
      </c>
      <c r="D4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11">
        <f t="shared" si="253"/>
        <v>0</v>
      </c>
      <c r="G482" s="211"/>
      <c r="H482" s="211">
        <f t="shared" si="254"/>
        <v>0</v>
      </c>
      <c r="I482" s="211"/>
      <c r="J482" s="211">
        <f t="shared" si="255"/>
        <v>0</v>
      </c>
      <c r="K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11">
        <f t="shared" si="256"/>
        <v>0</v>
      </c>
      <c r="Z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11">
        <f t="shared" si="257"/>
        <v>0</v>
      </c>
      <c r="AD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11">
        <f t="shared" si="258"/>
        <v>0</v>
      </c>
      <c r="AH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11">
        <f t="shared" si="259"/>
        <v>0</v>
      </c>
      <c r="AL482" s="211">
        <f t="shared" si="260"/>
        <v>0</v>
      </c>
    </row>
    <row r="483" spans="2:38" x14ac:dyDescent="0.25">
      <c r="B483" s="209" t="s">
        <v>1523</v>
      </c>
      <c r="C483" s="210" t="s">
        <v>1524</v>
      </c>
      <c r="D4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11">
        <f t="shared" si="253"/>
        <v>0</v>
      </c>
      <c r="G483" s="211"/>
      <c r="H483" s="211">
        <f t="shared" si="254"/>
        <v>0</v>
      </c>
      <c r="I483" s="211"/>
      <c r="J483" s="211">
        <f t="shared" si="255"/>
        <v>0</v>
      </c>
      <c r="K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11">
        <f t="shared" si="256"/>
        <v>0</v>
      </c>
      <c r="Z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11">
        <f t="shared" si="257"/>
        <v>0</v>
      </c>
      <c r="AD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11">
        <f t="shared" si="258"/>
        <v>0</v>
      </c>
      <c r="AH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11">
        <f t="shared" si="259"/>
        <v>0</v>
      </c>
      <c r="AL483" s="211">
        <f t="shared" si="260"/>
        <v>0</v>
      </c>
    </row>
    <row r="484" spans="2:38" x14ac:dyDescent="0.25">
      <c r="B484" s="209" t="s">
        <v>1525</v>
      </c>
      <c r="C484" s="210" t="s">
        <v>1526</v>
      </c>
      <c r="D4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11">
        <f t="shared" si="253"/>
        <v>0</v>
      </c>
      <c r="G484" s="211"/>
      <c r="H484" s="211">
        <f t="shared" si="254"/>
        <v>0</v>
      </c>
      <c r="I484" s="211"/>
      <c r="J484" s="211">
        <f t="shared" si="255"/>
        <v>0</v>
      </c>
      <c r="K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11">
        <f t="shared" si="256"/>
        <v>0</v>
      </c>
      <c r="Z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11">
        <f t="shared" si="257"/>
        <v>0</v>
      </c>
      <c r="AD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11">
        <f t="shared" si="258"/>
        <v>0</v>
      </c>
      <c r="AH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11">
        <f t="shared" si="259"/>
        <v>0</v>
      </c>
      <c r="AL484" s="211">
        <f t="shared" si="260"/>
        <v>0</v>
      </c>
    </row>
    <row r="485" spans="2:38" x14ac:dyDescent="0.25">
      <c r="B485" s="209" t="s">
        <v>1527</v>
      </c>
      <c r="C485" s="210" t="s">
        <v>1528</v>
      </c>
      <c r="D4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11">
        <f t="shared" si="253"/>
        <v>0</v>
      </c>
      <c r="G485" s="211"/>
      <c r="H485" s="211">
        <f t="shared" si="254"/>
        <v>0</v>
      </c>
      <c r="I485" s="211"/>
      <c r="J485" s="211">
        <f t="shared" si="255"/>
        <v>0</v>
      </c>
      <c r="K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11">
        <f t="shared" si="256"/>
        <v>0</v>
      </c>
      <c r="Z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11">
        <f t="shared" si="257"/>
        <v>0</v>
      </c>
      <c r="AD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11">
        <f t="shared" si="258"/>
        <v>0</v>
      </c>
      <c r="AH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11">
        <f t="shared" si="259"/>
        <v>0</v>
      </c>
      <c r="AL485" s="211">
        <f t="shared" si="260"/>
        <v>0</v>
      </c>
    </row>
    <row r="486" spans="2:38" x14ac:dyDescent="0.25">
      <c r="B486" s="209" t="s">
        <v>1529</v>
      </c>
      <c r="C486" s="210" t="s">
        <v>1530</v>
      </c>
      <c r="D4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11">
        <f t="shared" si="253"/>
        <v>0</v>
      </c>
      <c r="G486" s="211"/>
      <c r="H486" s="211">
        <f t="shared" si="254"/>
        <v>0</v>
      </c>
      <c r="I486" s="211"/>
      <c r="J486" s="211">
        <f t="shared" si="255"/>
        <v>0</v>
      </c>
      <c r="K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11">
        <f t="shared" si="256"/>
        <v>0</v>
      </c>
      <c r="Z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11">
        <f t="shared" si="257"/>
        <v>0</v>
      </c>
      <c r="AD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11">
        <f t="shared" si="258"/>
        <v>0</v>
      </c>
      <c r="AH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11">
        <f t="shared" si="259"/>
        <v>0</v>
      </c>
      <c r="AL486" s="211">
        <f t="shared" si="260"/>
        <v>0</v>
      </c>
    </row>
    <row r="487" spans="2:38" x14ac:dyDescent="0.25">
      <c r="B487" s="209" t="s">
        <v>1531</v>
      </c>
      <c r="C487" s="210" t="s">
        <v>1532</v>
      </c>
      <c r="D4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11">
        <f t="shared" si="253"/>
        <v>0</v>
      </c>
      <c r="G487" s="211"/>
      <c r="H487" s="211">
        <f t="shared" si="254"/>
        <v>0</v>
      </c>
      <c r="I487" s="211"/>
      <c r="J487" s="211">
        <f t="shared" si="255"/>
        <v>0</v>
      </c>
      <c r="K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11">
        <f t="shared" si="256"/>
        <v>0</v>
      </c>
      <c r="Z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11">
        <f t="shared" si="257"/>
        <v>0</v>
      </c>
      <c r="AD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11">
        <f t="shared" si="258"/>
        <v>0</v>
      </c>
      <c r="AH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11">
        <f t="shared" si="259"/>
        <v>0</v>
      </c>
      <c r="AL487" s="211">
        <f t="shared" si="260"/>
        <v>0</v>
      </c>
    </row>
    <row r="488" spans="2:38" x14ac:dyDescent="0.25">
      <c r="B488" s="209" t="s">
        <v>1533</v>
      </c>
      <c r="C488" s="210" t="s">
        <v>1534</v>
      </c>
      <c r="D4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11">
        <f t="shared" si="253"/>
        <v>0</v>
      </c>
      <c r="G488" s="211"/>
      <c r="H488" s="211">
        <f t="shared" si="254"/>
        <v>0</v>
      </c>
      <c r="I488" s="211"/>
      <c r="J488" s="211">
        <f t="shared" si="255"/>
        <v>0</v>
      </c>
      <c r="K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11">
        <f t="shared" si="256"/>
        <v>0</v>
      </c>
      <c r="Z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11">
        <f t="shared" si="257"/>
        <v>0</v>
      </c>
      <c r="AD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11">
        <f t="shared" si="258"/>
        <v>0</v>
      </c>
      <c r="AH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11">
        <f t="shared" si="259"/>
        <v>0</v>
      </c>
      <c r="AL488" s="211">
        <f t="shared" si="260"/>
        <v>0</v>
      </c>
    </row>
    <row r="489" spans="2:38" x14ac:dyDescent="0.25">
      <c r="B489" s="209" t="s">
        <v>1535</v>
      </c>
      <c r="C489" s="210" t="s">
        <v>1536</v>
      </c>
      <c r="D4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11">
        <f t="shared" si="253"/>
        <v>0</v>
      </c>
      <c r="G489" s="211"/>
      <c r="H489" s="211">
        <f t="shared" si="254"/>
        <v>0</v>
      </c>
      <c r="I489" s="211"/>
      <c r="J489" s="211">
        <f t="shared" si="255"/>
        <v>0</v>
      </c>
      <c r="K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11">
        <f t="shared" si="256"/>
        <v>0</v>
      </c>
      <c r="Z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11">
        <f t="shared" si="257"/>
        <v>0</v>
      </c>
      <c r="AD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11">
        <f t="shared" si="258"/>
        <v>0</v>
      </c>
      <c r="AH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11">
        <f t="shared" si="259"/>
        <v>0</v>
      </c>
      <c r="AL489" s="211">
        <f t="shared" si="260"/>
        <v>0</v>
      </c>
    </row>
    <row r="490" spans="2:38" x14ac:dyDescent="0.25">
      <c r="B490" s="209" t="s">
        <v>1537</v>
      </c>
      <c r="C490" s="210" t="s">
        <v>1538</v>
      </c>
      <c r="D4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11">
        <f t="shared" ref="F490:F526" si="261">D490+E490</f>
        <v>0</v>
      </c>
      <c r="G490" s="211"/>
      <c r="H490" s="211">
        <f t="shared" ref="H490:H526" si="262">F490-G490</f>
        <v>0</v>
      </c>
      <c r="I490" s="211"/>
      <c r="J490" s="211">
        <f t="shared" ref="J490:J526" si="263">F490-I490</f>
        <v>0</v>
      </c>
      <c r="K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11">
        <f t="shared" ref="Y490:Y526" si="264">V490+W490+X490</f>
        <v>0</v>
      </c>
      <c r="Z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11">
        <f t="shared" ref="AC490:AC526" si="265">Z490+AA490+AB490</f>
        <v>0</v>
      </c>
      <c r="AD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11">
        <f t="shared" ref="AG490:AG526" si="266">AD490+AE490+AF490</f>
        <v>0</v>
      </c>
      <c r="AH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11">
        <f t="shared" ref="AK490:AK526" si="267">AH490+AI490+AJ490</f>
        <v>0</v>
      </c>
      <c r="AL490" s="211">
        <f t="shared" ref="AL490:AL526" si="268">Y490+AC490+AG490+AK490</f>
        <v>0</v>
      </c>
    </row>
    <row r="491" spans="2:38" x14ac:dyDescent="0.25">
      <c r="B491" s="209" t="s">
        <v>1539</v>
      </c>
      <c r="C491" s="210" t="s">
        <v>1540</v>
      </c>
      <c r="D4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11">
        <f t="shared" si="261"/>
        <v>0</v>
      </c>
      <c r="G491" s="211"/>
      <c r="H491" s="211">
        <f t="shared" si="262"/>
        <v>0</v>
      </c>
      <c r="I491" s="211"/>
      <c r="J491" s="211">
        <f t="shared" si="263"/>
        <v>0</v>
      </c>
      <c r="K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11">
        <f t="shared" si="264"/>
        <v>0</v>
      </c>
      <c r="Z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11">
        <f t="shared" si="265"/>
        <v>0</v>
      </c>
      <c r="AD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11">
        <f t="shared" si="266"/>
        <v>0</v>
      </c>
      <c r="AH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11">
        <f t="shared" si="267"/>
        <v>0</v>
      </c>
      <c r="AL491" s="211">
        <f t="shared" si="268"/>
        <v>0</v>
      </c>
    </row>
    <row r="492" spans="2:38" x14ac:dyDescent="0.25">
      <c r="B492" s="209" t="s">
        <v>1541</v>
      </c>
      <c r="C492" s="210" t="s">
        <v>1542</v>
      </c>
      <c r="D4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11">
        <f t="shared" si="261"/>
        <v>0</v>
      </c>
      <c r="G492" s="211"/>
      <c r="H492" s="211">
        <f t="shared" si="262"/>
        <v>0</v>
      </c>
      <c r="I492" s="211"/>
      <c r="J492" s="211">
        <f t="shared" si="263"/>
        <v>0</v>
      </c>
      <c r="K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11">
        <f t="shared" si="264"/>
        <v>0</v>
      </c>
      <c r="Z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11">
        <f t="shared" si="265"/>
        <v>0</v>
      </c>
      <c r="AD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11">
        <f t="shared" si="266"/>
        <v>0</v>
      </c>
      <c r="AH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11">
        <f t="shared" si="267"/>
        <v>0</v>
      </c>
      <c r="AL492" s="211">
        <f t="shared" si="268"/>
        <v>0</v>
      </c>
    </row>
    <row r="493" spans="2:38" x14ac:dyDescent="0.25">
      <c r="B493" s="209" t="s">
        <v>1543</v>
      </c>
      <c r="C493" s="210" t="s">
        <v>1544</v>
      </c>
      <c r="D4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11">
        <f t="shared" si="261"/>
        <v>0</v>
      </c>
      <c r="G493" s="211"/>
      <c r="H493" s="211">
        <f t="shared" si="262"/>
        <v>0</v>
      </c>
      <c r="I493" s="211"/>
      <c r="J493" s="211">
        <f t="shared" si="263"/>
        <v>0</v>
      </c>
      <c r="K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11">
        <f t="shared" si="264"/>
        <v>0</v>
      </c>
      <c r="Z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11">
        <f t="shared" si="265"/>
        <v>0</v>
      </c>
      <c r="AD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11">
        <f t="shared" si="266"/>
        <v>0</v>
      </c>
      <c r="AH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11">
        <f t="shared" si="267"/>
        <v>0</v>
      </c>
      <c r="AL493" s="211">
        <f t="shared" si="268"/>
        <v>0</v>
      </c>
    </row>
    <row r="494" spans="2:38" x14ac:dyDescent="0.25">
      <c r="B494" s="209" t="s">
        <v>1545</v>
      </c>
      <c r="C494" s="210" t="s">
        <v>1546</v>
      </c>
      <c r="D4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11">
        <f t="shared" si="261"/>
        <v>0</v>
      </c>
      <c r="G494" s="211"/>
      <c r="H494" s="211">
        <f t="shared" si="262"/>
        <v>0</v>
      </c>
      <c r="I494" s="211"/>
      <c r="J494" s="211">
        <f t="shared" si="263"/>
        <v>0</v>
      </c>
      <c r="K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11">
        <f t="shared" si="264"/>
        <v>0</v>
      </c>
      <c r="Z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11">
        <f t="shared" si="265"/>
        <v>0</v>
      </c>
      <c r="AD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11">
        <f t="shared" si="266"/>
        <v>0</v>
      </c>
      <c r="AH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11">
        <f t="shared" si="267"/>
        <v>0</v>
      </c>
      <c r="AL494" s="211">
        <f t="shared" si="268"/>
        <v>0</v>
      </c>
    </row>
    <row r="495" spans="2:38" x14ac:dyDescent="0.25">
      <c r="B495" s="209" t="s">
        <v>1547</v>
      </c>
      <c r="C495" s="210" t="s">
        <v>1548</v>
      </c>
      <c r="D4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11">
        <f t="shared" si="261"/>
        <v>0</v>
      </c>
      <c r="G495" s="211"/>
      <c r="H495" s="211">
        <f t="shared" si="262"/>
        <v>0</v>
      </c>
      <c r="I495" s="211"/>
      <c r="J495" s="211">
        <f t="shared" si="263"/>
        <v>0</v>
      </c>
      <c r="K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11">
        <f t="shared" si="264"/>
        <v>0</v>
      </c>
      <c r="Z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11">
        <f t="shared" si="265"/>
        <v>0</v>
      </c>
      <c r="AD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11">
        <f t="shared" si="266"/>
        <v>0</v>
      </c>
      <c r="AH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11">
        <f t="shared" si="267"/>
        <v>0</v>
      </c>
      <c r="AL495" s="211">
        <f t="shared" si="268"/>
        <v>0</v>
      </c>
    </row>
    <row r="496" spans="2:38" x14ac:dyDescent="0.25">
      <c r="B496" s="209" t="s">
        <v>1549</v>
      </c>
      <c r="C496" s="210" t="s">
        <v>1550</v>
      </c>
      <c r="D4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11">
        <f t="shared" si="261"/>
        <v>0</v>
      </c>
      <c r="G496" s="211"/>
      <c r="H496" s="211">
        <f t="shared" si="262"/>
        <v>0</v>
      </c>
      <c r="I496" s="211"/>
      <c r="J496" s="211">
        <f t="shared" si="263"/>
        <v>0</v>
      </c>
      <c r="K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11">
        <f t="shared" si="264"/>
        <v>0</v>
      </c>
      <c r="Z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11">
        <f t="shared" si="265"/>
        <v>0</v>
      </c>
      <c r="AD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11">
        <f t="shared" si="266"/>
        <v>0</v>
      </c>
      <c r="AH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11">
        <f t="shared" si="267"/>
        <v>0</v>
      </c>
      <c r="AL496" s="211">
        <f t="shared" si="268"/>
        <v>0</v>
      </c>
    </row>
    <row r="497" spans="2:38" x14ac:dyDescent="0.25">
      <c r="B497" s="209" t="s">
        <v>1551</v>
      </c>
      <c r="C497" s="210" t="s">
        <v>1552</v>
      </c>
      <c r="D4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11">
        <f t="shared" si="261"/>
        <v>0</v>
      </c>
      <c r="G497" s="211"/>
      <c r="H497" s="211">
        <f t="shared" si="262"/>
        <v>0</v>
      </c>
      <c r="I497" s="211"/>
      <c r="J497" s="211">
        <f t="shared" si="263"/>
        <v>0</v>
      </c>
      <c r="K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11">
        <f t="shared" si="264"/>
        <v>0</v>
      </c>
      <c r="Z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11">
        <f t="shared" si="265"/>
        <v>0</v>
      </c>
      <c r="AD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11">
        <f t="shared" si="266"/>
        <v>0</v>
      </c>
      <c r="AH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11">
        <f t="shared" si="267"/>
        <v>0</v>
      </c>
      <c r="AL497" s="211">
        <f t="shared" si="268"/>
        <v>0</v>
      </c>
    </row>
    <row r="498" spans="2:38" x14ac:dyDescent="0.25">
      <c r="B498" s="206" t="s">
        <v>499</v>
      </c>
      <c r="C498" s="207" t="s">
        <v>367</v>
      </c>
      <c r="D498" s="208">
        <f>D499</f>
        <v>0</v>
      </c>
      <c r="E498" s="208">
        <f>E499</f>
        <v>0</v>
      </c>
      <c r="F498" s="208">
        <f t="shared" si="261"/>
        <v>0</v>
      </c>
      <c r="G498" s="208">
        <f>G499</f>
        <v>0</v>
      </c>
      <c r="H498" s="208">
        <f t="shared" si="262"/>
        <v>0</v>
      </c>
      <c r="I498" s="208">
        <f>I499</f>
        <v>0</v>
      </c>
      <c r="J498" s="208">
        <f t="shared" si="263"/>
        <v>0</v>
      </c>
      <c r="K498" s="208">
        <f t="shared" ref="K498:AJ498" si="269">K499</f>
        <v>0</v>
      </c>
      <c r="L498" s="208">
        <f t="shared" si="269"/>
        <v>0</v>
      </c>
      <c r="M498" s="208">
        <f t="shared" si="269"/>
        <v>0</v>
      </c>
      <c r="N498" s="208">
        <f t="shared" si="269"/>
        <v>0</v>
      </c>
      <c r="O498" s="208">
        <f t="shared" si="269"/>
        <v>0</v>
      </c>
      <c r="P498" s="208">
        <f t="shared" si="269"/>
        <v>0</v>
      </c>
      <c r="Q498" s="208">
        <f t="shared" si="269"/>
        <v>0</v>
      </c>
      <c r="R498" s="208">
        <f t="shared" si="269"/>
        <v>0</v>
      </c>
      <c r="S498" s="208">
        <f t="shared" si="269"/>
        <v>0</v>
      </c>
      <c r="T498" s="208">
        <f t="shared" si="269"/>
        <v>0</v>
      </c>
      <c r="U498" s="208">
        <f t="shared" si="269"/>
        <v>0</v>
      </c>
      <c r="V498" s="208">
        <f t="shared" si="269"/>
        <v>0</v>
      </c>
      <c r="W498" s="208">
        <f t="shared" si="269"/>
        <v>0</v>
      </c>
      <c r="X498" s="208">
        <f t="shared" si="269"/>
        <v>0</v>
      </c>
      <c r="Y498" s="208">
        <f t="shared" si="264"/>
        <v>0</v>
      </c>
      <c r="Z498" s="208">
        <f t="shared" si="269"/>
        <v>0</v>
      </c>
      <c r="AA498" s="208">
        <f t="shared" si="269"/>
        <v>0</v>
      </c>
      <c r="AB498" s="208">
        <f t="shared" si="269"/>
        <v>0</v>
      </c>
      <c r="AC498" s="208">
        <f t="shared" si="265"/>
        <v>0</v>
      </c>
      <c r="AD498" s="208">
        <f t="shared" si="269"/>
        <v>0</v>
      </c>
      <c r="AE498" s="208">
        <f t="shared" si="269"/>
        <v>0</v>
      </c>
      <c r="AF498" s="208">
        <f t="shared" si="269"/>
        <v>0</v>
      </c>
      <c r="AG498" s="208">
        <f t="shared" si="266"/>
        <v>0</v>
      </c>
      <c r="AH498" s="208">
        <f t="shared" si="269"/>
        <v>0</v>
      </c>
      <c r="AI498" s="208">
        <f t="shared" si="269"/>
        <v>0</v>
      </c>
      <c r="AJ498" s="208">
        <f t="shared" si="269"/>
        <v>0</v>
      </c>
      <c r="AK498" s="208">
        <f t="shared" si="267"/>
        <v>0</v>
      </c>
      <c r="AL498" s="208">
        <f t="shared" si="268"/>
        <v>0</v>
      </c>
    </row>
    <row r="499" spans="2:38" x14ac:dyDescent="0.25">
      <c r="B499" s="218" t="s">
        <v>500</v>
      </c>
      <c r="C499" s="219" t="s">
        <v>368</v>
      </c>
      <c r="D499" s="220">
        <f>SUM(D500:D514)</f>
        <v>0</v>
      </c>
      <c r="E499" s="220">
        <f>SUM(E500:E514)</f>
        <v>0</v>
      </c>
      <c r="F499" s="220">
        <f t="shared" si="261"/>
        <v>0</v>
      </c>
      <c r="G499" s="220">
        <f>SUM(G500:G514)</f>
        <v>0</v>
      </c>
      <c r="H499" s="220">
        <f t="shared" si="262"/>
        <v>0</v>
      </c>
      <c r="I499" s="220">
        <f>SUM(I500:I514)</f>
        <v>0</v>
      </c>
      <c r="J499" s="220">
        <f t="shared" si="263"/>
        <v>0</v>
      </c>
      <c r="K499" s="220">
        <f t="shared" ref="K499:X499" si="270">SUM(K500:K514)</f>
        <v>0</v>
      </c>
      <c r="L499" s="220">
        <f t="shared" si="270"/>
        <v>0</v>
      </c>
      <c r="M499" s="220">
        <f t="shared" si="270"/>
        <v>0</v>
      </c>
      <c r="N499" s="220">
        <f t="shared" si="270"/>
        <v>0</v>
      </c>
      <c r="O499" s="220">
        <f t="shared" si="270"/>
        <v>0</v>
      </c>
      <c r="P499" s="220">
        <f t="shared" si="270"/>
        <v>0</v>
      </c>
      <c r="Q499" s="220">
        <f t="shared" si="270"/>
        <v>0</v>
      </c>
      <c r="R499" s="220">
        <f t="shared" si="270"/>
        <v>0</v>
      </c>
      <c r="S499" s="220">
        <f t="shared" si="270"/>
        <v>0</v>
      </c>
      <c r="T499" s="220">
        <f t="shared" si="270"/>
        <v>0</v>
      </c>
      <c r="U499" s="220">
        <f t="shared" si="270"/>
        <v>0</v>
      </c>
      <c r="V499" s="220">
        <f t="shared" si="270"/>
        <v>0</v>
      </c>
      <c r="W499" s="220">
        <f t="shared" si="270"/>
        <v>0</v>
      </c>
      <c r="X499" s="220">
        <f t="shared" si="270"/>
        <v>0</v>
      </c>
      <c r="Y499" s="220">
        <f t="shared" si="264"/>
        <v>0</v>
      </c>
      <c r="Z499" s="220">
        <f>SUM(Z500:Z514)</f>
        <v>0</v>
      </c>
      <c r="AA499" s="220">
        <f>SUM(AA500:AA514)</f>
        <v>0</v>
      </c>
      <c r="AB499" s="220">
        <f>SUM(AB500:AB514)</f>
        <v>0</v>
      </c>
      <c r="AC499" s="220">
        <f t="shared" si="265"/>
        <v>0</v>
      </c>
      <c r="AD499" s="220">
        <f>SUM(AD500:AD514)</f>
        <v>0</v>
      </c>
      <c r="AE499" s="220">
        <f>SUM(AE500:AE514)</f>
        <v>0</v>
      </c>
      <c r="AF499" s="220">
        <f>SUM(AF500:AF514)</f>
        <v>0</v>
      </c>
      <c r="AG499" s="220">
        <f t="shared" si="266"/>
        <v>0</v>
      </c>
      <c r="AH499" s="220">
        <f>SUM(AH500:AH514)</f>
        <v>0</v>
      </c>
      <c r="AI499" s="220">
        <f>SUM(AI500:AI514)</f>
        <v>0</v>
      </c>
      <c r="AJ499" s="220">
        <f>SUM(AJ500:AJ514)</f>
        <v>0</v>
      </c>
      <c r="AK499" s="220">
        <f t="shared" si="267"/>
        <v>0</v>
      </c>
      <c r="AL499" s="220">
        <f t="shared" si="268"/>
        <v>0</v>
      </c>
    </row>
    <row r="500" spans="2:38" x14ac:dyDescent="0.25">
      <c r="B500" s="209" t="s">
        <v>507</v>
      </c>
      <c r="C500" s="210" t="s">
        <v>373</v>
      </c>
      <c r="D5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11">
        <f t="shared" si="261"/>
        <v>0</v>
      </c>
      <c r="G500" s="211"/>
      <c r="H500" s="211">
        <f t="shared" si="262"/>
        <v>0</v>
      </c>
      <c r="I500" s="211"/>
      <c r="J500" s="211">
        <f t="shared" si="263"/>
        <v>0</v>
      </c>
      <c r="K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11">
        <f t="shared" si="264"/>
        <v>0</v>
      </c>
      <c r="Z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11">
        <f t="shared" si="265"/>
        <v>0</v>
      </c>
      <c r="AD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11">
        <f t="shared" si="266"/>
        <v>0</v>
      </c>
      <c r="AH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11">
        <f t="shared" si="267"/>
        <v>0</v>
      </c>
      <c r="AL500" s="211">
        <f t="shared" si="268"/>
        <v>0</v>
      </c>
    </row>
    <row r="501" spans="2:38" x14ac:dyDescent="0.25">
      <c r="B501" s="209" t="s">
        <v>1577</v>
      </c>
      <c r="C501" s="210" t="s">
        <v>1578</v>
      </c>
      <c r="D5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11">
        <f t="shared" si="261"/>
        <v>0</v>
      </c>
      <c r="G501" s="211"/>
      <c r="H501" s="211">
        <f t="shared" si="262"/>
        <v>0</v>
      </c>
      <c r="I501" s="211"/>
      <c r="J501" s="211">
        <f t="shared" si="263"/>
        <v>0</v>
      </c>
      <c r="K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11">
        <f t="shared" si="264"/>
        <v>0</v>
      </c>
      <c r="Z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11">
        <f t="shared" si="265"/>
        <v>0</v>
      </c>
      <c r="AD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11">
        <f t="shared" si="266"/>
        <v>0</v>
      </c>
      <c r="AH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11">
        <f t="shared" si="267"/>
        <v>0</v>
      </c>
      <c r="AL501" s="211">
        <f t="shared" si="268"/>
        <v>0</v>
      </c>
    </row>
    <row r="502" spans="2:38" x14ac:dyDescent="0.25">
      <c r="B502" s="209" t="s">
        <v>1579</v>
      </c>
      <c r="C502" s="210" t="s">
        <v>1580</v>
      </c>
      <c r="D5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11">
        <f t="shared" si="261"/>
        <v>0</v>
      </c>
      <c r="G502" s="211"/>
      <c r="H502" s="211">
        <f t="shared" si="262"/>
        <v>0</v>
      </c>
      <c r="I502" s="211"/>
      <c r="J502" s="211">
        <f t="shared" si="263"/>
        <v>0</v>
      </c>
      <c r="K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11">
        <f t="shared" si="264"/>
        <v>0</v>
      </c>
      <c r="Z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11">
        <f t="shared" si="265"/>
        <v>0</v>
      </c>
      <c r="AD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11">
        <f t="shared" si="266"/>
        <v>0</v>
      </c>
      <c r="AH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11">
        <f t="shared" si="267"/>
        <v>0</v>
      </c>
      <c r="AL502" s="211">
        <f t="shared" si="268"/>
        <v>0</v>
      </c>
    </row>
    <row r="503" spans="2:38" x14ac:dyDescent="0.25">
      <c r="B503" s="209" t="s">
        <v>1581</v>
      </c>
      <c r="C503" s="210" t="s">
        <v>1582</v>
      </c>
      <c r="D5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11">
        <f t="shared" si="261"/>
        <v>0</v>
      </c>
      <c r="G503" s="211"/>
      <c r="H503" s="211">
        <f t="shared" si="262"/>
        <v>0</v>
      </c>
      <c r="I503" s="211"/>
      <c r="J503" s="211">
        <f t="shared" si="263"/>
        <v>0</v>
      </c>
      <c r="K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11">
        <f t="shared" si="264"/>
        <v>0</v>
      </c>
      <c r="Z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11">
        <f t="shared" si="265"/>
        <v>0</v>
      </c>
      <c r="AD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11">
        <f t="shared" si="266"/>
        <v>0</v>
      </c>
      <c r="AH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11">
        <f t="shared" si="267"/>
        <v>0</v>
      </c>
      <c r="AL503" s="211">
        <f t="shared" si="268"/>
        <v>0</v>
      </c>
    </row>
    <row r="504" spans="2:38" x14ac:dyDescent="0.25">
      <c r="B504" s="209" t="s">
        <v>1583</v>
      </c>
      <c r="C504" s="210" t="s">
        <v>1584</v>
      </c>
      <c r="D5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11">
        <f t="shared" si="261"/>
        <v>0</v>
      </c>
      <c r="G504" s="211"/>
      <c r="H504" s="211">
        <f t="shared" si="262"/>
        <v>0</v>
      </c>
      <c r="I504" s="211"/>
      <c r="J504" s="211">
        <f t="shared" si="263"/>
        <v>0</v>
      </c>
      <c r="K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11">
        <f t="shared" si="264"/>
        <v>0</v>
      </c>
      <c r="Z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11">
        <f t="shared" si="265"/>
        <v>0</v>
      </c>
      <c r="AD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11">
        <f t="shared" si="266"/>
        <v>0</v>
      </c>
      <c r="AH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11">
        <f t="shared" si="267"/>
        <v>0</v>
      </c>
      <c r="AL504" s="211">
        <f t="shared" si="268"/>
        <v>0</v>
      </c>
    </row>
    <row r="505" spans="2:38" x14ac:dyDescent="0.25">
      <c r="B505" s="209" t="s">
        <v>1585</v>
      </c>
      <c r="C505" s="210" t="s">
        <v>1586</v>
      </c>
      <c r="D5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11">
        <f t="shared" si="261"/>
        <v>0</v>
      </c>
      <c r="G505" s="211"/>
      <c r="H505" s="211">
        <f t="shared" si="262"/>
        <v>0</v>
      </c>
      <c r="I505" s="211"/>
      <c r="J505" s="211">
        <f t="shared" si="263"/>
        <v>0</v>
      </c>
      <c r="K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11">
        <f t="shared" si="264"/>
        <v>0</v>
      </c>
      <c r="Z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11">
        <f t="shared" si="265"/>
        <v>0</v>
      </c>
      <c r="AD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11">
        <f t="shared" si="266"/>
        <v>0</v>
      </c>
      <c r="AH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11">
        <f t="shared" si="267"/>
        <v>0</v>
      </c>
      <c r="AL505" s="211">
        <f t="shared" si="268"/>
        <v>0</v>
      </c>
    </row>
    <row r="506" spans="2:38" x14ac:dyDescent="0.25">
      <c r="B506" s="209" t="s">
        <v>1587</v>
      </c>
      <c r="C506" s="210" t="s">
        <v>1588</v>
      </c>
      <c r="D5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11">
        <f t="shared" si="261"/>
        <v>0</v>
      </c>
      <c r="G506" s="211"/>
      <c r="H506" s="211">
        <f t="shared" si="262"/>
        <v>0</v>
      </c>
      <c r="I506" s="211"/>
      <c r="J506" s="211">
        <f t="shared" si="263"/>
        <v>0</v>
      </c>
      <c r="K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11">
        <f t="shared" si="264"/>
        <v>0</v>
      </c>
      <c r="Z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11">
        <f t="shared" si="265"/>
        <v>0</v>
      </c>
      <c r="AD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11">
        <f t="shared" si="266"/>
        <v>0</v>
      </c>
      <c r="AH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11">
        <f t="shared" si="267"/>
        <v>0</v>
      </c>
      <c r="AL506" s="211">
        <f t="shared" si="268"/>
        <v>0</v>
      </c>
    </row>
    <row r="507" spans="2:38" x14ac:dyDescent="0.25">
      <c r="B507" s="209" t="s">
        <v>1589</v>
      </c>
      <c r="C507" s="210" t="s">
        <v>1590</v>
      </c>
      <c r="D5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11">
        <f t="shared" si="261"/>
        <v>0</v>
      </c>
      <c r="G507" s="211"/>
      <c r="H507" s="211">
        <f t="shared" si="262"/>
        <v>0</v>
      </c>
      <c r="I507" s="211"/>
      <c r="J507" s="211">
        <f t="shared" si="263"/>
        <v>0</v>
      </c>
      <c r="K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11">
        <f t="shared" si="264"/>
        <v>0</v>
      </c>
      <c r="Z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11">
        <f t="shared" si="265"/>
        <v>0</v>
      </c>
      <c r="AD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11">
        <f t="shared" si="266"/>
        <v>0</v>
      </c>
      <c r="AH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11">
        <f t="shared" si="267"/>
        <v>0</v>
      </c>
      <c r="AL507" s="211">
        <f t="shared" si="268"/>
        <v>0</v>
      </c>
    </row>
    <row r="508" spans="2:38" x14ac:dyDescent="0.25">
      <c r="B508" s="209" t="s">
        <v>1591</v>
      </c>
      <c r="C508" s="210" t="s">
        <v>1592</v>
      </c>
      <c r="D5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11">
        <f t="shared" si="261"/>
        <v>0</v>
      </c>
      <c r="G508" s="211"/>
      <c r="H508" s="211">
        <f t="shared" si="262"/>
        <v>0</v>
      </c>
      <c r="I508" s="211"/>
      <c r="J508" s="211">
        <f t="shared" si="263"/>
        <v>0</v>
      </c>
      <c r="K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11">
        <f t="shared" si="264"/>
        <v>0</v>
      </c>
      <c r="Z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11">
        <f t="shared" si="265"/>
        <v>0</v>
      </c>
      <c r="AD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11">
        <f t="shared" si="266"/>
        <v>0</v>
      </c>
      <c r="AH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11">
        <f t="shared" si="267"/>
        <v>0</v>
      </c>
      <c r="AL508" s="211">
        <f t="shared" si="268"/>
        <v>0</v>
      </c>
    </row>
    <row r="509" spans="2:38" x14ac:dyDescent="0.25">
      <c r="B509" s="209" t="s">
        <v>1593</v>
      </c>
      <c r="C509" s="210" t="s">
        <v>1594</v>
      </c>
      <c r="D5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11">
        <f t="shared" si="261"/>
        <v>0</v>
      </c>
      <c r="G509" s="211"/>
      <c r="H509" s="211">
        <f t="shared" si="262"/>
        <v>0</v>
      </c>
      <c r="I509" s="211"/>
      <c r="J509" s="211">
        <f t="shared" si="263"/>
        <v>0</v>
      </c>
      <c r="K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11">
        <f t="shared" si="264"/>
        <v>0</v>
      </c>
      <c r="Z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11">
        <f t="shared" si="265"/>
        <v>0</v>
      </c>
      <c r="AD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11">
        <f t="shared" si="266"/>
        <v>0</v>
      </c>
      <c r="AH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11">
        <f t="shared" si="267"/>
        <v>0</v>
      </c>
      <c r="AL509" s="211">
        <f t="shared" si="268"/>
        <v>0</v>
      </c>
    </row>
    <row r="510" spans="2:38" x14ac:dyDescent="0.25">
      <c r="B510" s="209" t="s">
        <v>1595</v>
      </c>
      <c r="C510" s="210" t="s">
        <v>1596</v>
      </c>
      <c r="D5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11">
        <f t="shared" si="261"/>
        <v>0</v>
      </c>
      <c r="G510" s="211"/>
      <c r="H510" s="211">
        <f t="shared" si="262"/>
        <v>0</v>
      </c>
      <c r="I510" s="211"/>
      <c r="J510" s="211">
        <f t="shared" si="263"/>
        <v>0</v>
      </c>
      <c r="K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11">
        <f t="shared" si="264"/>
        <v>0</v>
      </c>
      <c r="Z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11">
        <f t="shared" si="265"/>
        <v>0</v>
      </c>
      <c r="AD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11">
        <f t="shared" si="266"/>
        <v>0</v>
      </c>
      <c r="AH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11">
        <f t="shared" si="267"/>
        <v>0</v>
      </c>
      <c r="AL510" s="211">
        <f t="shared" si="268"/>
        <v>0</v>
      </c>
    </row>
    <row r="511" spans="2:38" x14ac:dyDescent="0.25">
      <c r="B511" s="209" t="s">
        <v>1597</v>
      </c>
      <c r="C511" s="210" t="s">
        <v>1598</v>
      </c>
      <c r="D5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11">
        <f t="shared" si="261"/>
        <v>0</v>
      </c>
      <c r="G511" s="211"/>
      <c r="H511" s="211">
        <f t="shared" si="262"/>
        <v>0</v>
      </c>
      <c r="I511" s="211"/>
      <c r="J511" s="211">
        <f t="shared" si="263"/>
        <v>0</v>
      </c>
      <c r="K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11">
        <f t="shared" si="264"/>
        <v>0</v>
      </c>
      <c r="Z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11">
        <f t="shared" si="265"/>
        <v>0</v>
      </c>
      <c r="AD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11">
        <f t="shared" si="266"/>
        <v>0</v>
      </c>
      <c r="AH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11">
        <f t="shared" si="267"/>
        <v>0</v>
      </c>
      <c r="AL511" s="211">
        <f t="shared" si="268"/>
        <v>0</v>
      </c>
    </row>
    <row r="512" spans="2:38" x14ac:dyDescent="0.25">
      <c r="B512" s="209" t="s">
        <v>1599</v>
      </c>
      <c r="C512" s="210" t="s">
        <v>1600</v>
      </c>
      <c r="D5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11">
        <f t="shared" si="261"/>
        <v>0</v>
      </c>
      <c r="G512" s="211"/>
      <c r="H512" s="211">
        <f t="shared" si="262"/>
        <v>0</v>
      </c>
      <c r="I512" s="211"/>
      <c r="J512" s="211">
        <f t="shared" si="263"/>
        <v>0</v>
      </c>
      <c r="K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11">
        <f t="shared" si="264"/>
        <v>0</v>
      </c>
      <c r="Z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11">
        <f t="shared" si="265"/>
        <v>0</v>
      </c>
      <c r="AD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11">
        <f t="shared" si="266"/>
        <v>0</v>
      </c>
      <c r="AH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11">
        <f t="shared" si="267"/>
        <v>0</v>
      </c>
      <c r="AL512" s="211">
        <f t="shared" si="268"/>
        <v>0</v>
      </c>
    </row>
    <row r="513" spans="2:38" x14ac:dyDescent="0.25">
      <c r="B513" s="209" t="s">
        <v>1601</v>
      </c>
      <c r="C513" s="210" t="s">
        <v>1602</v>
      </c>
      <c r="D5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11">
        <f t="shared" si="261"/>
        <v>0</v>
      </c>
      <c r="G513" s="211"/>
      <c r="H513" s="211">
        <f t="shared" si="262"/>
        <v>0</v>
      </c>
      <c r="I513" s="211"/>
      <c r="J513" s="211">
        <f t="shared" si="263"/>
        <v>0</v>
      </c>
      <c r="K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11">
        <f t="shared" si="264"/>
        <v>0</v>
      </c>
      <c r="Z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11">
        <f t="shared" si="265"/>
        <v>0</v>
      </c>
      <c r="AD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11">
        <f t="shared" si="266"/>
        <v>0</v>
      </c>
      <c r="AH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11">
        <f t="shared" si="267"/>
        <v>0</v>
      </c>
      <c r="AL513" s="211">
        <f t="shared" si="268"/>
        <v>0</v>
      </c>
    </row>
    <row r="514" spans="2:38" x14ac:dyDescent="0.25">
      <c r="B514" s="209" t="s">
        <v>1603</v>
      </c>
      <c r="C514" s="210" t="s">
        <v>1604</v>
      </c>
      <c r="D5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11">
        <f t="shared" si="261"/>
        <v>0</v>
      </c>
      <c r="G514" s="211"/>
      <c r="H514" s="211">
        <f t="shared" si="262"/>
        <v>0</v>
      </c>
      <c r="I514" s="211"/>
      <c r="J514" s="211">
        <f t="shared" si="263"/>
        <v>0</v>
      </c>
      <c r="K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11">
        <f t="shared" si="264"/>
        <v>0</v>
      </c>
      <c r="Z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11">
        <f t="shared" si="265"/>
        <v>0</v>
      </c>
      <c r="AD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11">
        <f t="shared" si="266"/>
        <v>0</v>
      </c>
      <c r="AH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11">
        <f t="shared" si="267"/>
        <v>0</v>
      </c>
      <c r="AL514" s="211">
        <f t="shared" si="268"/>
        <v>0</v>
      </c>
    </row>
    <row r="515" spans="2:38" x14ac:dyDescent="0.25">
      <c r="B515" s="206" t="s">
        <v>508</v>
      </c>
      <c r="C515" s="207" t="s">
        <v>374</v>
      </c>
      <c r="D515" s="208">
        <f>D516+D525</f>
        <v>0</v>
      </c>
      <c r="E515" s="208">
        <f>E516+E525</f>
        <v>0</v>
      </c>
      <c r="F515" s="208">
        <f t="shared" si="261"/>
        <v>0</v>
      </c>
      <c r="G515" s="208">
        <f>G516+G525</f>
        <v>0</v>
      </c>
      <c r="H515" s="208">
        <f t="shared" si="262"/>
        <v>0</v>
      </c>
      <c r="I515" s="208">
        <f>I516+I525</f>
        <v>0</v>
      </c>
      <c r="J515" s="208">
        <f t="shared" si="263"/>
        <v>0</v>
      </c>
      <c r="K515" s="208">
        <f t="shared" ref="K515:AJ515" si="271">K516+K525</f>
        <v>0</v>
      </c>
      <c r="L515" s="208">
        <f t="shared" si="271"/>
        <v>0</v>
      </c>
      <c r="M515" s="208">
        <f t="shared" si="271"/>
        <v>0</v>
      </c>
      <c r="N515" s="208">
        <f t="shared" si="271"/>
        <v>0</v>
      </c>
      <c r="O515" s="208">
        <f t="shared" si="271"/>
        <v>0</v>
      </c>
      <c r="P515" s="208">
        <f t="shared" si="271"/>
        <v>0</v>
      </c>
      <c r="Q515" s="208">
        <f t="shared" si="271"/>
        <v>0</v>
      </c>
      <c r="R515" s="208">
        <f t="shared" si="271"/>
        <v>0</v>
      </c>
      <c r="S515" s="208">
        <f t="shared" si="271"/>
        <v>0</v>
      </c>
      <c r="T515" s="208">
        <f t="shared" si="271"/>
        <v>0</v>
      </c>
      <c r="U515" s="208">
        <f t="shared" si="271"/>
        <v>0</v>
      </c>
      <c r="V515" s="208">
        <f t="shared" si="271"/>
        <v>0</v>
      </c>
      <c r="W515" s="208">
        <f t="shared" si="271"/>
        <v>0</v>
      </c>
      <c r="X515" s="208">
        <f t="shared" si="271"/>
        <v>0</v>
      </c>
      <c r="Y515" s="208">
        <f t="shared" si="264"/>
        <v>0</v>
      </c>
      <c r="Z515" s="208">
        <f t="shared" si="271"/>
        <v>0</v>
      </c>
      <c r="AA515" s="208">
        <f t="shared" si="271"/>
        <v>0</v>
      </c>
      <c r="AB515" s="208">
        <f t="shared" si="271"/>
        <v>0</v>
      </c>
      <c r="AC515" s="208">
        <f t="shared" si="265"/>
        <v>0</v>
      </c>
      <c r="AD515" s="208">
        <f t="shared" si="271"/>
        <v>0</v>
      </c>
      <c r="AE515" s="208">
        <f t="shared" si="271"/>
        <v>0</v>
      </c>
      <c r="AF515" s="208">
        <f t="shared" si="271"/>
        <v>0</v>
      </c>
      <c r="AG515" s="208">
        <f t="shared" si="266"/>
        <v>0</v>
      </c>
      <c r="AH515" s="208">
        <f t="shared" si="271"/>
        <v>0</v>
      </c>
      <c r="AI515" s="208">
        <f t="shared" si="271"/>
        <v>0</v>
      </c>
      <c r="AJ515" s="208">
        <f t="shared" si="271"/>
        <v>0</v>
      </c>
      <c r="AK515" s="208">
        <f t="shared" si="267"/>
        <v>0</v>
      </c>
      <c r="AL515" s="208">
        <f t="shared" si="268"/>
        <v>0</v>
      </c>
    </row>
    <row r="516" spans="2:38" x14ac:dyDescent="0.25">
      <c r="B516" s="218" t="s">
        <v>509</v>
      </c>
      <c r="C516" s="219" t="s">
        <v>375</v>
      </c>
      <c r="D516" s="220">
        <f>SUM(D517:D524)</f>
        <v>0</v>
      </c>
      <c r="E516" s="220">
        <f>SUM(E517:E524)</f>
        <v>0</v>
      </c>
      <c r="F516" s="220">
        <f t="shared" si="261"/>
        <v>0</v>
      </c>
      <c r="G516" s="220">
        <f>SUM(G517:G524)</f>
        <v>0</v>
      </c>
      <c r="H516" s="220">
        <f t="shared" si="262"/>
        <v>0</v>
      </c>
      <c r="I516" s="220">
        <f>SUM(I517:I524)</f>
        <v>0</v>
      </c>
      <c r="J516" s="220">
        <f t="shared" si="263"/>
        <v>0</v>
      </c>
      <c r="K516" s="220">
        <f t="shared" ref="K516:AJ516" si="272">SUM(K517:K524)</f>
        <v>0</v>
      </c>
      <c r="L516" s="220">
        <f t="shared" si="272"/>
        <v>0</v>
      </c>
      <c r="M516" s="220">
        <f t="shared" si="272"/>
        <v>0</v>
      </c>
      <c r="N516" s="220">
        <f t="shared" si="272"/>
        <v>0</v>
      </c>
      <c r="O516" s="220">
        <f t="shared" si="272"/>
        <v>0</v>
      </c>
      <c r="P516" s="220">
        <f t="shared" si="272"/>
        <v>0</v>
      </c>
      <c r="Q516" s="220">
        <f t="shared" si="272"/>
        <v>0</v>
      </c>
      <c r="R516" s="220">
        <f t="shared" si="272"/>
        <v>0</v>
      </c>
      <c r="S516" s="220">
        <f t="shared" si="272"/>
        <v>0</v>
      </c>
      <c r="T516" s="220">
        <f t="shared" si="272"/>
        <v>0</v>
      </c>
      <c r="U516" s="220">
        <f t="shared" si="272"/>
        <v>0</v>
      </c>
      <c r="V516" s="220">
        <f t="shared" si="272"/>
        <v>0</v>
      </c>
      <c r="W516" s="220">
        <f t="shared" si="272"/>
        <v>0</v>
      </c>
      <c r="X516" s="220">
        <f t="shared" si="272"/>
        <v>0</v>
      </c>
      <c r="Y516" s="220">
        <f t="shared" si="264"/>
        <v>0</v>
      </c>
      <c r="Z516" s="220">
        <f t="shared" si="272"/>
        <v>0</v>
      </c>
      <c r="AA516" s="220">
        <f t="shared" si="272"/>
        <v>0</v>
      </c>
      <c r="AB516" s="220">
        <f t="shared" si="272"/>
        <v>0</v>
      </c>
      <c r="AC516" s="220">
        <f t="shared" si="265"/>
        <v>0</v>
      </c>
      <c r="AD516" s="220">
        <f t="shared" si="272"/>
        <v>0</v>
      </c>
      <c r="AE516" s="220">
        <f t="shared" si="272"/>
        <v>0</v>
      </c>
      <c r="AF516" s="220">
        <f t="shared" si="272"/>
        <v>0</v>
      </c>
      <c r="AG516" s="220">
        <f t="shared" si="266"/>
        <v>0</v>
      </c>
      <c r="AH516" s="220">
        <f t="shared" si="272"/>
        <v>0</v>
      </c>
      <c r="AI516" s="220">
        <f t="shared" si="272"/>
        <v>0</v>
      </c>
      <c r="AJ516" s="220">
        <f t="shared" si="272"/>
        <v>0</v>
      </c>
      <c r="AK516" s="220">
        <f t="shared" si="267"/>
        <v>0</v>
      </c>
      <c r="AL516" s="220">
        <f t="shared" si="268"/>
        <v>0</v>
      </c>
    </row>
    <row r="517" spans="2:38" x14ac:dyDescent="0.25">
      <c r="B517" s="209" t="s">
        <v>510</v>
      </c>
      <c r="C517" s="210" t="s">
        <v>376</v>
      </c>
      <c r="D5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11">
        <f t="shared" si="261"/>
        <v>0</v>
      </c>
      <c r="G517" s="211"/>
      <c r="H517" s="211">
        <f t="shared" si="262"/>
        <v>0</v>
      </c>
      <c r="I517" s="211"/>
      <c r="J517" s="211">
        <f t="shared" si="263"/>
        <v>0</v>
      </c>
      <c r="K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11">
        <f t="shared" si="264"/>
        <v>0</v>
      </c>
      <c r="Z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11">
        <f t="shared" si="265"/>
        <v>0</v>
      </c>
      <c r="AD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11">
        <f t="shared" si="266"/>
        <v>0</v>
      </c>
      <c r="AH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11">
        <f t="shared" si="267"/>
        <v>0</v>
      </c>
      <c r="AL517" s="211">
        <f t="shared" si="268"/>
        <v>0</v>
      </c>
    </row>
    <row r="518" spans="2:38" x14ac:dyDescent="0.25">
      <c r="B518" s="209" t="s">
        <v>1620</v>
      </c>
      <c r="C518" s="210" t="s">
        <v>1621</v>
      </c>
      <c r="D5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11">
        <f t="shared" si="261"/>
        <v>0</v>
      </c>
      <c r="G518" s="211"/>
      <c r="H518" s="211">
        <f t="shared" si="262"/>
        <v>0</v>
      </c>
      <c r="I518" s="211"/>
      <c r="J518" s="211">
        <f t="shared" si="263"/>
        <v>0</v>
      </c>
      <c r="K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11">
        <f t="shared" si="264"/>
        <v>0</v>
      </c>
      <c r="Z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11">
        <f t="shared" si="265"/>
        <v>0</v>
      </c>
      <c r="AD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11">
        <f t="shared" si="266"/>
        <v>0</v>
      </c>
      <c r="AH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11">
        <f t="shared" si="267"/>
        <v>0</v>
      </c>
      <c r="AL518" s="211">
        <f t="shared" si="268"/>
        <v>0</v>
      </c>
    </row>
    <row r="519" spans="2:38" x14ac:dyDescent="0.25">
      <c r="B519" s="209" t="s">
        <v>1622</v>
      </c>
      <c r="C519" s="210" t="s">
        <v>1623</v>
      </c>
      <c r="D5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11">
        <f t="shared" si="261"/>
        <v>0</v>
      </c>
      <c r="G519" s="211"/>
      <c r="H519" s="211">
        <f t="shared" si="262"/>
        <v>0</v>
      </c>
      <c r="I519" s="211"/>
      <c r="J519" s="211">
        <f t="shared" si="263"/>
        <v>0</v>
      </c>
      <c r="K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11">
        <f t="shared" si="264"/>
        <v>0</v>
      </c>
      <c r="Z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11">
        <f t="shared" si="265"/>
        <v>0</v>
      </c>
      <c r="AD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11">
        <f t="shared" si="266"/>
        <v>0</v>
      </c>
      <c r="AH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11">
        <f t="shared" si="267"/>
        <v>0</v>
      </c>
      <c r="AL519" s="211">
        <f t="shared" si="268"/>
        <v>0</v>
      </c>
    </row>
    <row r="520" spans="2:38" x14ac:dyDescent="0.25">
      <c r="B520" s="209" t="s">
        <v>511</v>
      </c>
      <c r="C520" s="210" t="s">
        <v>377</v>
      </c>
      <c r="D5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11">
        <f t="shared" si="261"/>
        <v>0</v>
      </c>
      <c r="G520" s="211"/>
      <c r="H520" s="211">
        <f t="shared" si="262"/>
        <v>0</v>
      </c>
      <c r="I520" s="211"/>
      <c r="J520" s="211">
        <f t="shared" si="263"/>
        <v>0</v>
      </c>
      <c r="K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11">
        <f t="shared" si="264"/>
        <v>0</v>
      </c>
      <c r="Z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11">
        <f t="shared" si="265"/>
        <v>0</v>
      </c>
      <c r="AD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11">
        <f t="shared" si="266"/>
        <v>0</v>
      </c>
      <c r="AH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11">
        <f t="shared" si="267"/>
        <v>0</v>
      </c>
      <c r="AL520" s="211">
        <f t="shared" si="268"/>
        <v>0</v>
      </c>
    </row>
    <row r="521" spans="2:38" x14ac:dyDescent="0.25">
      <c r="B521" s="209" t="s">
        <v>1624</v>
      </c>
      <c r="C521" s="210" t="s">
        <v>1625</v>
      </c>
      <c r="D5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11">
        <f t="shared" si="261"/>
        <v>0</v>
      </c>
      <c r="G521" s="211"/>
      <c r="H521" s="211">
        <f t="shared" si="262"/>
        <v>0</v>
      </c>
      <c r="I521" s="211"/>
      <c r="J521" s="211">
        <f t="shared" si="263"/>
        <v>0</v>
      </c>
      <c r="K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11">
        <f t="shared" si="264"/>
        <v>0</v>
      </c>
      <c r="Z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11">
        <f t="shared" si="265"/>
        <v>0</v>
      </c>
      <c r="AD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11">
        <f t="shared" si="266"/>
        <v>0</v>
      </c>
      <c r="AH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11">
        <f t="shared" si="267"/>
        <v>0</v>
      </c>
      <c r="AL521" s="211">
        <f t="shared" si="268"/>
        <v>0</v>
      </c>
    </row>
    <row r="522" spans="2:38" x14ac:dyDescent="0.25">
      <c r="B522" s="209" t="s">
        <v>1626</v>
      </c>
      <c r="C522" s="210" t="s">
        <v>1627</v>
      </c>
      <c r="D5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11">
        <f t="shared" si="261"/>
        <v>0</v>
      </c>
      <c r="G522" s="211"/>
      <c r="H522" s="211">
        <f t="shared" si="262"/>
        <v>0</v>
      </c>
      <c r="I522" s="211"/>
      <c r="J522" s="211">
        <f t="shared" si="263"/>
        <v>0</v>
      </c>
      <c r="K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11">
        <f t="shared" si="264"/>
        <v>0</v>
      </c>
      <c r="Z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11">
        <f t="shared" si="265"/>
        <v>0</v>
      </c>
      <c r="AD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11">
        <f t="shared" si="266"/>
        <v>0</v>
      </c>
      <c r="AH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11">
        <f t="shared" si="267"/>
        <v>0</v>
      </c>
      <c r="AL522" s="211">
        <f t="shared" si="268"/>
        <v>0</v>
      </c>
    </row>
    <row r="523" spans="2:38" x14ac:dyDescent="0.25">
      <c r="B523" s="209" t="s">
        <v>1628</v>
      </c>
      <c r="C523" s="210" t="s">
        <v>1629</v>
      </c>
      <c r="D5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11">
        <f t="shared" si="261"/>
        <v>0</v>
      </c>
      <c r="G523" s="211"/>
      <c r="H523" s="211">
        <f t="shared" si="262"/>
        <v>0</v>
      </c>
      <c r="I523" s="211"/>
      <c r="J523" s="211">
        <f t="shared" si="263"/>
        <v>0</v>
      </c>
      <c r="K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11">
        <f t="shared" si="264"/>
        <v>0</v>
      </c>
      <c r="Z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11">
        <f t="shared" si="265"/>
        <v>0</v>
      </c>
      <c r="AD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11">
        <f t="shared" si="266"/>
        <v>0</v>
      </c>
      <c r="AH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11">
        <f t="shared" si="267"/>
        <v>0</v>
      </c>
      <c r="AL523" s="211">
        <f t="shared" si="268"/>
        <v>0</v>
      </c>
    </row>
    <row r="524" spans="2:38" x14ac:dyDescent="0.25">
      <c r="B524" s="209" t="s">
        <v>1630</v>
      </c>
      <c r="C524" s="210" t="s">
        <v>1631</v>
      </c>
      <c r="D5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11">
        <f t="shared" si="261"/>
        <v>0</v>
      </c>
      <c r="G524" s="211"/>
      <c r="H524" s="211">
        <f t="shared" si="262"/>
        <v>0</v>
      </c>
      <c r="I524" s="211"/>
      <c r="J524" s="211">
        <f t="shared" si="263"/>
        <v>0</v>
      </c>
      <c r="K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11">
        <f t="shared" si="264"/>
        <v>0</v>
      </c>
      <c r="Z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11">
        <f t="shared" si="265"/>
        <v>0</v>
      </c>
      <c r="AD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11">
        <f t="shared" si="266"/>
        <v>0</v>
      </c>
      <c r="AH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11">
        <f t="shared" si="267"/>
        <v>0</v>
      </c>
      <c r="AL524" s="211">
        <f t="shared" si="268"/>
        <v>0</v>
      </c>
    </row>
    <row r="525" spans="2:38" x14ac:dyDescent="0.25">
      <c r="B525" s="218" t="s">
        <v>512</v>
      </c>
      <c r="C525" s="219" t="s">
        <v>378</v>
      </c>
      <c r="D525" s="220">
        <f>SUM(D526:D541)</f>
        <v>0</v>
      </c>
      <c r="E525" s="220">
        <f>SUM(E526:E541)</f>
        <v>0</v>
      </c>
      <c r="F525" s="220">
        <f t="shared" si="261"/>
        <v>0</v>
      </c>
      <c r="G525" s="220">
        <f>SUM(G526:G541)</f>
        <v>0</v>
      </c>
      <c r="H525" s="220">
        <f t="shared" si="262"/>
        <v>0</v>
      </c>
      <c r="I525" s="220">
        <f>SUM(I526:I541)</f>
        <v>0</v>
      </c>
      <c r="J525" s="220">
        <f t="shared" si="263"/>
        <v>0</v>
      </c>
      <c r="K525" s="220">
        <f t="shared" ref="K525:X525" si="273">SUM(K526:K541)</f>
        <v>0</v>
      </c>
      <c r="L525" s="220">
        <f t="shared" si="273"/>
        <v>0</v>
      </c>
      <c r="M525" s="220">
        <f t="shared" si="273"/>
        <v>0</v>
      </c>
      <c r="N525" s="220">
        <f t="shared" si="273"/>
        <v>0</v>
      </c>
      <c r="O525" s="220">
        <f t="shared" si="273"/>
        <v>0</v>
      </c>
      <c r="P525" s="220">
        <f t="shared" si="273"/>
        <v>0</v>
      </c>
      <c r="Q525" s="220">
        <f t="shared" si="273"/>
        <v>0</v>
      </c>
      <c r="R525" s="220">
        <f t="shared" si="273"/>
        <v>0</v>
      </c>
      <c r="S525" s="220">
        <f t="shared" si="273"/>
        <v>0</v>
      </c>
      <c r="T525" s="220">
        <f t="shared" si="273"/>
        <v>0</v>
      </c>
      <c r="U525" s="220">
        <f t="shared" si="273"/>
        <v>0</v>
      </c>
      <c r="V525" s="220">
        <f t="shared" si="273"/>
        <v>0</v>
      </c>
      <c r="W525" s="220">
        <f t="shared" si="273"/>
        <v>0</v>
      </c>
      <c r="X525" s="220">
        <f t="shared" si="273"/>
        <v>0</v>
      </c>
      <c r="Y525" s="220">
        <f t="shared" si="264"/>
        <v>0</v>
      </c>
      <c r="Z525" s="220">
        <f>SUM(Z526:Z541)</f>
        <v>0</v>
      </c>
      <c r="AA525" s="220">
        <f>SUM(AA526:AA541)</f>
        <v>0</v>
      </c>
      <c r="AB525" s="220">
        <f>SUM(AB526:AB541)</f>
        <v>0</v>
      </c>
      <c r="AC525" s="220">
        <f t="shared" si="265"/>
        <v>0</v>
      </c>
      <c r="AD525" s="220">
        <f>SUM(AD526:AD541)</f>
        <v>0</v>
      </c>
      <c r="AE525" s="220">
        <f>SUM(AE526:AE541)</f>
        <v>0</v>
      </c>
      <c r="AF525" s="220">
        <f>SUM(AF526:AF541)</f>
        <v>0</v>
      </c>
      <c r="AG525" s="220">
        <f t="shared" si="266"/>
        <v>0</v>
      </c>
      <c r="AH525" s="220">
        <f>SUM(AH526:AH541)</f>
        <v>0</v>
      </c>
      <c r="AI525" s="220">
        <f>SUM(AI526:AI541)</f>
        <v>0</v>
      </c>
      <c r="AJ525" s="220">
        <f>SUM(AJ526:AJ541)</f>
        <v>0</v>
      </c>
      <c r="AK525" s="220">
        <f t="shared" si="267"/>
        <v>0</v>
      </c>
      <c r="AL525" s="220">
        <f t="shared" si="268"/>
        <v>0</v>
      </c>
    </row>
    <row r="526" spans="2:38" x14ac:dyDescent="0.25">
      <c r="B526" s="209" t="s">
        <v>513</v>
      </c>
      <c r="C526" s="210" t="s">
        <v>379</v>
      </c>
      <c r="D5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11">
        <f t="shared" si="261"/>
        <v>0</v>
      </c>
      <c r="G526" s="211"/>
      <c r="H526" s="211">
        <f t="shared" si="262"/>
        <v>0</v>
      </c>
      <c r="I526" s="211"/>
      <c r="J526" s="211">
        <f t="shared" si="263"/>
        <v>0</v>
      </c>
      <c r="K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11">
        <f t="shared" si="264"/>
        <v>0</v>
      </c>
      <c r="Z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11">
        <f t="shared" si="265"/>
        <v>0</v>
      </c>
      <c r="AD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11">
        <f t="shared" si="266"/>
        <v>0</v>
      </c>
      <c r="AH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11">
        <f t="shared" si="267"/>
        <v>0</v>
      </c>
      <c r="AL526" s="211">
        <f t="shared" si="268"/>
        <v>0</v>
      </c>
    </row>
    <row r="527" spans="2:38" x14ac:dyDescent="0.25">
      <c r="B527" s="209" t="s">
        <v>1632</v>
      </c>
      <c r="C527" s="210" t="s">
        <v>1633</v>
      </c>
      <c r="D5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11">
        <f t="shared" ref="F527:F534" si="274">D527+E527</f>
        <v>0</v>
      </c>
      <c r="G527" s="211"/>
      <c r="H527" s="211">
        <f t="shared" ref="H527:H534" si="275">F527-G527</f>
        <v>0</v>
      </c>
      <c r="I527" s="211"/>
      <c r="J527" s="211">
        <f t="shared" ref="J527:J534" si="276">F527-I527</f>
        <v>0</v>
      </c>
      <c r="K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11">
        <f t="shared" ref="Y527:Y534" si="277">V527+W527+X527</f>
        <v>0</v>
      </c>
      <c r="Z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11">
        <f t="shared" ref="AC527:AC534" si="278">Z527+AA527+AB527</f>
        <v>0</v>
      </c>
      <c r="AD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11">
        <f t="shared" ref="AG527:AG534" si="279">AD527+AE527+AF527</f>
        <v>0</v>
      </c>
      <c r="AH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11">
        <f t="shared" ref="AK527:AK534" si="280">AH527+AI527+AJ527</f>
        <v>0</v>
      </c>
      <c r="AL527" s="211">
        <f t="shared" ref="AL527:AL534" si="281">Y527+AC527+AG527+AK527</f>
        <v>0</v>
      </c>
    </row>
    <row r="528" spans="2:38" x14ac:dyDescent="0.25">
      <c r="B528" s="209" t="s">
        <v>1634</v>
      </c>
      <c r="C528" s="210" t="s">
        <v>1635</v>
      </c>
      <c r="D5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11">
        <f t="shared" si="274"/>
        <v>0</v>
      </c>
      <c r="G528" s="211"/>
      <c r="H528" s="211">
        <f t="shared" si="275"/>
        <v>0</v>
      </c>
      <c r="I528" s="211"/>
      <c r="J528" s="211">
        <f t="shared" si="276"/>
        <v>0</v>
      </c>
      <c r="K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11">
        <f t="shared" si="277"/>
        <v>0</v>
      </c>
      <c r="Z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11">
        <f t="shared" si="278"/>
        <v>0</v>
      </c>
      <c r="AD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11">
        <f t="shared" si="279"/>
        <v>0</v>
      </c>
      <c r="AH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11">
        <f t="shared" si="280"/>
        <v>0</v>
      </c>
      <c r="AL528" s="211">
        <f t="shared" si="281"/>
        <v>0</v>
      </c>
    </row>
    <row r="529" spans="2:38" x14ac:dyDescent="0.25">
      <c r="B529" s="209" t="s">
        <v>1636</v>
      </c>
      <c r="C529" s="210" t="s">
        <v>1637</v>
      </c>
      <c r="D5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11">
        <f t="shared" si="274"/>
        <v>0</v>
      </c>
      <c r="G529" s="211"/>
      <c r="H529" s="211">
        <f t="shared" si="275"/>
        <v>0</v>
      </c>
      <c r="I529" s="211"/>
      <c r="J529" s="211">
        <f t="shared" si="276"/>
        <v>0</v>
      </c>
      <c r="K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11">
        <f t="shared" si="277"/>
        <v>0</v>
      </c>
      <c r="Z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11">
        <f t="shared" si="278"/>
        <v>0</v>
      </c>
      <c r="AD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11">
        <f t="shared" si="279"/>
        <v>0</v>
      </c>
      <c r="AH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11">
        <f t="shared" si="280"/>
        <v>0</v>
      </c>
      <c r="AL529" s="211">
        <f t="shared" si="281"/>
        <v>0</v>
      </c>
    </row>
    <row r="530" spans="2:38" x14ac:dyDescent="0.25">
      <c r="B530" s="209" t="s">
        <v>1638</v>
      </c>
      <c r="C530" s="210" t="s">
        <v>1639</v>
      </c>
      <c r="D5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11">
        <f t="shared" si="274"/>
        <v>0</v>
      </c>
      <c r="G530" s="211"/>
      <c r="H530" s="211">
        <f t="shared" si="275"/>
        <v>0</v>
      </c>
      <c r="I530" s="211"/>
      <c r="J530" s="211">
        <f t="shared" si="276"/>
        <v>0</v>
      </c>
      <c r="K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11">
        <f t="shared" si="277"/>
        <v>0</v>
      </c>
      <c r="Z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11">
        <f t="shared" si="278"/>
        <v>0</v>
      </c>
      <c r="AD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11">
        <f t="shared" si="279"/>
        <v>0</v>
      </c>
      <c r="AH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11">
        <f t="shared" si="280"/>
        <v>0</v>
      </c>
      <c r="AL530" s="211">
        <f t="shared" si="281"/>
        <v>0</v>
      </c>
    </row>
    <row r="531" spans="2:38" x14ac:dyDescent="0.25">
      <c r="B531" s="209" t="s">
        <v>1640</v>
      </c>
      <c r="C531" s="210" t="s">
        <v>1641</v>
      </c>
      <c r="D5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11">
        <f t="shared" si="274"/>
        <v>0</v>
      </c>
      <c r="G531" s="211"/>
      <c r="H531" s="211">
        <f t="shared" si="275"/>
        <v>0</v>
      </c>
      <c r="I531" s="211"/>
      <c r="J531" s="211">
        <f t="shared" si="276"/>
        <v>0</v>
      </c>
      <c r="K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11">
        <f t="shared" si="277"/>
        <v>0</v>
      </c>
      <c r="Z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11">
        <f t="shared" si="278"/>
        <v>0</v>
      </c>
      <c r="AD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11">
        <f t="shared" si="279"/>
        <v>0</v>
      </c>
      <c r="AH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11">
        <f t="shared" si="280"/>
        <v>0</v>
      </c>
      <c r="AL531" s="211">
        <f t="shared" si="281"/>
        <v>0</v>
      </c>
    </row>
    <row r="532" spans="2:38" x14ac:dyDescent="0.25">
      <c r="B532" s="209" t="s">
        <v>1642</v>
      </c>
      <c r="C532" s="210" t="s">
        <v>1643</v>
      </c>
      <c r="D5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11">
        <f t="shared" si="274"/>
        <v>0</v>
      </c>
      <c r="G532" s="211"/>
      <c r="H532" s="211">
        <f t="shared" si="275"/>
        <v>0</v>
      </c>
      <c r="I532" s="211"/>
      <c r="J532" s="211">
        <f t="shared" si="276"/>
        <v>0</v>
      </c>
      <c r="K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11">
        <f t="shared" si="277"/>
        <v>0</v>
      </c>
      <c r="Z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11">
        <f t="shared" si="278"/>
        <v>0</v>
      </c>
      <c r="AD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11">
        <f t="shared" si="279"/>
        <v>0</v>
      </c>
      <c r="AH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11">
        <f t="shared" si="280"/>
        <v>0</v>
      </c>
      <c r="AL532" s="211">
        <f t="shared" si="281"/>
        <v>0</v>
      </c>
    </row>
    <row r="533" spans="2:38" x14ac:dyDescent="0.25">
      <c r="B533" s="209" t="s">
        <v>1644</v>
      </c>
      <c r="C533" s="210" t="s">
        <v>1645</v>
      </c>
      <c r="D5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11">
        <f t="shared" si="274"/>
        <v>0</v>
      </c>
      <c r="G533" s="211"/>
      <c r="H533" s="211">
        <f t="shared" si="275"/>
        <v>0</v>
      </c>
      <c r="I533" s="211"/>
      <c r="J533" s="211">
        <f t="shared" si="276"/>
        <v>0</v>
      </c>
      <c r="K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11">
        <f t="shared" si="277"/>
        <v>0</v>
      </c>
      <c r="Z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11">
        <f t="shared" si="278"/>
        <v>0</v>
      </c>
      <c r="AD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11">
        <f t="shared" si="279"/>
        <v>0</v>
      </c>
      <c r="AH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11">
        <f t="shared" si="280"/>
        <v>0</v>
      </c>
      <c r="AL533" s="211">
        <f t="shared" si="281"/>
        <v>0</v>
      </c>
    </row>
    <row r="534" spans="2:38" x14ac:dyDescent="0.25">
      <c r="B534" s="209" t="s">
        <v>1646</v>
      </c>
      <c r="C534" s="210" t="s">
        <v>1647</v>
      </c>
      <c r="D5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11">
        <f t="shared" si="274"/>
        <v>0</v>
      </c>
      <c r="G534" s="211"/>
      <c r="H534" s="211">
        <f t="shared" si="275"/>
        <v>0</v>
      </c>
      <c r="I534" s="211"/>
      <c r="J534" s="211">
        <f t="shared" si="276"/>
        <v>0</v>
      </c>
      <c r="K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11">
        <f t="shared" si="277"/>
        <v>0</v>
      </c>
      <c r="Z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11">
        <f t="shared" si="278"/>
        <v>0</v>
      </c>
      <c r="AD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11">
        <f t="shared" si="279"/>
        <v>0</v>
      </c>
      <c r="AH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11">
        <f t="shared" si="280"/>
        <v>0</v>
      </c>
      <c r="AL534" s="211">
        <f t="shared" si="281"/>
        <v>0</v>
      </c>
    </row>
    <row r="535" spans="2:38" x14ac:dyDescent="0.25">
      <c r="B535" s="209" t="s">
        <v>1648</v>
      </c>
      <c r="C535" s="210" t="s">
        <v>1649</v>
      </c>
      <c r="D5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11">
        <f t="shared" ref="F535:F560" si="282">D535+E535</f>
        <v>0</v>
      </c>
      <c r="G535" s="211"/>
      <c r="H535" s="211">
        <f t="shared" ref="H535:H560" si="283">F535-G535</f>
        <v>0</v>
      </c>
      <c r="I535" s="211"/>
      <c r="J535" s="211">
        <f t="shared" ref="J535:J560" si="284">F535-I535</f>
        <v>0</v>
      </c>
      <c r="K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11">
        <f t="shared" ref="Y535:Y560" si="285">V535+W535+X535</f>
        <v>0</v>
      </c>
      <c r="Z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11">
        <f t="shared" ref="AC535:AC560" si="286">Z535+AA535+AB535</f>
        <v>0</v>
      </c>
      <c r="AD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11">
        <f t="shared" ref="AG535:AG560" si="287">AD535+AE535+AF535</f>
        <v>0</v>
      </c>
      <c r="AH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11">
        <f t="shared" ref="AK535:AK560" si="288">AH535+AI535+AJ535</f>
        <v>0</v>
      </c>
      <c r="AL535" s="211">
        <f t="shared" ref="AL535:AL560" si="289">Y535+AC535+AG535+AK535</f>
        <v>0</v>
      </c>
    </row>
    <row r="536" spans="2:38" x14ac:dyDescent="0.25">
      <c r="B536" s="209" t="s">
        <v>1650</v>
      </c>
      <c r="C536" s="210" t="s">
        <v>1651</v>
      </c>
      <c r="D5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11">
        <f t="shared" si="282"/>
        <v>0</v>
      </c>
      <c r="G536" s="211"/>
      <c r="H536" s="211">
        <f t="shared" si="283"/>
        <v>0</v>
      </c>
      <c r="I536" s="211"/>
      <c r="J536" s="211">
        <f t="shared" si="284"/>
        <v>0</v>
      </c>
      <c r="K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11">
        <f t="shared" si="285"/>
        <v>0</v>
      </c>
      <c r="Z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11">
        <f t="shared" si="286"/>
        <v>0</v>
      </c>
      <c r="AD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11">
        <f t="shared" si="287"/>
        <v>0</v>
      </c>
      <c r="AH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11">
        <f t="shared" si="288"/>
        <v>0</v>
      </c>
      <c r="AL536" s="211">
        <f t="shared" si="289"/>
        <v>0</v>
      </c>
    </row>
    <row r="537" spans="2:38" x14ac:dyDescent="0.25">
      <c r="B537" s="209" t="s">
        <v>1652</v>
      </c>
      <c r="C537" s="210" t="s">
        <v>1653</v>
      </c>
      <c r="D5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11">
        <f t="shared" si="282"/>
        <v>0</v>
      </c>
      <c r="G537" s="211"/>
      <c r="H537" s="211">
        <f t="shared" si="283"/>
        <v>0</v>
      </c>
      <c r="I537" s="211"/>
      <c r="J537" s="211">
        <f t="shared" si="284"/>
        <v>0</v>
      </c>
      <c r="K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11">
        <f t="shared" si="285"/>
        <v>0</v>
      </c>
      <c r="Z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11">
        <f t="shared" si="286"/>
        <v>0</v>
      </c>
      <c r="AD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11">
        <f t="shared" si="287"/>
        <v>0</v>
      </c>
      <c r="AH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11">
        <f t="shared" si="288"/>
        <v>0</v>
      </c>
      <c r="AL537" s="211">
        <f t="shared" si="289"/>
        <v>0</v>
      </c>
    </row>
    <row r="538" spans="2:38" x14ac:dyDescent="0.25">
      <c r="B538" s="209" t="s">
        <v>1654</v>
      </c>
      <c r="C538" s="210" t="s">
        <v>1655</v>
      </c>
      <c r="D5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11">
        <f t="shared" si="282"/>
        <v>0</v>
      </c>
      <c r="G538" s="211"/>
      <c r="H538" s="211">
        <f t="shared" si="283"/>
        <v>0</v>
      </c>
      <c r="I538" s="211"/>
      <c r="J538" s="211">
        <f t="shared" si="284"/>
        <v>0</v>
      </c>
      <c r="K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11">
        <f t="shared" si="285"/>
        <v>0</v>
      </c>
      <c r="Z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11">
        <f t="shared" si="286"/>
        <v>0</v>
      </c>
      <c r="AD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11">
        <f t="shared" si="287"/>
        <v>0</v>
      </c>
      <c r="AH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11">
        <f t="shared" si="288"/>
        <v>0</v>
      </c>
      <c r="AL538" s="211">
        <f t="shared" si="289"/>
        <v>0</v>
      </c>
    </row>
    <row r="539" spans="2:38" x14ac:dyDescent="0.25">
      <c r="B539" s="209" t="s">
        <v>1656</v>
      </c>
      <c r="C539" s="210" t="s">
        <v>1657</v>
      </c>
      <c r="D5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11">
        <f t="shared" si="282"/>
        <v>0</v>
      </c>
      <c r="G539" s="211"/>
      <c r="H539" s="211">
        <f t="shared" si="283"/>
        <v>0</v>
      </c>
      <c r="I539" s="211"/>
      <c r="J539" s="211">
        <f t="shared" si="284"/>
        <v>0</v>
      </c>
      <c r="K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11">
        <f t="shared" si="285"/>
        <v>0</v>
      </c>
      <c r="Z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11">
        <f t="shared" si="286"/>
        <v>0</v>
      </c>
      <c r="AD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11">
        <f t="shared" si="287"/>
        <v>0</v>
      </c>
      <c r="AH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11">
        <f t="shared" si="288"/>
        <v>0</v>
      </c>
      <c r="AL539" s="211">
        <f t="shared" si="289"/>
        <v>0</v>
      </c>
    </row>
    <row r="540" spans="2:38" x14ac:dyDescent="0.25">
      <c r="B540" s="209" t="s">
        <v>1658</v>
      </c>
      <c r="C540" s="210" t="s">
        <v>1659</v>
      </c>
      <c r="D5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11">
        <f t="shared" si="282"/>
        <v>0</v>
      </c>
      <c r="G540" s="211"/>
      <c r="H540" s="211">
        <f t="shared" si="283"/>
        <v>0</v>
      </c>
      <c r="I540" s="211"/>
      <c r="J540" s="211">
        <f t="shared" si="284"/>
        <v>0</v>
      </c>
      <c r="K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11">
        <f t="shared" si="285"/>
        <v>0</v>
      </c>
      <c r="Z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11">
        <f t="shared" si="286"/>
        <v>0</v>
      </c>
      <c r="AD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11">
        <f t="shared" si="287"/>
        <v>0</v>
      </c>
      <c r="AH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11">
        <f t="shared" si="288"/>
        <v>0</v>
      </c>
      <c r="AL540" s="211">
        <f t="shared" si="289"/>
        <v>0</v>
      </c>
    </row>
    <row r="541" spans="2:38" x14ac:dyDescent="0.25">
      <c r="B541" s="209" t="s">
        <v>1660</v>
      </c>
      <c r="C541" s="210" t="s">
        <v>1661</v>
      </c>
      <c r="D5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11">
        <f t="shared" si="282"/>
        <v>0</v>
      </c>
      <c r="G541" s="211"/>
      <c r="H541" s="211">
        <f t="shared" si="283"/>
        <v>0</v>
      </c>
      <c r="I541" s="211"/>
      <c r="J541" s="211">
        <f t="shared" si="284"/>
        <v>0</v>
      </c>
      <c r="K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11">
        <f t="shared" si="285"/>
        <v>0</v>
      </c>
      <c r="Z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11">
        <f t="shared" si="286"/>
        <v>0</v>
      </c>
      <c r="AD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11">
        <f t="shared" si="287"/>
        <v>0</v>
      </c>
      <c r="AH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11">
        <f t="shared" si="288"/>
        <v>0</v>
      </c>
      <c r="AL541" s="211">
        <f t="shared" si="289"/>
        <v>0</v>
      </c>
    </row>
    <row r="542" spans="2:38" x14ac:dyDescent="0.25">
      <c r="B542" s="206" t="s">
        <v>514</v>
      </c>
      <c r="C542" s="207" t="s">
        <v>380</v>
      </c>
      <c r="D542" s="208">
        <f>D543+D557</f>
        <v>0</v>
      </c>
      <c r="E542" s="208">
        <f>E543+E557</f>
        <v>0</v>
      </c>
      <c r="F542" s="208">
        <f t="shared" si="282"/>
        <v>0</v>
      </c>
      <c r="G542" s="208">
        <f>G543+G557</f>
        <v>0</v>
      </c>
      <c r="H542" s="208">
        <f t="shared" si="283"/>
        <v>0</v>
      </c>
      <c r="I542" s="208">
        <f>I543+I557</f>
        <v>0</v>
      </c>
      <c r="J542" s="208">
        <f t="shared" si="284"/>
        <v>0</v>
      </c>
      <c r="K542" s="208">
        <f t="shared" ref="K542:AJ542" si="290">K543+K557</f>
        <v>0</v>
      </c>
      <c r="L542" s="208">
        <f t="shared" si="290"/>
        <v>0</v>
      </c>
      <c r="M542" s="208">
        <f t="shared" si="290"/>
        <v>0</v>
      </c>
      <c r="N542" s="208">
        <f t="shared" si="290"/>
        <v>0</v>
      </c>
      <c r="O542" s="208">
        <f t="shared" si="290"/>
        <v>0</v>
      </c>
      <c r="P542" s="208">
        <f t="shared" si="290"/>
        <v>0</v>
      </c>
      <c r="Q542" s="208">
        <f t="shared" si="290"/>
        <v>0</v>
      </c>
      <c r="R542" s="208">
        <f t="shared" si="290"/>
        <v>0</v>
      </c>
      <c r="S542" s="208">
        <f t="shared" si="290"/>
        <v>0</v>
      </c>
      <c r="T542" s="208">
        <f t="shared" si="290"/>
        <v>0</v>
      </c>
      <c r="U542" s="208">
        <f t="shared" si="290"/>
        <v>0</v>
      </c>
      <c r="V542" s="208">
        <f t="shared" si="290"/>
        <v>0</v>
      </c>
      <c r="W542" s="208">
        <f t="shared" si="290"/>
        <v>0</v>
      </c>
      <c r="X542" s="208">
        <f t="shared" si="290"/>
        <v>0</v>
      </c>
      <c r="Y542" s="208">
        <f t="shared" si="285"/>
        <v>0</v>
      </c>
      <c r="Z542" s="208">
        <f t="shared" si="290"/>
        <v>0</v>
      </c>
      <c r="AA542" s="208">
        <f t="shared" si="290"/>
        <v>0</v>
      </c>
      <c r="AB542" s="208">
        <f t="shared" si="290"/>
        <v>0</v>
      </c>
      <c r="AC542" s="208">
        <f t="shared" si="286"/>
        <v>0</v>
      </c>
      <c r="AD542" s="208">
        <f t="shared" si="290"/>
        <v>0</v>
      </c>
      <c r="AE542" s="208">
        <f t="shared" si="290"/>
        <v>0</v>
      </c>
      <c r="AF542" s="208">
        <f t="shared" si="290"/>
        <v>0</v>
      </c>
      <c r="AG542" s="208">
        <f t="shared" si="287"/>
        <v>0</v>
      </c>
      <c r="AH542" s="208">
        <f t="shared" si="290"/>
        <v>0</v>
      </c>
      <c r="AI542" s="208">
        <f t="shared" si="290"/>
        <v>0</v>
      </c>
      <c r="AJ542" s="208">
        <f t="shared" si="290"/>
        <v>0</v>
      </c>
      <c r="AK542" s="208">
        <f t="shared" si="288"/>
        <v>0</v>
      </c>
      <c r="AL542" s="208">
        <f t="shared" si="289"/>
        <v>0</v>
      </c>
    </row>
    <row r="543" spans="2:38" x14ac:dyDescent="0.25">
      <c r="B543" s="218" t="s">
        <v>515</v>
      </c>
      <c r="C543" s="219" t="s">
        <v>381</v>
      </c>
      <c r="D543" s="220">
        <f>SUM(D544:D556)</f>
        <v>0</v>
      </c>
      <c r="E543" s="220">
        <f>SUM(E544:E556)</f>
        <v>0</v>
      </c>
      <c r="F543" s="220">
        <f t="shared" si="282"/>
        <v>0</v>
      </c>
      <c r="G543" s="220">
        <f>SUM(G544:G556)</f>
        <v>0</v>
      </c>
      <c r="H543" s="220">
        <f t="shared" si="283"/>
        <v>0</v>
      </c>
      <c r="I543" s="220">
        <f>SUM(I544:I556)</f>
        <v>0</v>
      </c>
      <c r="J543" s="220">
        <f t="shared" si="284"/>
        <v>0</v>
      </c>
      <c r="K543" s="220">
        <f t="shared" ref="K543:AJ543" si="291">SUM(K544:K556)</f>
        <v>0</v>
      </c>
      <c r="L543" s="220">
        <f t="shared" si="291"/>
        <v>0</v>
      </c>
      <c r="M543" s="220">
        <f t="shared" si="291"/>
        <v>0</v>
      </c>
      <c r="N543" s="220">
        <f t="shared" si="291"/>
        <v>0</v>
      </c>
      <c r="O543" s="220">
        <f t="shared" si="291"/>
        <v>0</v>
      </c>
      <c r="P543" s="220">
        <f t="shared" si="291"/>
        <v>0</v>
      </c>
      <c r="Q543" s="220">
        <f t="shared" si="291"/>
        <v>0</v>
      </c>
      <c r="R543" s="220">
        <f t="shared" si="291"/>
        <v>0</v>
      </c>
      <c r="S543" s="220">
        <f t="shared" si="291"/>
        <v>0</v>
      </c>
      <c r="T543" s="220">
        <f t="shared" si="291"/>
        <v>0</v>
      </c>
      <c r="U543" s="220">
        <f t="shared" si="291"/>
        <v>0</v>
      </c>
      <c r="V543" s="220">
        <f t="shared" si="291"/>
        <v>0</v>
      </c>
      <c r="W543" s="220">
        <f t="shared" si="291"/>
        <v>0</v>
      </c>
      <c r="X543" s="220">
        <f t="shared" si="291"/>
        <v>0</v>
      </c>
      <c r="Y543" s="220">
        <f t="shared" si="285"/>
        <v>0</v>
      </c>
      <c r="Z543" s="220">
        <f t="shared" si="291"/>
        <v>0</v>
      </c>
      <c r="AA543" s="220">
        <f t="shared" si="291"/>
        <v>0</v>
      </c>
      <c r="AB543" s="220">
        <f t="shared" si="291"/>
        <v>0</v>
      </c>
      <c r="AC543" s="220">
        <f t="shared" si="286"/>
        <v>0</v>
      </c>
      <c r="AD543" s="220">
        <f t="shared" si="291"/>
        <v>0</v>
      </c>
      <c r="AE543" s="220">
        <f t="shared" si="291"/>
        <v>0</v>
      </c>
      <c r="AF543" s="220">
        <f t="shared" si="291"/>
        <v>0</v>
      </c>
      <c r="AG543" s="220">
        <f t="shared" si="287"/>
        <v>0</v>
      </c>
      <c r="AH543" s="220">
        <f t="shared" si="291"/>
        <v>0</v>
      </c>
      <c r="AI543" s="220">
        <f t="shared" si="291"/>
        <v>0</v>
      </c>
      <c r="AJ543" s="220">
        <f t="shared" si="291"/>
        <v>0</v>
      </c>
      <c r="AK543" s="220">
        <f t="shared" si="288"/>
        <v>0</v>
      </c>
      <c r="AL543" s="220">
        <f t="shared" si="289"/>
        <v>0</v>
      </c>
    </row>
    <row r="544" spans="2:38" x14ac:dyDescent="0.25">
      <c r="B544" s="209" t="s">
        <v>516</v>
      </c>
      <c r="C544" s="210" t="s">
        <v>382</v>
      </c>
      <c r="D5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11">
        <f t="shared" si="282"/>
        <v>0</v>
      </c>
      <c r="G544" s="211"/>
      <c r="H544" s="211">
        <f t="shared" si="283"/>
        <v>0</v>
      </c>
      <c r="I544" s="211"/>
      <c r="J544" s="211">
        <f t="shared" si="284"/>
        <v>0</v>
      </c>
      <c r="K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11">
        <f t="shared" si="285"/>
        <v>0</v>
      </c>
      <c r="Z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11">
        <f t="shared" si="286"/>
        <v>0</v>
      </c>
      <c r="AD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11">
        <f t="shared" si="287"/>
        <v>0</v>
      </c>
      <c r="AH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11">
        <f t="shared" si="288"/>
        <v>0</v>
      </c>
      <c r="AL544" s="211">
        <f t="shared" si="289"/>
        <v>0</v>
      </c>
    </row>
    <row r="545" spans="2:38" x14ac:dyDescent="0.25">
      <c r="B545" s="209" t="s">
        <v>1662</v>
      </c>
      <c r="C545" s="210" t="s">
        <v>1663</v>
      </c>
      <c r="D5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11">
        <f t="shared" si="282"/>
        <v>0</v>
      </c>
      <c r="G545" s="211"/>
      <c r="H545" s="211">
        <f t="shared" si="283"/>
        <v>0</v>
      </c>
      <c r="I545" s="211"/>
      <c r="J545" s="211">
        <f t="shared" si="284"/>
        <v>0</v>
      </c>
      <c r="K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11">
        <f t="shared" si="285"/>
        <v>0</v>
      </c>
      <c r="Z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11">
        <f t="shared" si="286"/>
        <v>0</v>
      </c>
      <c r="AD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11">
        <f t="shared" si="287"/>
        <v>0</v>
      </c>
      <c r="AH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11">
        <f t="shared" si="288"/>
        <v>0</v>
      </c>
      <c r="AL545" s="211">
        <f t="shared" si="289"/>
        <v>0</v>
      </c>
    </row>
    <row r="546" spans="2:38" x14ac:dyDescent="0.25">
      <c r="B546" s="209" t="s">
        <v>1664</v>
      </c>
      <c r="C546" s="210" t="s">
        <v>1665</v>
      </c>
      <c r="D5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11">
        <f t="shared" si="282"/>
        <v>0</v>
      </c>
      <c r="G546" s="211"/>
      <c r="H546" s="211">
        <f t="shared" si="283"/>
        <v>0</v>
      </c>
      <c r="I546" s="211"/>
      <c r="J546" s="211">
        <f t="shared" si="284"/>
        <v>0</v>
      </c>
      <c r="K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11">
        <f t="shared" si="285"/>
        <v>0</v>
      </c>
      <c r="Z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11">
        <f t="shared" si="286"/>
        <v>0</v>
      </c>
      <c r="AD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11">
        <f t="shared" si="287"/>
        <v>0</v>
      </c>
      <c r="AH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11">
        <f t="shared" si="288"/>
        <v>0</v>
      </c>
      <c r="AL546" s="211">
        <f t="shared" si="289"/>
        <v>0</v>
      </c>
    </row>
    <row r="547" spans="2:38" x14ac:dyDescent="0.25">
      <c r="B547" s="209" t="s">
        <v>1666</v>
      </c>
      <c r="C547" s="210" t="s">
        <v>1667</v>
      </c>
      <c r="D5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11">
        <f t="shared" si="282"/>
        <v>0</v>
      </c>
      <c r="G547" s="211"/>
      <c r="H547" s="211">
        <f t="shared" si="283"/>
        <v>0</v>
      </c>
      <c r="I547" s="211"/>
      <c r="J547" s="211">
        <f t="shared" si="284"/>
        <v>0</v>
      </c>
      <c r="K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11">
        <f t="shared" si="285"/>
        <v>0</v>
      </c>
      <c r="Z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11">
        <f t="shared" si="286"/>
        <v>0</v>
      </c>
      <c r="AD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11">
        <f t="shared" si="287"/>
        <v>0</v>
      </c>
      <c r="AH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11">
        <f t="shared" si="288"/>
        <v>0</v>
      </c>
      <c r="AL547" s="211">
        <f t="shared" si="289"/>
        <v>0</v>
      </c>
    </row>
    <row r="548" spans="2:38" x14ac:dyDescent="0.25">
      <c r="B548" s="209" t="s">
        <v>1668</v>
      </c>
      <c r="C548" s="210" t="s">
        <v>1669</v>
      </c>
      <c r="D5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11">
        <f t="shared" si="282"/>
        <v>0</v>
      </c>
      <c r="G548" s="211"/>
      <c r="H548" s="211">
        <f t="shared" si="283"/>
        <v>0</v>
      </c>
      <c r="I548" s="211"/>
      <c r="J548" s="211">
        <f t="shared" si="284"/>
        <v>0</v>
      </c>
      <c r="K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11">
        <f t="shared" si="285"/>
        <v>0</v>
      </c>
      <c r="Z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11">
        <f t="shared" si="286"/>
        <v>0</v>
      </c>
      <c r="AD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11">
        <f t="shared" si="287"/>
        <v>0</v>
      </c>
      <c r="AH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11">
        <f t="shared" si="288"/>
        <v>0</v>
      </c>
      <c r="AL548" s="211">
        <f t="shared" si="289"/>
        <v>0</v>
      </c>
    </row>
    <row r="549" spans="2:38" x14ac:dyDescent="0.25">
      <c r="B549" s="209" t="s">
        <v>1670</v>
      </c>
      <c r="C549" s="210" t="s">
        <v>1671</v>
      </c>
      <c r="D5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11">
        <f t="shared" si="282"/>
        <v>0</v>
      </c>
      <c r="G549" s="211"/>
      <c r="H549" s="211">
        <f t="shared" si="283"/>
        <v>0</v>
      </c>
      <c r="I549" s="211"/>
      <c r="J549" s="211">
        <f t="shared" si="284"/>
        <v>0</v>
      </c>
      <c r="K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11">
        <f t="shared" si="285"/>
        <v>0</v>
      </c>
      <c r="Z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11">
        <f t="shared" si="286"/>
        <v>0</v>
      </c>
      <c r="AD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11">
        <f t="shared" si="287"/>
        <v>0</v>
      </c>
      <c r="AH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11">
        <f t="shared" si="288"/>
        <v>0</v>
      </c>
      <c r="AL549" s="211">
        <f t="shared" si="289"/>
        <v>0</v>
      </c>
    </row>
    <row r="550" spans="2:38" x14ac:dyDescent="0.25">
      <c r="B550" s="209" t="s">
        <v>517</v>
      </c>
      <c r="C550" s="210" t="s">
        <v>383</v>
      </c>
      <c r="D5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11">
        <f t="shared" si="282"/>
        <v>0</v>
      </c>
      <c r="G550" s="211"/>
      <c r="H550" s="211">
        <f t="shared" si="283"/>
        <v>0</v>
      </c>
      <c r="I550" s="211"/>
      <c r="J550" s="211">
        <f t="shared" si="284"/>
        <v>0</v>
      </c>
      <c r="K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11">
        <f t="shared" si="285"/>
        <v>0</v>
      </c>
      <c r="Z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11">
        <f t="shared" si="286"/>
        <v>0</v>
      </c>
      <c r="AD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11">
        <f t="shared" si="287"/>
        <v>0</v>
      </c>
      <c r="AH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11">
        <f t="shared" si="288"/>
        <v>0</v>
      </c>
      <c r="AL550" s="211">
        <f t="shared" si="289"/>
        <v>0</v>
      </c>
    </row>
    <row r="551" spans="2:38" x14ac:dyDescent="0.25">
      <c r="B551" s="209" t="s">
        <v>1672</v>
      </c>
      <c r="C551" s="210" t="s">
        <v>1673</v>
      </c>
      <c r="D5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11">
        <f t="shared" si="282"/>
        <v>0</v>
      </c>
      <c r="G551" s="211"/>
      <c r="H551" s="211">
        <f t="shared" si="283"/>
        <v>0</v>
      </c>
      <c r="I551" s="211"/>
      <c r="J551" s="211">
        <f t="shared" si="284"/>
        <v>0</v>
      </c>
      <c r="K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11">
        <f t="shared" si="285"/>
        <v>0</v>
      </c>
      <c r="Z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11">
        <f t="shared" si="286"/>
        <v>0</v>
      </c>
      <c r="AD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11">
        <f t="shared" si="287"/>
        <v>0</v>
      </c>
      <c r="AH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11">
        <f t="shared" si="288"/>
        <v>0</v>
      </c>
      <c r="AL551" s="211">
        <f t="shared" si="289"/>
        <v>0</v>
      </c>
    </row>
    <row r="552" spans="2:38" x14ac:dyDescent="0.25">
      <c r="B552" s="209" t="s">
        <v>1674</v>
      </c>
      <c r="C552" s="210" t="s">
        <v>1675</v>
      </c>
      <c r="D5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11">
        <f t="shared" si="282"/>
        <v>0</v>
      </c>
      <c r="G552" s="211"/>
      <c r="H552" s="211">
        <f t="shared" si="283"/>
        <v>0</v>
      </c>
      <c r="I552" s="211"/>
      <c r="J552" s="211">
        <f t="shared" si="284"/>
        <v>0</v>
      </c>
      <c r="K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11">
        <f t="shared" si="285"/>
        <v>0</v>
      </c>
      <c r="Z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11">
        <f t="shared" si="286"/>
        <v>0</v>
      </c>
      <c r="AD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11">
        <f t="shared" si="287"/>
        <v>0</v>
      </c>
      <c r="AH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11">
        <f t="shared" si="288"/>
        <v>0</v>
      </c>
      <c r="AL552" s="211">
        <f t="shared" si="289"/>
        <v>0</v>
      </c>
    </row>
    <row r="553" spans="2:38" x14ac:dyDescent="0.25">
      <c r="B553" s="209" t="s">
        <v>1676</v>
      </c>
      <c r="C553" s="210" t="s">
        <v>1677</v>
      </c>
      <c r="D5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11">
        <f t="shared" si="282"/>
        <v>0</v>
      </c>
      <c r="G553" s="211"/>
      <c r="H553" s="211">
        <f t="shared" si="283"/>
        <v>0</v>
      </c>
      <c r="I553" s="211"/>
      <c r="J553" s="211">
        <f t="shared" si="284"/>
        <v>0</v>
      </c>
      <c r="K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11">
        <f t="shared" si="285"/>
        <v>0</v>
      </c>
      <c r="Z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11">
        <f t="shared" si="286"/>
        <v>0</v>
      </c>
      <c r="AD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11">
        <f t="shared" si="287"/>
        <v>0</v>
      </c>
      <c r="AH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11">
        <f t="shared" si="288"/>
        <v>0</v>
      </c>
      <c r="AL553" s="211">
        <f t="shared" si="289"/>
        <v>0</v>
      </c>
    </row>
    <row r="554" spans="2:38" x14ac:dyDescent="0.25">
      <c r="B554" s="209" t="s">
        <v>1678</v>
      </c>
      <c r="C554" s="210" t="s">
        <v>1679</v>
      </c>
      <c r="D5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11">
        <f t="shared" si="282"/>
        <v>0</v>
      </c>
      <c r="G554" s="211"/>
      <c r="H554" s="211">
        <f t="shared" si="283"/>
        <v>0</v>
      </c>
      <c r="I554" s="211"/>
      <c r="J554" s="211">
        <f t="shared" si="284"/>
        <v>0</v>
      </c>
      <c r="K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11">
        <f t="shared" si="285"/>
        <v>0</v>
      </c>
      <c r="Z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11">
        <f t="shared" si="286"/>
        <v>0</v>
      </c>
      <c r="AD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11">
        <f t="shared" si="287"/>
        <v>0</v>
      </c>
      <c r="AH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11">
        <f t="shared" si="288"/>
        <v>0</v>
      </c>
      <c r="AL554" s="211">
        <f t="shared" si="289"/>
        <v>0</v>
      </c>
    </row>
    <row r="555" spans="2:38" x14ac:dyDescent="0.25">
      <c r="B555" s="209" t="s">
        <v>1680</v>
      </c>
      <c r="C555" s="210" t="s">
        <v>1681</v>
      </c>
      <c r="D5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11">
        <f t="shared" si="282"/>
        <v>0</v>
      </c>
      <c r="G555" s="211"/>
      <c r="H555" s="211">
        <f t="shared" si="283"/>
        <v>0</v>
      </c>
      <c r="I555" s="211"/>
      <c r="J555" s="211">
        <f t="shared" si="284"/>
        <v>0</v>
      </c>
      <c r="K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11">
        <f t="shared" si="285"/>
        <v>0</v>
      </c>
      <c r="Z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11">
        <f t="shared" si="286"/>
        <v>0</v>
      </c>
      <c r="AD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11">
        <f t="shared" si="287"/>
        <v>0</v>
      </c>
      <c r="AH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11">
        <f t="shared" si="288"/>
        <v>0</v>
      </c>
      <c r="AL555" s="211">
        <f t="shared" si="289"/>
        <v>0</v>
      </c>
    </row>
    <row r="556" spans="2:38" x14ac:dyDescent="0.25">
      <c r="B556" s="209" t="s">
        <v>1682</v>
      </c>
      <c r="C556" s="210" t="s">
        <v>1683</v>
      </c>
      <c r="D5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11">
        <f t="shared" si="282"/>
        <v>0</v>
      </c>
      <c r="G556" s="211"/>
      <c r="H556" s="211">
        <f t="shared" si="283"/>
        <v>0</v>
      </c>
      <c r="I556" s="211"/>
      <c r="J556" s="211">
        <f t="shared" si="284"/>
        <v>0</v>
      </c>
      <c r="K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11">
        <f t="shared" si="285"/>
        <v>0</v>
      </c>
      <c r="Z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11">
        <f t="shared" si="286"/>
        <v>0</v>
      </c>
      <c r="AD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11">
        <f t="shared" si="287"/>
        <v>0</v>
      </c>
      <c r="AH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11">
        <f t="shared" si="288"/>
        <v>0</v>
      </c>
      <c r="AL556" s="211">
        <f t="shared" si="289"/>
        <v>0</v>
      </c>
    </row>
    <row r="557" spans="2:38" x14ac:dyDescent="0.25">
      <c r="B557" s="218" t="s">
        <v>518</v>
      </c>
      <c r="C557" s="219" t="s">
        <v>384</v>
      </c>
      <c r="D557" s="220">
        <f>D558</f>
        <v>0</v>
      </c>
      <c r="E557" s="220">
        <f>E558</f>
        <v>0</v>
      </c>
      <c r="F557" s="220">
        <f t="shared" si="282"/>
        <v>0</v>
      </c>
      <c r="G557" s="220">
        <f>G558</f>
        <v>0</v>
      </c>
      <c r="H557" s="220">
        <f t="shared" si="283"/>
        <v>0</v>
      </c>
      <c r="I557" s="220">
        <f>I558</f>
        <v>0</v>
      </c>
      <c r="J557" s="220">
        <f t="shared" si="284"/>
        <v>0</v>
      </c>
      <c r="K557" s="220">
        <f t="shared" ref="K557:AJ557" si="292">K558</f>
        <v>0</v>
      </c>
      <c r="L557" s="220">
        <f t="shared" si="292"/>
        <v>0</v>
      </c>
      <c r="M557" s="220">
        <f t="shared" si="292"/>
        <v>0</v>
      </c>
      <c r="N557" s="220">
        <f t="shared" si="292"/>
        <v>0</v>
      </c>
      <c r="O557" s="220">
        <f t="shared" si="292"/>
        <v>0</v>
      </c>
      <c r="P557" s="220">
        <f t="shared" si="292"/>
        <v>0</v>
      </c>
      <c r="Q557" s="220">
        <f t="shared" si="292"/>
        <v>0</v>
      </c>
      <c r="R557" s="220">
        <f t="shared" si="292"/>
        <v>0</v>
      </c>
      <c r="S557" s="220">
        <f t="shared" si="292"/>
        <v>0</v>
      </c>
      <c r="T557" s="220">
        <f t="shared" si="292"/>
        <v>0</v>
      </c>
      <c r="U557" s="220">
        <f t="shared" si="292"/>
        <v>0</v>
      </c>
      <c r="V557" s="220">
        <f t="shared" si="292"/>
        <v>0</v>
      </c>
      <c r="W557" s="220">
        <f t="shared" si="292"/>
        <v>0</v>
      </c>
      <c r="X557" s="220">
        <f t="shared" si="292"/>
        <v>0</v>
      </c>
      <c r="Y557" s="220">
        <f t="shared" si="285"/>
        <v>0</v>
      </c>
      <c r="Z557" s="220">
        <f t="shared" si="292"/>
        <v>0</v>
      </c>
      <c r="AA557" s="220">
        <f t="shared" si="292"/>
        <v>0</v>
      </c>
      <c r="AB557" s="220">
        <f t="shared" si="292"/>
        <v>0</v>
      </c>
      <c r="AC557" s="220">
        <f t="shared" si="286"/>
        <v>0</v>
      </c>
      <c r="AD557" s="220">
        <f t="shared" si="292"/>
        <v>0</v>
      </c>
      <c r="AE557" s="220">
        <f t="shared" si="292"/>
        <v>0</v>
      </c>
      <c r="AF557" s="220">
        <f t="shared" si="292"/>
        <v>0</v>
      </c>
      <c r="AG557" s="220">
        <f t="shared" si="287"/>
        <v>0</v>
      </c>
      <c r="AH557" s="220">
        <f t="shared" si="292"/>
        <v>0</v>
      </c>
      <c r="AI557" s="220">
        <f t="shared" si="292"/>
        <v>0</v>
      </c>
      <c r="AJ557" s="220">
        <f t="shared" si="292"/>
        <v>0</v>
      </c>
      <c r="AK557" s="220">
        <f t="shared" si="288"/>
        <v>0</v>
      </c>
      <c r="AL557" s="220">
        <f t="shared" si="289"/>
        <v>0</v>
      </c>
    </row>
    <row r="558" spans="2:38" x14ac:dyDescent="0.25">
      <c r="B558" s="209" t="s">
        <v>519</v>
      </c>
      <c r="C558" s="210" t="s">
        <v>385</v>
      </c>
      <c r="D5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11">
        <f t="shared" si="282"/>
        <v>0</v>
      </c>
      <c r="G558" s="211"/>
      <c r="H558" s="211">
        <f t="shared" si="283"/>
        <v>0</v>
      </c>
      <c r="I558" s="211"/>
      <c r="J558" s="211">
        <f t="shared" si="284"/>
        <v>0</v>
      </c>
      <c r="K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11">
        <f t="shared" si="285"/>
        <v>0</v>
      </c>
      <c r="Z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11">
        <f t="shared" si="286"/>
        <v>0</v>
      </c>
      <c r="AD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11">
        <f t="shared" si="287"/>
        <v>0</v>
      </c>
      <c r="AH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11">
        <f t="shared" si="288"/>
        <v>0</v>
      </c>
      <c r="AL558" s="211">
        <f t="shared" si="289"/>
        <v>0</v>
      </c>
    </row>
    <row r="559" spans="2:38" x14ac:dyDescent="0.25">
      <c r="B559" s="206" t="s">
        <v>518</v>
      </c>
      <c r="C559" s="207" t="s">
        <v>384</v>
      </c>
      <c r="D559" s="208">
        <f>D560</f>
        <v>0</v>
      </c>
      <c r="E559" s="208">
        <f>E560</f>
        <v>0</v>
      </c>
      <c r="F559" s="208">
        <f t="shared" si="282"/>
        <v>0</v>
      </c>
      <c r="G559" s="208">
        <f>G560</f>
        <v>0</v>
      </c>
      <c r="H559" s="208">
        <f t="shared" si="283"/>
        <v>0</v>
      </c>
      <c r="I559" s="208">
        <f>I560</f>
        <v>0</v>
      </c>
      <c r="J559" s="208">
        <f t="shared" si="284"/>
        <v>0</v>
      </c>
      <c r="K559" s="208">
        <f t="shared" ref="K559:AJ559" si="293">K560</f>
        <v>0</v>
      </c>
      <c r="L559" s="208">
        <f t="shared" si="293"/>
        <v>0</v>
      </c>
      <c r="M559" s="208">
        <f t="shared" si="293"/>
        <v>0</v>
      </c>
      <c r="N559" s="208">
        <f t="shared" si="293"/>
        <v>0</v>
      </c>
      <c r="O559" s="208">
        <f t="shared" si="293"/>
        <v>0</v>
      </c>
      <c r="P559" s="208">
        <f t="shared" si="293"/>
        <v>0</v>
      </c>
      <c r="Q559" s="208">
        <f t="shared" si="293"/>
        <v>0</v>
      </c>
      <c r="R559" s="208">
        <f t="shared" si="293"/>
        <v>0</v>
      </c>
      <c r="S559" s="208">
        <f t="shared" si="293"/>
        <v>0</v>
      </c>
      <c r="T559" s="208">
        <f t="shared" si="293"/>
        <v>0</v>
      </c>
      <c r="U559" s="208">
        <f t="shared" si="293"/>
        <v>0</v>
      </c>
      <c r="V559" s="208">
        <f t="shared" si="293"/>
        <v>0</v>
      </c>
      <c r="W559" s="208">
        <f t="shared" si="293"/>
        <v>0</v>
      </c>
      <c r="X559" s="208">
        <f t="shared" si="293"/>
        <v>0</v>
      </c>
      <c r="Y559" s="208">
        <f t="shared" si="285"/>
        <v>0</v>
      </c>
      <c r="Z559" s="208">
        <f t="shared" si="293"/>
        <v>0</v>
      </c>
      <c r="AA559" s="208">
        <f t="shared" si="293"/>
        <v>0</v>
      </c>
      <c r="AB559" s="208">
        <f t="shared" si="293"/>
        <v>0</v>
      </c>
      <c r="AC559" s="208">
        <f t="shared" si="286"/>
        <v>0</v>
      </c>
      <c r="AD559" s="208">
        <f t="shared" si="293"/>
        <v>0</v>
      </c>
      <c r="AE559" s="208">
        <f t="shared" si="293"/>
        <v>0</v>
      </c>
      <c r="AF559" s="208">
        <f t="shared" si="293"/>
        <v>0</v>
      </c>
      <c r="AG559" s="208">
        <f t="shared" si="287"/>
        <v>0</v>
      </c>
      <c r="AH559" s="208">
        <f t="shared" si="293"/>
        <v>0</v>
      </c>
      <c r="AI559" s="208">
        <f t="shared" si="293"/>
        <v>0</v>
      </c>
      <c r="AJ559" s="208">
        <f t="shared" si="293"/>
        <v>0</v>
      </c>
      <c r="AK559" s="208">
        <f t="shared" si="288"/>
        <v>0</v>
      </c>
      <c r="AL559" s="208">
        <f t="shared" si="289"/>
        <v>0</v>
      </c>
    </row>
    <row r="560" spans="2:38" x14ac:dyDescent="0.25">
      <c r="B560" s="218" t="s">
        <v>519</v>
      </c>
      <c r="C560" s="219" t="s">
        <v>385</v>
      </c>
      <c r="D560" s="220">
        <f>SUM(D561:D577)</f>
        <v>0</v>
      </c>
      <c r="E560" s="220">
        <f>SUM(E561:E577)</f>
        <v>0</v>
      </c>
      <c r="F560" s="220">
        <f t="shared" si="282"/>
        <v>0</v>
      </c>
      <c r="G560" s="220">
        <f>SUM(G561:G577)</f>
        <v>0</v>
      </c>
      <c r="H560" s="220">
        <f t="shared" si="283"/>
        <v>0</v>
      </c>
      <c r="I560" s="220">
        <f>SUM(I561:I577)</f>
        <v>0</v>
      </c>
      <c r="J560" s="220">
        <f t="shared" si="284"/>
        <v>0</v>
      </c>
      <c r="K560" s="220">
        <f t="shared" ref="K560:X560" si="294">SUM(K561:K577)</f>
        <v>0</v>
      </c>
      <c r="L560" s="220">
        <f t="shared" si="294"/>
        <v>0</v>
      </c>
      <c r="M560" s="220">
        <f t="shared" si="294"/>
        <v>0</v>
      </c>
      <c r="N560" s="220">
        <f t="shared" si="294"/>
        <v>0</v>
      </c>
      <c r="O560" s="220">
        <f t="shared" si="294"/>
        <v>0</v>
      </c>
      <c r="P560" s="220">
        <f t="shared" si="294"/>
        <v>0</v>
      </c>
      <c r="Q560" s="220">
        <f t="shared" si="294"/>
        <v>0</v>
      </c>
      <c r="R560" s="220">
        <f t="shared" si="294"/>
        <v>0</v>
      </c>
      <c r="S560" s="220">
        <f t="shared" si="294"/>
        <v>0</v>
      </c>
      <c r="T560" s="220">
        <f t="shared" si="294"/>
        <v>0</v>
      </c>
      <c r="U560" s="220">
        <f t="shared" si="294"/>
        <v>0</v>
      </c>
      <c r="V560" s="220">
        <f t="shared" si="294"/>
        <v>0</v>
      </c>
      <c r="W560" s="220">
        <f t="shared" si="294"/>
        <v>0</v>
      </c>
      <c r="X560" s="220">
        <f t="shared" si="294"/>
        <v>0</v>
      </c>
      <c r="Y560" s="220">
        <f t="shared" si="285"/>
        <v>0</v>
      </c>
      <c r="Z560" s="220">
        <f>SUM(Z561:Z577)</f>
        <v>0</v>
      </c>
      <c r="AA560" s="220">
        <f>SUM(AA561:AA577)</f>
        <v>0</v>
      </c>
      <c r="AB560" s="220">
        <f>SUM(AB561:AB577)</f>
        <v>0</v>
      </c>
      <c r="AC560" s="220">
        <f t="shared" si="286"/>
        <v>0</v>
      </c>
      <c r="AD560" s="220">
        <f>SUM(AD561:AD577)</f>
        <v>0</v>
      </c>
      <c r="AE560" s="220">
        <f>SUM(AE561:AE577)</f>
        <v>0</v>
      </c>
      <c r="AF560" s="220">
        <f>SUM(AF561:AF577)</f>
        <v>0</v>
      </c>
      <c r="AG560" s="220">
        <f t="shared" si="287"/>
        <v>0</v>
      </c>
      <c r="AH560" s="220">
        <f>SUM(AH561:AH577)</f>
        <v>0</v>
      </c>
      <c r="AI560" s="220">
        <f>SUM(AI561:AI577)</f>
        <v>0</v>
      </c>
      <c r="AJ560" s="220">
        <f>SUM(AJ561:AJ577)</f>
        <v>0</v>
      </c>
      <c r="AK560" s="220">
        <f t="shared" si="288"/>
        <v>0</v>
      </c>
      <c r="AL560" s="220">
        <f t="shared" si="289"/>
        <v>0</v>
      </c>
    </row>
    <row r="561" spans="2:38" x14ac:dyDescent="0.25">
      <c r="B561" s="209" t="s">
        <v>520</v>
      </c>
      <c r="C561" s="210" t="s">
        <v>386</v>
      </c>
      <c r="D5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11">
        <f t="shared" ref="F561:F583" si="295">D561+E561</f>
        <v>0</v>
      </c>
      <c r="G561" s="211"/>
      <c r="H561" s="211">
        <f t="shared" ref="H561:H583" si="296">F561-G561</f>
        <v>0</v>
      </c>
      <c r="I561" s="211"/>
      <c r="J561" s="211">
        <f t="shared" ref="J561:J583" si="297">F561-I561</f>
        <v>0</v>
      </c>
      <c r="K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11">
        <f t="shared" ref="Y561:Y583" si="298">V561+W561+X561</f>
        <v>0</v>
      </c>
      <c r="Z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11">
        <f t="shared" ref="AC561:AC583" si="299">Z561+AA561+AB561</f>
        <v>0</v>
      </c>
      <c r="AD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11">
        <f t="shared" ref="AG561:AG583" si="300">AD561+AE561+AF561</f>
        <v>0</v>
      </c>
      <c r="AH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11">
        <f t="shared" ref="AK561:AK583" si="301">AH561+AI561+AJ561</f>
        <v>0</v>
      </c>
      <c r="AL561" s="211">
        <f t="shared" ref="AL561:AL583" si="302">Y561+AC561+AG561+AK561</f>
        <v>0</v>
      </c>
    </row>
    <row r="562" spans="2:38" x14ac:dyDescent="0.25">
      <c r="B562" s="209" t="s">
        <v>1684</v>
      </c>
      <c r="C562" s="210" t="s">
        <v>1685</v>
      </c>
      <c r="D5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11">
        <f t="shared" si="295"/>
        <v>0</v>
      </c>
      <c r="G562" s="211"/>
      <c r="H562" s="211">
        <f t="shared" si="296"/>
        <v>0</v>
      </c>
      <c r="I562" s="211"/>
      <c r="J562" s="211">
        <f t="shared" si="297"/>
        <v>0</v>
      </c>
      <c r="K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11">
        <f t="shared" si="298"/>
        <v>0</v>
      </c>
      <c r="Z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11">
        <f t="shared" si="299"/>
        <v>0</v>
      </c>
      <c r="AD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11">
        <f t="shared" si="300"/>
        <v>0</v>
      </c>
      <c r="AH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11">
        <f t="shared" si="301"/>
        <v>0</v>
      </c>
      <c r="AL562" s="211">
        <f t="shared" si="302"/>
        <v>0</v>
      </c>
    </row>
    <row r="563" spans="2:38" x14ac:dyDescent="0.25">
      <c r="B563" s="209" t="s">
        <v>1686</v>
      </c>
      <c r="C563" s="210" t="s">
        <v>902</v>
      </c>
      <c r="D5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11">
        <f t="shared" si="295"/>
        <v>0</v>
      </c>
      <c r="G563" s="211"/>
      <c r="H563" s="211">
        <f t="shared" si="296"/>
        <v>0</v>
      </c>
      <c r="I563" s="211"/>
      <c r="J563" s="211">
        <f t="shared" si="297"/>
        <v>0</v>
      </c>
      <c r="K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11">
        <f t="shared" si="298"/>
        <v>0</v>
      </c>
      <c r="Z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11">
        <f t="shared" si="299"/>
        <v>0</v>
      </c>
      <c r="AD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11">
        <f t="shared" si="300"/>
        <v>0</v>
      </c>
      <c r="AH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11">
        <f t="shared" si="301"/>
        <v>0</v>
      </c>
      <c r="AL563" s="211">
        <f t="shared" si="302"/>
        <v>0</v>
      </c>
    </row>
    <row r="564" spans="2:38" x14ac:dyDescent="0.25">
      <c r="B564" s="209" t="s">
        <v>1687</v>
      </c>
      <c r="C564" s="210" t="s">
        <v>1688</v>
      </c>
      <c r="D5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11">
        <f t="shared" si="295"/>
        <v>0</v>
      </c>
      <c r="G564" s="211"/>
      <c r="H564" s="211">
        <f t="shared" si="296"/>
        <v>0</v>
      </c>
      <c r="I564" s="211"/>
      <c r="J564" s="211">
        <f t="shared" si="297"/>
        <v>0</v>
      </c>
      <c r="K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11">
        <f t="shared" si="298"/>
        <v>0</v>
      </c>
      <c r="Z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11">
        <f t="shared" si="299"/>
        <v>0</v>
      </c>
      <c r="AD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11">
        <f t="shared" si="300"/>
        <v>0</v>
      </c>
      <c r="AH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11">
        <f t="shared" si="301"/>
        <v>0</v>
      </c>
      <c r="AL564" s="211">
        <f t="shared" si="302"/>
        <v>0</v>
      </c>
    </row>
    <row r="565" spans="2:38" x14ac:dyDescent="0.25">
      <c r="B565" s="209" t="s">
        <v>1689</v>
      </c>
      <c r="C565" s="210" t="s">
        <v>1690</v>
      </c>
      <c r="D5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11">
        <f t="shared" si="295"/>
        <v>0</v>
      </c>
      <c r="G565" s="211"/>
      <c r="H565" s="211">
        <f t="shared" si="296"/>
        <v>0</v>
      </c>
      <c r="I565" s="211"/>
      <c r="J565" s="211">
        <f t="shared" si="297"/>
        <v>0</v>
      </c>
      <c r="K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11">
        <f t="shared" si="298"/>
        <v>0</v>
      </c>
      <c r="Z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11">
        <f t="shared" si="299"/>
        <v>0</v>
      </c>
      <c r="AD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11">
        <f t="shared" si="300"/>
        <v>0</v>
      </c>
      <c r="AH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11">
        <f t="shared" si="301"/>
        <v>0</v>
      </c>
      <c r="AL565" s="211">
        <f t="shared" si="302"/>
        <v>0</v>
      </c>
    </row>
    <row r="566" spans="2:38" x14ac:dyDescent="0.25">
      <c r="B566" s="209" t="s">
        <v>1691</v>
      </c>
      <c r="C566" s="210" t="s">
        <v>1692</v>
      </c>
      <c r="D5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11">
        <f t="shared" si="295"/>
        <v>0</v>
      </c>
      <c r="G566" s="211"/>
      <c r="H566" s="211">
        <f t="shared" si="296"/>
        <v>0</v>
      </c>
      <c r="I566" s="211"/>
      <c r="J566" s="211">
        <f t="shared" si="297"/>
        <v>0</v>
      </c>
      <c r="K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11">
        <f t="shared" si="298"/>
        <v>0</v>
      </c>
      <c r="Z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11">
        <f t="shared" si="299"/>
        <v>0</v>
      </c>
      <c r="AD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11">
        <f t="shared" si="300"/>
        <v>0</v>
      </c>
      <c r="AH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11">
        <f t="shared" si="301"/>
        <v>0</v>
      </c>
      <c r="AL566" s="211">
        <f t="shared" si="302"/>
        <v>0</v>
      </c>
    </row>
    <row r="567" spans="2:38" x14ac:dyDescent="0.25">
      <c r="B567" s="209" t="s">
        <v>1693</v>
      </c>
      <c r="C567" s="210" t="s">
        <v>1694</v>
      </c>
      <c r="D5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11">
        <f t="shared" si="295"/>
        <v>0</v>
      </c>
      <c r="G567" s="211"/>
      <c r="H567" s="211">
        <f t="shared" si="296"/>
        <v>0</v>
      </c>
      <c r="I567" s="211"/>
      <c r="J567" s="211">
        <f t="shared" si="297"/>
        <v>0</v>
      </c>
      <c r="K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11">
        <f t="shared" si="298"/>
        <v>0</v>
      </c>
      <c r="Z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11">
        <f t="shared" si="299"/>
        <v>0</v>
      </c>
      <c r="AD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11">
        <f t="shared" si="300"/>
        <v>0</v>
      </c>
      <c r="AH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11">
        <f t="shared" si="301"/>
        <v>0</v>
      </c>
      <c r="AL567" s="211">
        <f t="shared" si="302"/>
        <v>0</v>
      </c>
    </row>
    <row r="568" spans="2:38" x14ac:dyDescent="0.25">
      <c r="B568" s="209" t="s">
        <v>1695</v>
      </c>
      <c r="C568" s="210" t="s">
        <v>1696</v>
      </c>
      <c r="D5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11">
        <f t="shared" si="295"/>
        <v>0</v>
      </c>
      <c r="G568" s="211"/>
      <c r="H568" s="211">
        <f t="shared" si="296"/>
        <v>0</v>
      </c>
      <c r="I568" s="211"/>
      <c r="J568" s="211">
        <f t="shared" si="297"/>
        <v>0</v>
      </c>
      <c r="K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11">
        <f t="shared" si="298"/>
        <v>0</v>
      </c>
      <c r="Z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11">
        <f t="shared" si="299"/>
        <v>0</v>
      </c>
      <c r="AD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11">
        <f t="shared" si="300"/>
        <v>0</v>
      </c>
      <c r="AH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11">
        <f t="shared" si="301"/>
        <v>0</v>
      </c>
      <c r="AL568" s="211">
        <f t="shared" si="302"/>
        <v>0</v>
      </c>
    </row>
    <row r="569" spans="2:38" x14ac:dyDescent="0.25">
      <c r="B569" s="209" t="s">
        <v>1697</v>
      </c>
      <c r="C569" s="210" t="s">
        <v>1698</v>
      </c>
      <c r="D5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11">
        <f t="shared" si="295"/>
        <v>0</v>
      </c>
      <c r="G569" s="211"/>
      <c r="H569" s="211">
        <f t="shared" si="296"/>
        <v>0</v>
      </c>
      <c r="I569" s="211"/>
      <c r="J569" s="211">
        <f t="shared" si="297"/>
        <v>0</v>
      </c>
      <c r="K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11">
        <f t="shared" si="298"/>
        <v>0</v>
      </c>
      <c r="Z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11">
        <f t="shared" si="299"/>
        <v>0</v>
      </c>
      <c r="AD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11">
        <f t="shared" si="300"/>
        <v>0</v>
      </c>
      <c r="AH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11">
        <f t="shared" si="301"/>
        <v>0</v>
      </c>
      <c r="AL569" s="211">
        <f t="shared" si="302"/>
        <v>0</v>
      </c>
    </row>
    <row r="570" spans="2:38" x14ac:dyDescent="0.25">
      <c r="B570" s="209" t="s">
        <v>1699</v>
      </c>
      <c r="C570" s="210" t="s">
        <v>1700</v>
      </c>
      <c r="D5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11">
        <f t="shared" si="295"/>
        <v>0</v>
      </c>
      <c r="G570" s="211"/>
      <c r="H570" s="211">
        <f t="shared" si="296"/>
        <v>0</v>
      </c>
      <c r="I570" s="211"/>
      <c r="J570" s="211">
        <f t="shared" si="297"/>
        <v>0</v>
      </c>
      <c r="K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11">
        <f t="shared" si="298"/>
        <v>0</v>
      </c>
      <c r="Z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11">
        <f t="shared" si="299"/>
        <v>0</v>
      </c>
      <c r="AD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11">
        <f t="shared" si="300"/>
        <v>0</v>
      </c>
      <c r="AH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11">
        <f t="shared" si="301"/>
        <v>0</v>
      </c>
      <c r="AL570" s="211">
        <f t="shared" si="302"/>
        <v>0</v>
      </c>
    </row>
    <row r="571" spans="2:38" x14ac:dyDescent="0.25">
      <c r="B571" s="209" t="s">
        <v>1701</v>
      </c>
      <c r="C571" s="210" t="s">
        <v>1702</v>
      </c>
      <c r="D5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11">
        <f t="shared" si="295"/>
        <v>0</v>
      </c>
      <c r="G571" s="211"/>
      <c r="H571" s="211">
        <f t="shared" si="296"/>
        <v>0</v>
      </c>
      <c r="I571" s="211"/>
      <c r="J571" s="211">
        <f t="shared" si="297"/>
        <v>0</v>
      </c>
      <c r="K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11">
        <f t="shared" si="298"/>
        <v>0</v>
      </c>
      <c r="Z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11">
        <f t="shared" si="299"/>
        <v>0</v>
      </c>
      <c r="AD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11">
        <f t="shared" si="300"/>
        <v>0</v>
      </c>
      <c r="AH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11">
        <f t="shared" si="301"/>
        <v>0</v>
      </c>
      <c r="AL571" s="211">
        <f t="shared" si="302"/>
        <v>0</v>
      </c>
    </row>
    <row r="572" spans="2:38" x14ac:dyDescent="0.25">
      <c r="B572" s="209" t="s">
        <v>1703</v>
      </c>
      <c r="C572" s="210" t="s">
        <v>1704</v>
      </c>
      <c r="D5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11">
        <f t="shared" si="295"/>
        <v>0</v>
      </c>
      <c r="G572" s="211"/>
      <c r="H572" s="211">
        <f t="shared" si="296"/>
        <v>0</v>
      </c>
      <c r="I572" s="211"/>
      <c r="J572" s="211">
        <f t="shared" si="297"/>
        <v>0</v>
      </c>
      <c r="K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11">
        <f t="shared" si="298"/>
        <v>0</v>
      </c>
      <c r="Z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11">
        <f t="shared" si="299"/>
        <v>0</v>
      </c>
      <c r="AD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11">
        <f t="shared" si="300"/>
        <v>0</v>
      </c>
      <c r="AH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11">
        <f t="shared" si="301"/>
        <v>0</v>
      </c>
      <c r="AL572" s="211">
        <f t="shared" si="302"/>
        <v>0</v>
      </c>
    </row>
    <row r="573" spans="2:38" x14ac:dyDescent="0.25">
      <c r="B573" s="209" t="s">
        <v>1705</v>
      </c>
      <c r="C573" s="210" t="s">
        <v>1706</v>
      </c>
      <c r="D5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11">
        <f t="shared" si="295"/>
        <v>0</v>
      </c>
      <c r="G573" s="211"/>
      <c r="H573" s="211">
        <f t="shared" si="296"/>
        <v>0</v>
      </c>
      <c r="I573" s="211"/>
      <c r="J573" s="211">
        <f t="shared" si="297"/>
        <v>0</v>
      </c>
      <c r="K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11">
        <f t="shared" si="298"/>
        <v>0</v>
      </c>
      <c r="Z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11">
        <f t="shared" si="299"/>
        <v>0</v>
      </c>
      <c r="AD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11">
        <f t="shared" si="300"/>
        <v>0</v>
      </c>
      <c r="AH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11">
        <f t="shared" si="301"/>
        <v>0</v>
      </c>
      <c r="AL573" s="211">
        <f t="shared" si="302"/>
        <v>0</v>
      </c>
    </row>
    <row r="574" spans="2:38" x14ac:dyDescent="0.25">
      <c r="B574" s="209" t="s">
        <v>1707</v>
      </c>
      <c r="C574" s="210" t="s">
        <v>1708</v>
      </c>
      <c r="D5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11">
        <f t="shared" si="295"/>
        <v>0</v>
      </c>
      <c r="G574" s="211"/>
      <c r="H574" s="211">
        <f t="shared" si="296"/>
        <v>0</v>
      </c>
      <c r="I574" s="211"/>
      <c r="J574" s="211">
        <f t="shared" si="297"/>
        <v>0</v>
      </c>
      <c r="K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11">
        <f t="shared" si="298"/>
        <v>0</v>
      </c>
      <c r="Z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11">
        <f t="shared" si="299"/>
        <v>0</v>
      </c>
      <c r="AD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11">
        <f t="shared" si="300"/>
        <v>0</v>
      </c>
      <c r="AH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11">
        <f t="shared" si="301"/>
        <v>0</v>
      </c>
      <c r="AL574" s="211">
        <f t="shared" si="302"/>
        <v>0</v>
      </c>
    </row>
    <row r="575" spans="2:38" x14ac:dyDescent="0.25">
      <c r="B575" s="209" t="s">
        <v>1709</v>
      </c>
      <c r="C575" s="210" t="s">
        <v>1710</v>
      </c>
      <c r="D5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11">
        <f t="shared" si="295"/>
        <v>0</v>
      </c>
      <c r="G575" s="211"/>
      <c r="H575" s="211">
        <f t="shared" si="296"/>
        <v>0</v>
      </c>
      <c r="I575" s="211"/>
      <c r="J575" s="211">
        <f t="shared" si="297"/>
        <v>0</v>
      </c>
      <c r="K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11">
        <f t="shared" si="298"/>
        <v>0</v>
      </c>
      <c r="Z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11">
        <f t="shared" si="299"/>
        <v>0</v>
      </c>
      <c r="AD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11">
        <f t="shared" si="300"/>
        <v>0</v>
      </c>
      <c r="AH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11">
        <f t="shared" si="301"/>
        <v>0</v>
      </c>
      <c r="AL575" s="211">
        <f t="shared" si="302"/>
        <v>0</v>
      </c>
    </row>
    <row r="576" spans="2:38" x14ac:dyDescent="0.25">
      <c r="B576" s="209" t="s">
        <v>1711</v>
      </c>
      <c r="C576" s="210" t="s">
        <v>1712</v>
      </c>
      <c r="D5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11">
        <f t="shared" si="295"/>
        <v>0</v>
      </c>
      <c r="G576" s="211"/>
      <c r="H576" s="211">
        <f t="shared" si="296"/>
        <v>0</v>
      </c>
      <c r="I576" s="211"/>
      <c r="J576" s="211">
        <f t="shared" si="297"/>
        <v>0</v>
      </c>
      <c r="K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11">
        <f t="shared" si="298"/>
        <v>0</v>
      </c>
      <c r="Z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11">
        <f t="shared" si="299"/>
        <v>0</v>
      </c>
      <c r="AD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11">
        <f t="shared" si="300"/>
        <v>0</v>
      </c>
      <c r="AH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11">
        <f t="shared" si="301"/>
        <v>0</v>
      </c>
      <c r="AL576" s="211">
        <f t="shared" si="302"/>
        <v>0</v>
      </c>
    </row>
    <row r="577" spans="2:38" x14ac:dyDescent="0.25">
      <c r="B577" s="209" t="s">
        <v>1713</v>
      </c>
      <c r="C577" s="210" t="s">
        <v>1714</v>
      </c>
      <c r="D5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11">
        <f t="shared" si="295"/>
        <v>0</v>
      </c>
      <c r="G577" s="211"/>
      <c r="H577" s="211">
        <f t="shared" si="296"/>
        <v>0</v>
      </c>
      <c r="I577" s="211"/>
      <c r="J577" s="211">
        <f t="shared" si="297"/>
        <v>0</v>
      </c>
      <c r="K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11">
        <f t="shared" si="298"/>
        <v>0</v>
      </c>
      <c r="Z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11">
        <f t="shared" si="299"/>
        <v>0</v>
      </c>
      <c r="AD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11">
        <f t="shared" si="300"/>
        <v>0</v>
      </c>
      <c r="AH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11">
        <f t="shared" si="301"/>
        <v>0</v>
      </c>
      <c r="AL577" s="211">
        <f t="shared" si="302"/>
        <v>0</v>
      </c>
    </row>
    <row r="578" spans="2:38" x14ac:dyDescent="0.25">
      <c r="B578" s="206" t="s">
        <v>1715</v>
      </c>
      <c r="C578" s="207" t="s">
        <v>1716</v>
      </c>
      <c r="D578" s="208">
        <f>SUM(D579:D583)</f>
        <v>0</v>
      </c>
      <c r="E578" s="208">
        <f>SUM(E579:E583)</f>
        <v>0</v>
      </c>
      <c r="F578" s="208">
        <f t="shared" si="295"/>
        <v>0</v>
      </c>
      <c r="G578" s="208">
        <f>SUM(G579:G583)</f>
        <v>0</v>
      </c>
      <c r="H578" s="208">
        <f t="shared" si="296"/>
        <v>0</v>
      </c>
      <c r="I578" s="208">
        <f>SUM(I579:I583)</f>
        <v>0</v>
      </c>
      <c r="J578" s="208">
        <f t="shared" si="297"/>
        <v>0</v>
      </c>
      <c r="K578" s="208">
        <f t="shared" ref="K578:X578" si="303">SUM(K579:K583)</f>
        <v>0</v>
      </c>
      <c r="L578" s="208">
        <f t="shared" si="303"/>
        <v>0</v>
      </c>
      <c r="M578" s="208">
        <f t="shared" si="303"/>
        <v>0</v>
      </c>
      <c r="N578" s="208">
        <f t="shared" si="303"/>
        <v>0</v>
      </c>
      <c r="O578" s="208">
        <f t="shared" si="303"/>
        <v>0</v>
      </c>
      <c r="P578" s="208">
        <f t="shared" si="303"/>
        <v>0</v>
      </c>
      <c r="Q578" s="208">
        <f t="shared" si="303"/>
        <v>0</v>
      </c>
      <c r="R578" s="208">
        <f t="shared" si="303"/>
        <v>0</v>
      </c>
      <c r="S578" s="208">
        <f t="shared" si="303"/>
        <v>0</v>
      </c>
      <c r="T578" s="208">
        <f t="shared" si="303"/>
        <v>0</v>
      </c>
      <c r="U578" s="208">
        <f t="shared" si="303"/>
        <v>0</v>
      </c>
      <c r="V578" s="208">
        <f t="shared" si="303"/>
        <v>0</v>
      </c>
      <c r="W578" s="208">
        <f t="shared" si="303"/>
        <v>0</v>
      </c>
      <c r="X578" s="208">
        <f t="shared" si="303"/>
        <v>0</v>
      </c>
      <c r="Y578" s="208">
        <f t="shared" si="298"/>
        <v>0</v>
      </c>
      <c r="Z578" s="208">
        <f>SUM(Z579:Z583)</f>
        <v>0</v>
      </c>
      <c r="AA578" s="208">
        <f>SUM(AA579:AA583)</f>
        <v>0</v>
      </c>
      <c r="AB578" s="208">
        <f>SUM(AB579:AB583)</f>
        <v>0</v>
      </c>
      <c r="AC578" s="208">
        <f t="shared" si="299"/>
        <v>0</v>
      </c>
      <c r="AD578" s="208">
        <f>SUM(AD579:AD583)</f>
        <v>0</v>
      </c>
      <c r="AE578" s="208">
        <f>SUM(AE579:AE583)</f>
        <v>0</v>
      </c>
      <c r="AF578" s="208">
        <f>SUM(AF579:AF583)</f>
        <v>0</v>
      </c>
      <c r="AG578" s="208">
        <f t="shared" si="300"/>
        <v>0</v>
      </c>
      <c r="AH578" s="208">
        <f>SUM(AH579:AH583)</f>
        <v>0</v>
      </c>
      <c r="AI578" s="208">
        <f>SUM(AI579:AI583)</f>
        <v>0</v>
      </c>
      <c r="AJ578" s="208">
        <f>SUM(AJ579:AJ583)</f>
        <v>0</v>
      </c>
      <c r="AK578" s="208">
        <f t="shared" si="301"/>
        <v>0</v>
      </c>
      <c r="AL578" s="208">
        <f t="shared" si="302"/>
        <v>0</v>
      </c>
    </row>
    <row r="579" spans="2:38" x14ac:dyDescent="0.25">
      <c r="B579" s="209" t="s">
        <v>1717</v>
      </c>
      <c r="C579" s="210" t="s">
        <v>1718</v>
      </c>
      <c r="D5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11">
        <f t="shared" si="295"/>
        <v>0</v>
      </c>
      <c r="G579" s="211"/>
      <c r="H579" s="211">
        <f t="shared" si="296"/>
        <v>0</v>
      </c>
      <c r="I579" s="211"/>
      <c r="J579" s="211">
        <f t="shared" si="297"/>
        <v>0</v>
      </c>
      <c r="K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11">
        <f t="shared" si="298"/>
        <v>0</v>
      </c>
      <c r="Z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11">
        <f t="shared" si="299"/>
        <v>0</v>
      </c>
      <c r="AD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11">
        <f t="shared" si="300"/>
        <v>0</v>
      </c>
      <c r="AH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11">
        <f t="shared" si="301"/>
        <v>0</v>
      </c>
      <c r="AL579" s="211">
        <f t="shared" si="302"/>
        <v>0</v>
      </c>
    </row>
    <row r="580" spans="2:38" x14ac:dyDescent="0.25">
      <c r="B580" s="209" t="s">
        <v>1719</v>
      </c>
      <c r="C580" s="210" t="s">
        <v>1720</v>
      </c>
      <c r="D5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11">
        <f t="shared" si="295"/>
        <v>0</v>
      </c>
      <c r="G580" s="211"/>
      <c r="H580" s="211">
        <f t="shared" si="296"/>
        <v>0</v>
      </c>
      <c r="I580" s="211"/>
      <c r="J580" s="211">
        <f t="shared" si="297"/>
        <v>0</v>
      </c>
      <c r="K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11">
        <f t="shared" si="298"/>
        <v>0</v>
      </c>
      <c r="Z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11">
        <f t="shared" si="299"/>
        <v>0</v>
      </c>
      <c r="AD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11">
        <f t="shared" si="300"/>
        <v>0</v>
      </c>
      <c r="AH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11">
        <f t="shared" si="301"/>
        <v>0</v>
      </c>
      <c r="AL580" s="211">
        <f t="shared" si="302"/>
        <v>0</v>
      </c>
    </row>
    <row r="581" spans="2:38" x14ac:dyDescent="0.25">
      <c r="B581" s="209" t="s">
        <v>1721</v>
      </c>
      <c r="C581" s="210" t="s">
        <v>1722</v>
      </c>
      <c r="D5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11">
        <f t="shared" si="295"/>
        <v>0</v>
      </c>
      <c r="G581" s="211"/>
      <c r="H581" s="211">
        <f t="shared" si="296"/>
        <v>0</v>
      </c>
      <c r="I581" s="211"/>
      <c r="J581" s="211">
        <f t="shared" si="297"/>
        <v>0</v>
      </c>
      <c r="K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11">
        <f t="shared" si="298"/>
        <v>0</v>
      </c>
      <c r="Z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11">
        <f t="shared" si="299"/>
        <v>0</v>
      </c>
      <c r="AD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11">
        <f t="shared" si="300"/>
        <v>0</v>
      </c>
      <c r="AH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11">
        <f t="shared" si="301"/>
        <v>0</v>
      </c>
      <c r="AL581" s="211">
        <f t="shared" si="302"/>
        <v>0</v>
      </c>
    </row>
    <row r="582" spans="2:38" x14ac:dyDescent="0.25">
      <c r="B582" s="209" t="s">
        <v>1723</v>
      </c>
      <c r="C582" s="210" t="s">
        <v>1724</v>
      </c>
      <c r="D5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11">
        <f t="shared" si="295"/>
        <v>0</v>
      </c>
      <c r="G582" s="211"/>
      <c r="H582" s="211">
        <f t="shared" si="296"/>
        <v>0</v>
      </c>
      <c r="I582" s="211"/>
      <c r="J582" s="211">
        <f t="shared" si="297"/>
        <v>0</v>
      </c>
      <c r="K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11">
        <f t="shared" si="298"/>
        <v>0</v>
      </c>
      <c r="Z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11">
        <f t="shared" si="299"/>
        <v>0</v>
      </c>
      <c r="AD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11">
        <f t="shared" si="300"/>
        <v>0</v>
      </c>
      <c r="AH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11">
        <f t="shared" si="301"/>
        <v>0</v>
      </c>
      <c r="AL582" s="211">
        <f t="shared" si="302"/>
        <v>0</v>
      </c>
    </row>
    <row r="583" spans="2:38" x14ac:dyDescent="0.25">
      <c r="B583" s="209" t="s">
        <v>1725</v>
      </c>
      <c r="C583" s="210" t="s">
        <v>1726</v>
      </c>
      <c r="D5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11">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11">
        <f t="shared" si="295"/>
        <v>0</v>
      </c>
      <c r="G583" s="211"/>
      <c r="H583" s="211">
        <f t="shared" si="296"/>
        <v>0</v>
      </c>
      <c r="I583" s="211"/>
      <c r="J583" s="211">
        <f t="shared" si="297"/>
        <v>0</v>
      </c>
      <c r="K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11">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11">
        <f t="shared" si="298"/>
        <v>0</v>
      </c>
      <c r="Z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11">
        <f t="shared" si="299"/>
        <v>0</v>
      </c>
      <c r="AD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11">
        <f t="shared" si="300"/>
        <v>0</v>
      </c>
      <c r="AH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11">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11">
        <f t="shared" si="301"/>
        <v>0</v>
      </c>
      <c r="AL583" s="211">
        <f t="shared" si="302"/>
        <v>0</v>
      </c>
    </row>
    <row r="584" spans="2:38" ht="26.25" x14ac:dyDescent="0.25">
      <c r="B584" s="212"/>
      <c r="C584" s="213" t="s">
        <v>387</v>
      </c>
      <c r="D584" s="214">
        <f>D9+D83+D94+D107+D209+D226+D327+D333+D390+D404+D409+D446+D498+D515+D559+D578</f>
        <v>1748828</v>
      </c>
      <c r="E584" s="214">
        <f>E9+E83+E94+E107+E209+E226+E327+E333+E390+E404+E409+E446+E498+E515+E559</f>
        <v>34915752.904332072</v>
      </c>
      <c r="F584" s="214">
        <f>D584+E584</f>
        <v>36664580.904332072</v>
      </c>
      <c r="G584" s="214">
        <f>G9+G83+G94+G107+G209+G226+G327+G333+G390+G404+G409+G446+G498+G515+G559</f>
        <v>0</v>
      </c>
      <c r="H584" s="214">
        <f>F584-G584</f>
        <v>36664580.904332072</v>
      </c>
      <c r="I584" s="214">
        <f>I9+I83+I94+I107+I209+I226+I327+I333+I390+I404+I409+I446+I498+I515+I559</f>
        <v>0</v>
      </c>
      <c r="J584" s="214">
        <f>F584-I584</f>
        <v>36664580.904332072</v>
      </c>
      <c r="K584" s="214">
        <f>K9+K83+K94+K107+K209+K226+K327+K333+K390+K404+K409+K446+K498+K515+K559</f>
        <v>79700</v>
      </c>
      <c r="L584" s="214">
        <f t="shared" ref="L584:X584" si="304">L9+L83+L94+L107+L209+L226+L327+L333+L390+L404+L409+L446+L498+L515+L559</f>
        <v>2193860</v>
      </c>
      <c r="M584" s="214">
        <f t="shared" si="304"/>
        <v>125150</v>
      </c>
      <c r="N584" s="214">
        <f t="shared" si="304"/>
        <v>137110</v>
      </c>
      <c r="O584" s="214">
        <f t="shared" si="304"/>
        <v>383130</v>
      </c>
      <c r="P584" s="214">
        <f t="shared" si="304"/>
        <v>33662780.904332064</v>
      </c>
      <c r="Q584" s="214">
        <f t="shared" si="304"/>
        <v>0</v>
      </c>
      <c r="R584" s="214">
        <f t="shared" si="304"/>
        <v>43000</v>
      </c>
      <c r="S584" s="214">
        <f t="shared" si="304"/>
        <v>39850</v>
      </c>
      <c r="T584" s="214">
        <f t="shared" si="304"/>
        <v>0</v>
      </c>
      <c r="U584" s="214">
        <f t="shared" si="304"/>
        <v>0</v>
      </c>
      <c r="V584" s="214">
        <f t="shared" si="304"/>
        <v>58000</v>
      </c>
      <c r="W584" s="214">
        <f t="shared" si="304"/>
        <v>143025</v>
      </c>
      <c r="X584" s="214">
        <f t="shared" si="304"/>
        <v>0</v>
      </c>
      <c r="Y584" s="214">
        <f>V584+W584+X584</f>
        <v>201025</v>
      </c>
      <c r="Z584" s="214">
        <f>Z9+Z83+Z94+Z107+Z209+Z226+Z327+Z333+Z390+Z404+Z409+Z446+Z498+Z515+Z559</f>
        <v>6300</v>
      </c>
      <c r="AA584" s="214">
        <f>AA9+AA83+AA94+AA107+AA209+AA226+AA327+AA333+AA390+AA404+AA409+AA446+AA498+AA515+AA559</f>
        <v>0</v>
      </c>
      <c r="AB584" s="214">
        <f>AB9+AB83+AB94+AB107+AB209+AB226+AB327+AB333+AB390+AB404+AB409+AB446+AB498+AB515+AB559</f>
        <v>0</v>
      </c>
      <c r="AC584" s="214">
        <f>Z584+AA584+AB584</f>
        <v>6300</v>
      </c>
      <c r="AD584" s="214">
        <f>AD9+AD83+AD94+AD107+AD209+AD226+AD327+AD333+AD390+AD404+AD409+AD446+AD498+AD515+AD559</f>
        <v>0</v>
      </c>
      <c r="AE584" s="214">
        <f>AE9+AE83+AE94+AE107+AE209+AE226+AE327+AE333+AE390+AE404+AE409+AE446+AE498+AE515+AE559</f>
        <v>0</v>
      </c>
      <c r="AF584" s="214">
        <f>AF9+AF83+AF94+AF107+AF209+AF226+AF327+AF333+AF390+AF404+AF409+AF446+AF498+AF515+AF559</f>
        <v>25000</v>
      </c>
      <c r="AG584" s="214">
        <f>AD584+AE584+AF584</f>
        <v>25000</v>
      </c>
      <c r="AH584" s="214">
        <f>AH9+AH83+AH94+AH107+AH209+AH226+AH327+AH333+AH390+AH404+AH409+AH446+AH498+AH515+AH559</f>
        <v>0</v>
      </c>
      <c r="AI584" s="214">
        <f>AI9+AI83+AI94+AI107+AI209+AI226+AI327+AI333+AI390+AI404+AI409+AI446+AI498+AI515+AI559</f>
        <v>0</v>
      </c>
      <c r="AJ584" s="214">
        <f>AJ9+AJ83+AJ94+AJ107+AJ209+AJ226+AJ327+AJ333+AJ390+AJ404+AJ409+AJ446+AJ498+AJ515+AJ559</f>
        <v>0</v>
      </c>
      <c r="AK584" s="214">
        <f>AH584+AI584+AJ584</f>
        <v>0</v>
      </c>
      <c r="AL584" s="214">
        <f>Y584+AC584+AG584+AK584</f>
        <v>232325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03"/>
  <sheetViews>
    <sheetView showGridLines="0" topLeftCell="B61" zoomScale="90" zoomScaleNormal="90" workbookViewId="0">
      <selection activeCell="G102" sqref="G102"/>
    </sheetView>
  </sheetViews>
  <sheetFormatPr baseColWidth="10" defaultColWidth="11.5703125" defaultRowHeight="15" x14ac:dyDescent="0.25"/>
  <cols>
    <col min="1" max="1" width="1.85546875" style="112" customWidth="1"/>
    <col min="2" max="2" width="17" style="112" customWidth="1"/>
    <col min="3" max="3" width="50" style="112" bestFit="1" customWidth="1"/>
    <col min="4" max="4" width="23.5703125" style="112" customWidth="1"/>
    <col min="5" max="5" width="10.140625" style="112" customWidth="1"/>
    <col min="6" max="7" width="13.85546875" style="112" customWidth="1"/>
    <col min="8" max="8" width="13.85546875" style="96" customWidth="1"/>
    <col min="9" max="9" width="39.42578125" style="112" bestFit="1" customWidth="1"/>
    <col min="10" max="10" width="58.28515625" style="112" bestFit="1" customWidth="1"/>
    <col min="11" max="11" width="51.7109375" style="112" bestFit="1" customWidth="1"/>
    <col min="12" max="12" width="14.42578125" style="112" customWidth="1"/>
    <col min="13" max="33" width="11.5703125" style="112"/>
    <col min="34" max="34" width="45.42578125" style="112" bestFit="1" customWidth="1"/>
    <col min="35" max="35" width="35.28515625" style="112" bestFit="1" customWidth="1"/>
    <col min="36" max="36" width="35.7109375" style="112" bestFit="1" customWidth="1"/>
    <col min="37" max="41" width="46" style="112" customWidth="1"/>
    <col min="42" max="45" width="46.5703125" style="112" bestFit="1" customWidth="1"/>
    <col min="46" max="49" width="46.7109375" style="112" bestFit="1" customWidth="1"/>
    <col min="50" max="53" width="46.140625" style="112" bestFit="1" customWidth="1"/>
    <col min="54" max="56" width="45.42578125" style="112" bestFit="1" customWidth="1"/>
    <col min="57" max="57" width="49.28515625" style="112" bestFit="1" customWidth="1"/>
    <col min="58" max="61" width="46" style="112" bestFit="1" customWidth="1"/>
    <col min="62" max="65" width="46.5703125" style="112" bestFit="1" customWidth="1"/>
    <col min="66" max="69" width="46.7109375" style="112" bestFit="1" customWidth="1"/>
    <col min="70" max="73" width="46.140625" style="112" bestFit="1" customWidth="1"/>
    <col min="74" max="77" width="12.7109375" style="112" bestFit="1" customWidth="1"/>
    <col min="78" max="78" width="11.5703125" style="112"/>
    <col min="79" max="79" width="12.7109375" style="112" bestFit="1" customWidth="1"/>
    <col min="80" max="80" width="11.5703125" style="112"/>
    <col min="81" max="83" width="12.7109375" style="112" bestFit="1" customWidth="1"/>
    <col min="84"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52" t="s">
        <v>264</v>
      </c>
      <c r="B2" s="152" t="s">
        <v>245</v>
      </c>
      <c r="C2" s="152" t="s">
        <v>619</v>
      </c>
      <c r="D2" s="152" t="s">
        <v>265</v>
      </c>
      <c r="E2" s="152" t="s">
        <v>185</v>
      </c>
      <c r="F2" s="152" t="s">
        <v>620</v>
      </c>
      <c r="G2" s="226" t="s">
        <v>266</v>
      </c>
      <c r="H2" s="226" t="s">
        <v>621</v>
      </c>
      <c r="I2" s="226" t="s">
        <v>622</v>
      </c>
      <c r="J2" s="226" t="s">
        <v>267</v>
      </c>
      <c r="K2" s="226"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259" t="s">
        <v>566</v>
      </c>
      <c r="AI2" s="259" t="s">
        <v>567</v>
      </c>
      <c r="AJ2" s="259" t="s">
        <v>568</v>
      </c>
      <c r="AK2" s="259" t="s">
        <v>569</v>
      </c>
      <c r="AL2" s="259" t="s">
        <v>570</v>
      </c>
      <c r="AM2" s="259" t="s">
        <v>573</v>
      </c>
      <c r="AN2" s="259" t="s">
        <v>571</v>
      </c>
      <c r="AO2" s="259" t="s">
        <v>572</v>
      </c>
      <c r="AP2" s="259" t="s">
        <v>574</v>
      </c>
      <c r="AQ2" s="259" t="s">
        <v>575</v>
      </c>
      <c r="AR2" s="259" t="s">
        <v>576</v>
      </c>
      <c r="AS2" s="259" t="s">
        <v>577</v>
      </c>
      <c r="AT2" s="259" t="s">
        <v>578</v>
      </c>
      <c r="AU2" s="259" t="s">
        <v>579</v>
      </c>
      <c r="AV2" s="259" t="s">
        <v>580</v>
      </c>
      <c r="AW2" s="259" t="s">
        <v>581</v>
      </c>
      <c r="AX2" s="259" t="s">
        <v>582</v>
      </c>
      <c r="AY2" s="259" t="s">
        <v>583</v>
      </c>
      <c r="AZ2" s="259" t="s">
        <v>584</v>
      </c>
      <c r="BA2" s="259" t="s">
        <v>585</v>
      </c>
      <c r="BB2" s="259" t="s">
        <v>586</v>
      </c>
      <c r="BC2" s="259" t="s">
        <v>587</v>
      </c>
      <c r="BD2" s="259" t="s">
        <v>588</v>
      </c>
      <c r="BE2" s="259" t="s">
        <v>589</v>
      </c>
      <c r="BF2" s="259" t="s">
        <v>590</v>
      </c>
      <c r="BG2" s="259" t="s">
        <v>591</v>
      </c>
      <c r="BH2" s="259" t="s">
        <v>592</v>
      </c>
      <c r="BI2" s="259" t="s">
        <v>593</v>
      </c>
      <c r="BJ2" s="259" t="s">
        <v>594</v>
      </c>
      <c r="BK2" s="259" t="s">
        <v>595</v>
      </c>
      <c r="BL2" s="259" t="s">
        <v>596</v>
      </c>
      <c r="BM2" s="259" t="s">
        <v>597</v>
      </c>
      <c r="BN2" s="259" t="s">
        <v>598</v>
      </c>
      <c r="BO2" s="259" t="s">
        <v>599</v>
      </c>
      <c r="BP2" s="259" t="s">
        <v>600</v>
      </c>
      <c r="BQ2" s="259" t="s">
        <v>601</v>
      </c>
      <c r="BR2" s="259" t="s">
        <v>602</v>
      </c>
      <c r="BS2" s="259" t="s">
        <v>603</v>
      </c>
      <c r="BT2" s="259" t="s">
        <v>604</v>
      </c>
      <c r="BU2" s="259" t="s">
        <v>605</v>
      </c>
    </row>
    <row r="3" spans="1:576" s="149" customFormat="1" hidden="1" x14ac:dyDescent="0.25">
      <c r="A3" s="180"/>
      <c r="B3" s="180"/>
      <c r="C3" s="180"/>
      <c r="D3" s="180"/>
      <c r="E3" s="180"/>
      <c r="F3" s="180"/>
      <c r="G3" s="182"/>
      <c r="H3" s="182"/>
      <c r="I3" s="182"/>
      <c r="J3" s="182"/>
      <c r="K3" s="182"/>
      <c r="AH3" s="260">
        <v>2500</v>
      </c>
      <c r="AI3" s="260">
        <v>1900</v>
      </c>
      <c r="AJ3" s="260">
        <v>1650</v>
      </c>
      <c r="AK3" s="260">
        <v>1580</v>
      </c>
      <c r="AL3" s="260">
        <v>2250</v>
      </c>
      <c r="AM3" s="260">
        <v>1650</v>
      </c>
      <c r="AN3" s="260">
        <v>1400</v>
      </c>
      <c r="AO3" s="261">
        <v>1340</v>
      </c>
      <c r="AP3" s="261">
        <v>2000</v>
      </c>
      <c r="AQ3" s="261">
        <v>1400</v>
      </c>
      <c r="AR3" s="261">
        <v>1150</v>
      </c>
      <c r="AS3" s="261">
        <v>1100</v>
      </c>
      <c r="AT3" s="261">
        <v>1750</v>
      </c>
      <c r="AU3" s="261">
        <v>1150</v>
      </c>
      <c r="AV3" s="261">
        <v>900</v>
      </c>
      <c r="AW3" s="261">
        <v>860</v>
      </c>
      <c r="AX3" s="261">
        <v>1200</v>
      </c>
      <c r="AY3" s="149">
        <v>900</v>
      </c>
      <c r="AZ3" s="149">
        <v>650</v>
      </c>
      <c r="BA3" s="149">
        <v>620</v>
      </c>
      <c r="BB3" s="260">
        <v>5355</v>
      </c>
      <c r="BC3" s="260">
        <v>4935</v>
      </c>
      <c r="BD3" s="260">
        <v>6300</v>
      </c>
      <c r="BE3" s="260">
        <v>5880</v>
      </c>
      <c r="BF3" s="260">
        <v>4725</v>
      </c>
      <c r="BG3" s="260">
        <v>4305</v>
      </c>
      <c r="BH3" s="260">
        <v>5670</v>
      </c>
      <c r="BI3" s="261">
        <v>5250</v>
      </c>
      <c r="BJ3" s="261">
        <v>4095</v>
      </c>
      <c r="BK3" s="261">
        <v>3780</v>
      </c>
      <c r="BL3" s="261">
        <v>5040</v>
      </c>
      <c r="BM3" s="261">
        <v>4620</v>
      </c>
      <c r="BN3" s="261">
        <v>3465</v>
      </c>
      <c r="BO3" s="261">
        <v>3150</v>
      </c>
      <c r="BP3" s="261">
        <v>4410</v>
      </c>
      <c r="BQ3" s="261">
        <v>4095</v>
      </c>
      <c r="BR3" s="261">
        <v>3045</v>
      </c>
      <c r="BS3" s="149">
        <v>2835</v>
      </c>
      <c r="BT3" s="149">
        <v>3885</v>
      </c>
      <c r="BU3" s="149">
        <v>3570</v>
      </c>
    </row>
    <row r="5" spans="1:576" ht="60" customHeight="1" x14ac:dyDescent="0.25">
      <c r="C5" s="224" t="s">
        <v>390</v>
      </c>
      <c r="D5" s="196">
        <f>SUMIF(C:C,$C$10,D:D)</f>
        <v>493090</v>
      </c>
    </row>
    <row r="6" spans="1:576" x14ac:dyDescent="0.25">
      <c r="C6" s="72"/>
      <c r="D6" s="72"/>
      <c r="E6" s="72"/>
      <c r="F6" s="72"/>
      <c r="G6" s="72"/>
      <c r="H6" s="98"/>
      <c r="I6" s="72"/>
      <c r="J6" s="72"/>
    </row>
    <row r="7" spans="1:576" x14ac:dyDescent="0.25">
      <c r="C7" s="72" t="s">
        <v>41</v>
      </c>
      <c r="D7" s="72"/>
      <c r="E7" s="72"/>
      <c r="F7" s="72"/>
      <c r="G7" s="72"/>
      <c r="H7" s="98"/>
      <c r="I7" s="72"/>
      <c r="J7" s="72"/>
    </row>
    <row r="8" spans="1:576" x14ac:dyDescent="0.25">
      <c r="C8" s="72" t="s">
        <v>42</v>
      </c>
      <c r="D8" s="72"/>
      <c r="E8" s="72"/>
      <c r="F8" s="72"/>
      <c r="G8" s="72"/>
      <c r="H8" s="98"/>
      <c r="I8" s="72"/>
      <c r="J8" s="72"/>
    </row>
    <row r="9" spans="1:576" ht="15.75" thickBot="1" x14ac:dyDescent="0.3">
      <c r="B9" s="120"/>
      <c r="C9" s="205"/>
      <c r="D9" s="205"/>
      <c r="E9" s="205"/>
      <c r="F9" s="205"/>
      <c r="G9" s="205"/>
      <c r="H9" s="98"/>
      <c r="I9" s="205"/>
      <c r="J9" s="205"/>
      <c r="K9" s="139"/>
    </row>
    <row r="10" spans="1:576" ht="15.75" thickBot="1" x14ac:dyDescent="0.3">
      <c r="B10" s="120"/>
      <c r="C10" s="29" t="s">
        <v>43</v>
      </c>
      <c r="D10" s="30">
        <f>SUM(G17:G19)</f>
        <v>13400</v>
      </c>
      <c r="E10" s="120"/>
      <c r="F10" s="120"/>
      <c r="G10" s="120"/>
      <c r="H10" s="95"/>
      <c r="I10" s="95"/>
      <c r="J10" s="95"/>
      <c r="K10" s="139"/>
    </row>
    <row r="11" spans="1:576" x14ac:dyDescent="0.25">
      <c r="B11" s="120"/>
      <c r="C11" s="72"/>
      <c r="D11" s="31"/>
      <c r="E11" s="120"/>
      <c r="F11" s="120"/>
      <c r="G11" s="120"/>
      <c r="H11" s="95"/>
      <c r="I11" s="95"/>
      <c r="J11" s="95"/>
      <c r="K11" s="139"/>
    </row>
    <row r="12" spans="1:576" x14ac:dyDescent="0.25">
      <c r="B12" s="120"/>
      <c r="C12" s="72"/>
      <c r="D12" s="31"/>
      <c r="E12" s="120"/>
      <c r="F12" s="120"/>
      <c r="G12" s="120"/>
      <c r="H12" s="95"/>
      <c r="I12" s="95"/>
      <c r="J12" s="95"/>
      <c r="K12" s="139"/>
    </row>
    <row r="13" spans="1:576" ht="15.75" x14ac:dyDescent="0.25">
      <c r="B13" s="120"/>
      <c r="C13" s="236" t="s">
        <v>533</v>
      </c>
      <c r="D13" s="237" t="s">
        <v>1794</v>
      </c>
      <c r="E13" s="120"/>
      <c r="F13" s="120"/>
      <c r="G13" s="120"/>
      <c r="H13" s="95"/>
      <c r="I13" s="95"/>
      <c r="J13" s="95"/>
      <c r="K13" s="139"/>
    </row>
    <row r="14" spans="1:576" ht="18.75" x14ac:dyDescent="0.25">
      <c r="B14" s="120"/>
      <c r="C14" s="254" t="str">
        <f>IFERROR(VLOOKUP(D13,'1 Desarrollo e Innov Curricular'!$E:$F,2,FALSE),IFERROR(VLOOKUP(D13,'2 Investigación'!$E:$F,2,FALSE),IFERROR(VLOOKUP(D13,'3 Vinculación Univ. Sociedad'!$E:$F,2,FALSE),IFERROR(VLOOKUP(D13,'4 Docencia y Recursos Humano '!$E:$F,2,FALSE),IFERROR(VLOOKUP(D13,'5 Estudiantes'!$E:$F,2,FALSE),IFERROR(VLOOKUP(D13,'6 Gestion Administrativa'!$E:$F,2,FALSE),IFERROR(VLOOKUP(D13,'Gestion Academica'!$E:$F,2,FALSE),IFERROR(VLOOKUP(D13,Graduados!$E:$F,2,FALSE),IFERROR(VLOOKUP(D13,'Gestión del Conocimiento'!$E:$F,2,FALSE),IFERROR(VLOOKUP(D13,Gobernabilidad!$E:$F,2,FALSE),IFERROR(VLOOKUP(D13,'NIVEL DE ES Y  SISTEMA NACIONAL'!$E:$F,2,FALSE),VLOOKUP(D13,'Lo Esencial'!$E:$F,2,0))))))))))))</f>
        <v>Fortalecer la biblioteca Alfredo León Gómez dotándola de textos para consultas de las diferentes asignaturas que se brindan en UNAH-TEC-DANLI</v>
      </c>
      <c r="D14" s="31"/>
      <c r="E14" s="120"/>
      <c r="F14" s="120"/>
      <c r="G14" s="120"/>
      <c r="H14" s="95"/>
      <c r="I14" s="95"/>
      <c r="J14" s="95"/>
      <c r="K14" s="139"/>
    </row>
    <row r="15" spans="1:576" ht="15.75" thickBot="1" x14ac:dyDescent="0.3">
      <c r="B15" s="120"/>
      <c r="C15" s="72"/>
      <c r="D15" s="31"/>
      <c r="E15" s="120"/>
      <c r="F15" s="120"/>
      <c r="G15" s="120"/>
      <c r="H15" s="95"/>
      <c r="I15" s="95"/>
      <c r="J15" s="95"/>
      <c r="K15" s="139"/>
    </row>
    <row r="16" spans="1:576" ht="32.25" customHeight="1" thickBot="1" x14ac:dyDescent="0.3">
      <c r="B16" s="120"/>
      <c r="C16" s="153" t="s">
        <v>44</v>
      </c>
      <c r="D16" s="165" t="s">
        <v>45</v>
      </c>
      <c r="E16" s="155" t="s">
        <v>55</v>
      </c>
      <c r="F16" s="155" t="s">
        <v>57</v>
      </c>
      <c r="G16" s="154" t="s">
        <v>27</v>
      </c>
      <c r="H16" s="160" t="s">
        <v>271</v>
      </c>
      <c r="I16" s="155" t="s">
        <v>46</v>
      </c>
      <c r="J16" s="155" t="s">
        <v>272</v>
      </c>
      <c r="K16" s="155" t="s">
        <v>553</v>
      </c>
      <c r="L16" s="155" t="s">
        <v>554</v>
      </c>
    </row>
    <row r="17" spans="2:12" x14ac:dyDescent="0.25">
      <c r="B17" s="120"/>
      <c r="C17" s="485" t="s">
        <v>47</v>
      </c>
      <c r="D17" s="899">
        <v>50</v>
      </c>
      <c r="E17" s="185">
        <v>1</v>
      </c>
      <c r="F17" s="142">
        <v>11400</v>
      </c>
      <c r="G17" s="124">
        <f>E17*F17</f>
        <v>11400</v>
      </c>
      <c r="H17" s="188" t="s">
        <v>270</v>
      </c>
      <c r="I17" s="125" t="s">
        <v>1079</v>
      </c>
      <c r="J17" s="125" t="str">
        <f>VLOOKUP(I17,Presupuesto!$B$8:$C$584,2,0)</f>
        <v>SERVICIOS MEDICOS SANITARIOS</v>
      </c>
      <c r="K17" s="265" t="s">
        <v>619</v>
      </c>
      <c r="L17" s="125"/>
    </row>
    <row r="18" spans="2:12" x14ac:dyDescent="0.25">
      <c r="B18" s="120"/>
      <c r="C18" s="199" t="s">
        <v>49</v>
      </c>
      <c r="D18" s="899"/>
      <c r="E18" s="232">
        <f>D17</f>
        <v>50</v>
      </c>
      <c r="F18" s="127">
        <v>30</v>
      </c>
      <c r="G18" s="124">
        <f>E18*F18</f>
        <v>1500</v>
      </c>
      <c r="H18" s="188" t="s">
        <v>270</v>
      </c>
      <c r="I18" s="125" t="s">
        <v>452</v>
      </c>
      <c r="J18" s="125" t="str">
        <f>VLOOKUP(I18,Presupuesto!$B$8:$C$584,2,0)</f>
        <v>ALIMENTOS Y BEBIDAS PARA PERSONAS (31100-00)</v>
      </c>
      <c r="K18" s="265" t="s">
        <v>619</v>
      </c>
      <c r="L18" s="125"/>
    </row>
    <row r="19" spans="2:12" x14ac:dyDescent="0.25">
      <c r="B19" s="120"/>
      <c r="C19" s="199" t="s">
        <v>50</v>
      </c>
      <c r="D19" s="899"/>
      <c r="E19" s="178">
        <v>1</v>
      </c>
      <c r="F19" s="145">
        <v>500</v>
      </c>
      <c r="G19" s="124">
        <f>E19*F19</f>
        <v>500</v>
      </c>
      <c r="H19" s="188" t="s">
        <v>270</v>
      </c>
      <c r="I19" s="125" t="s">
        <v>1139</v>
      </c>
      <c r="J19" s="125" t="str">
        <f>VLOOKUP(I19,Presupuesto!$B$8:$C$584,2,0)</f>
        <v>PASAJES NACIONALES</v>
      </c>
      <c r="K19" s="265" t="s">
        <v>619</v>
      </c>
      <c r="L19" s="125"/>
    </row>
    <row r="20" spans="2:12" x14ac:dyDescent="0.25">
      <c r="B20" s="120"/>
      <c r="C20" s="120"/>
      <c r="E20" s="139"/>
      <c r="F20" s="139"/>
      <c r="G20" s="139"/>
      <c r="H20" s="202"/>
      <c r="I20" s="139"/>
      <c r="J20" s="139"/>
      <c r="K20" s="139"/>
    </row>
    <row r="23" spans="2:12" ht="15.75" thickBot="1" x14ac:dyDescent="0.3"/>
    <row r="24" spans="2:12" ht="15.75" thickBot="1" x14ac:dyDescent="0.3">
      <c r="C24" s="29" t="s">
        <v>43</v>
      </c>
      <c r="D24" s="30">
        <f>SUM(G31:G33)</f>
        <v>4750</v>
      </c>
      <c r="E24" s="120"/>
      <c r="F24" s="120"/>
      <c r="G24" s="120"/>
      <c r="H24" s="95"/>
      <c r="I24" s="95"/>
      <c r="J24" s="95"/>
      <c r="K24" s="139"/>
    </row>
    <row r="25" spans="2:12" x14ac:dyDescent="0.25">
      <c r="C25" s="72"/>
      <c r="D25" s="31"/>
      <c r="E25" s="120"/>
      <c r="F25" s="120"/>
      <c r="G25" s="120"/>
      <c r="H25" s="95"/>
      <c r="I25" s="95"/>
      <c r="J25" s="95"/>
      <c r="K25" s="139"/>
    </row>
    <row r="26" spans="2:12" x14ac:dyDescent="0.25">
      <c r="C26" s="72"/>
      <c r="D26" s="31"/>
      <c r="E26" s="120"/>
      <c r="F26" s="120"/>
      <c r="G26" s="120"/>
      <c r="H26" s="95"/>
      <c r="I26" s="95"/>
      <c r="J26" s="95"/>
      <c r="K26" s="139"/>
    </row>
    <row r="27" spans="2:12" ht="15.75" x14ac:dyDescent="0.25">
      <c r="C27" s="236" t="s">
        <v>533</v>
      </c>
      <c r="D27" s="237" t="s">
        <v>3127</v>
      </c>
      <c r="E27" s="120"/>
      <c r="F27" s="120"/>
      <c r="G27" s="120"/>
      <c r="H27" s="95"/>
      <c r="I27" s="95"/>
      <c r="J27" s="95"/>
      <c r="K27" s="139"/>
    </row>
    <row r="28" spans="2:12" ht="18.75" x14ac:dyDescent="0.25">
      <c r="C28" s="254" t="str">
        <f>IFERROR(VLOOKUP(D27,'1 Desarrollo e Innov Curricular'!$E:$F,2,FALSE),IFERROR(VLOOKUP(D27,'2 Investigación'!$E:$F,2,FALSE),IFERROR(VLOOKUP(D27,'3 Vinculación Univ. Sociedad'!$E:$F,2,FALSE),IFERROR(VLOOKUP(D27,'4 Docencia y Recursos Humano '!$E:$F,2,FALSE),IFERROR(VLOOKUP(D27,'5 Estudiantes'!$E:$F,2,FALSE),IFERROR(VLOOKUP(D27,'6 Gestion Administrativa'!$E:$F,2,FALSE),IFERROR(VLOOKUP(D27,'Gestion Academica'!$E:$F,2,FALSE),IFERROR(VLOOKUP(D27,Graduados!$E:$F,2,FALSE),IFERROR(VLOOKUP(D27,'Gestión del Conocimiento'!$E:$F,2,FALSE),IFERROR(VLOOKUP(D27,Gobernabilidad!$E:$F,2,FALSE),IFERROR(VLOOKUP(D27,'NIVEL DE ES Y  SISTEMA NACIONAL'!$E:$F,2,FALSE),VLOOKUP(D27,'Lo Esencial'!$E:$F,2,0))))))))))))</f>
        <v>Desarrollar la Capacitación al personal docente y administrativo que participa en la PAA</v>
      </c>
      <c r="D28" s="31"/>
      <c r="E28" s="120"/>
      <c r="F28" s="120"/>
      <c r="G28" s="120"/>
      <c r="H28" s="95"/>
      <c r="I28" s="95"/>
      <c r="J28" s="95"/>
      <c r="K28" s="139"/>
    </row>
    <row r="29" spans="2:12" ht="15.75" thickBot="1" x14ac:dyDescent="0.3">
      <c r="C29" s="72"/>
      <c r="D29" s="31"/>
      <c r="E29" s="120"/>
      <c r="F29" s="120"/>
      <c r="G29" s="120"/>
      <c r="H29" s="95"/>
      <c r="I29" s="95"/>
      <c r="J29" s="95"/>
      <c r="K29" s="139"/>
    </row>
    <row r="30" spans="2:12" ht="30.75" thickBot="1" x14ac:dyDescent="0.3">
      <c r="C30" s="153" t="s">
        <v>44</v>
      </c>
      <c r="D30" s="156" t="s">
        <v>45</v>
      </c>
      <c r="E30" s="155" t="s">
        <v>55</v>
      </c>
      <c r="F30" s="155" t="s">
        <v>57</v>
      </c>
      <c r="G30" s="154" t="s">
        <v>27</v>
      </c>
      <c r="H30" s="160" t="s">
        <v>271</v>
      </c>
      <c r="I30" s="155" t="s">
        <v>46</v>
      </c>
      <c r="J30" s="155" t="s">
        <v>272</v>
      </c>
      <c r="K30" s="155" t="s">
        <v>553</v>
      </c>
      <c r="L30" s="155" t="s">
        <v>554</v>
      </c>
    </row>
    <row r="31" spans="2:12" x14ac:dyDescent="0.25">
      <c r="C31" s="122"/>
      <c r="D31" s="900">
        <v>75</v>
      </c>
      <c r="E31" s="185"/>
      <c r="F31" s="142"/>
      <c r="G31" s="124"/>
      <c r="H31" s="188"/>
      <c r="I31" s="125"/>
      <c r="J31" s="125"/>
      <c r="K31" s="265"/>
      <c r="L31" s="125"/>
    </row>
    <row r="32" spans="2:12" x14ac:dyDescent="0.25">
      <c r="C32" s="126" t="s">
        <v>48</v>
      </c>
      <c r="D32" s="901"/>
      <c r="E32" s="232">
        <v>50</v>
      </c>
      <c r="F32" s="127">
        <v>50</v>
      </c>
      <c r="G32" s="124">
        <f>E32*F32</f>
        <v>2500</v>
      </c>
      <c r="H32" s="188" t="s">
        <v>269</v>
      </c>
      <c r="I32" s="125" t="s">
        <v>1107</v>
      </c>
      <c r="J32" s="125" t="str">
        <f>VLOOKUP(I32,Presupuesto!$B$8:$C$584,2,0)</f>
        <v>SERVICIOS DE IMPRENTA PUBLIC.Y REPRODUCCION</v>
      </c>
      <c r="K32" s="265" t="s">
        <v>620</v>
      </c>
      <c r="L32" s="125"/>
    </row>
    <row r="33" spans="3:12" x14ac:dyDescent="0.25">
      <c r="C33" s="126" t="s">
        <v>49</v>
      </c>
      <c r="D33" s="901"/>
      <c r="E33" s="232">
        <f>D31</f>
        <v>75</v>
      </c>
      <c r="F33" s="127">
        <v>30</v>
      </c>
      <c r="G33" s="124">
        <f>E33*F33</f>
        <v>2250</v>
      </c>
      <c r="H33" s="188" t="s">
        <v>269</v>
      </c>
      <c r="I33" s="125" t="s">
        <v>452</v>
      </c>
      <c r="J33" s="125" t="str">
        <f>VLOOKUP(I33,Presupuesto!$B$8:$C$584,2,0)</f>
        <v>ALIMENTOS Y BEBIDAS PARA PERSONAS (31100-00)</v>
      </c>
      <c r="K33" s="265" t="s">
        <v>620</v>
      </c>
      <c r="L33" s="125"/>
    </row>
    <row r="36" spans="3:12" ht="15.75" thickBot="1" x14ac:dyDescent="0.3"/>
    <row r="37" spans="3:12" ht="15.75" thickBot="1" x14ac:dyDescent="0.3">
      <c r="C37" s="29" t="s">
        <v>43</v>
      </c>
      <c r="D37" s="30">
        <f>SUM(G44:G46)</f>
        <v>1250</v>
      </c>
      <c r="E37" s="120"/>
      <c r="F37" s="120"/>
      <c r="G37" s="120"/>
      <c r="H37" s="95"/>
      <c r="I37" s="95"/>
      <c r="J37" s="95"/>
      <c r="K37" s="139"/>
    </row>
    <row r="38" spans="3:12" x14ac:dyDescent="0.25">
      <c r="C38" s="72"/>
      <c r="D38" s="31"/>
      <c r="E38" s="120"/>
      <c r="F38" s="120"/>
      <c r="G38" s="120"/>
      <c r="H38" s="95"/>
      <c r="I38" s="95"/>
      <c r="J38" s="95"/>
      <c r="K38" s="139"/>
    </row>
    <row r="39" spans="3:12" x14ac:dyDescent="0.25">
      <c r="C39" s="72"/>
      <c r="D39" s="31"/>
      <c r="E39" s="120"/>
      <c r="F39" s="120"/>
      <c r="G39" s="120"/>
      <c r="H39" s="95"/>
      <c r="I39" s="95"/>
      <c r="J39" s="95"/>
      <c r="K39" s="139"/>
    </row>
    <row r="40" spans="3:12" ht="15.75" x14ac:dyDescent="0.25">
      <c r="C40" s="236" t="s">
        <v>533</v>
      </c>
      <c r="D40" s="237" t="s">
        <v>1826</v>
      </c>
      <c r="E40" s="120"/>
      <c r="F40" s="120"/>
      <c r="G40" s="120"/>
      <c r="H40" s="95"/>
      <c r="I40" s="95"/>
      <c r="J40" s="95"/>
      <c r="K40" s="139"/>
    </row>
    <row r="41" spans="3:12" ht="18.75" x14ac:dyDescent="0.25">
      <c r="C41" s="254" t="str">
        <f>IFERROR(VLOOKUP(D40,'1 Desarrollo e Innov Curricular'!$E:$F,2,FALSE),IFERROR(VLOOKUP(D40,'2 Investigación'!$E:$F,2,FALSE),IFERROR(VLOOKUP(D40,'3 Vinculación Univ. Sociedad'!$E:$F,2,FALSE),IFERROR(VLOOKUP(D40,'4 Docencia y Recursos Humano '!$E:$F,2,FALSE),IFERROR(VLOOKUP(D40,'5 Estudiantes'!$E:$F,2,FALSE),IFERROR(VLOOKUP(D40,'6 Gestion Administrativa'!$E:$F,2,FALSE),IFERROR(VLOOKUP(D40,'Gestion Academica'!$E:$F,2,FALSE),IFERROR(VLOOKUP(D40,Graduados!$E:$F,2,FALSE),IFERROR(VLOOKUP(D40,'Gestión del Conocimiento'!$E:$F,2,FALSE),IFERROR(VLOOKUP(D40,Gobernabilidad!$E:$F,2,FALSE),IFERROR(VLOOKUP(D40,'NIVEL DE ES Y  SISTEMA NACIONAL'!$E:$F,2,FALSE),VLOOKUP(D40,'Lo Esencial'!$E:$F,2,0))))))))))))</f>
        <v xml:space="preserve">Capacitación al personal administrativo y de servicio sobre la Motivación al Trabajo </v>
      </c>
      <c r="D41" s="31"/>
      <c r="E41" s="120"/>
      <c r="F41" s="120"/>
      <c r="G41" s="120"/>
      <c r="H41" s="95"/>
      <c r="I41" s="95"/>
      <c r="J41" s="95"/>
      <c r="K41" s="139"/>
    </row>
    <row r="42" spans="3:12" ht="15.75" thickBot="1" x14ac:dyDescent="0.3">
      <c r="C42" s="72"/>
      <c r="D42" s="31"/>
      <c r="E42" s="120"/>
      <c r="F42" s="120"/>
      <c r="G42" s="120"/>
      <c r="H42" s="95"/>
      <c r="I42" s="95"/>
      <c r="J42" s="95"/>
      <c r="K42" s="139"/>
    </row>
    <row r="43" spans="3:12" ht="30.75" thickBot="1" x14ac:dyDescent="0.3">
      <c r="C43" s="153" t="s">
        <v>44</v>
      </c>
      <c r="D43" s="165" t="s">
        <v>45</v>
      </c>
      <c r="E43" s="155" t="s">
        <v>55</v>
      </c>
      <c r="F43" s="155" t="s">
        <v>57</v>
      </c>
      <c r="G43" s="154" t="s">
        <v>27</v>
      </c>
      <c r="H43" s="160" t="s">
        <v>271</v>
      </c>
      <c r="I43" s="155" t="s">
        <v>46</v>
      </c>
      <c r="J43" s="155" t="s">
        <v>272</v>
      </c>
      <c r="K43" s="155" t="s">
        <v>553</v>
      </c>
      <c r="L43" s="155" t="s">
        <v>554</v>
      </c>
    </row>
    <row r="44" spans="3:12" x14ac:dyDescent="0.25">
      <c r="C44" s="485" t="s">
        <v>47</v>
      </c>
      <c r="D44" s="899">
        <v>25</v>
      </c>
      <c r="E44" s="185">
        <v>0</v>
      </c>
      <c r="F44" s="142">
        <v>0</v>
      </c>
      <c r="G44" s="124">
        <f>E44*F44</f>
        <v>0</v>
      </c>
      <c r="H44" s="188"/>
      <c r="I44" s="125"/>
      <c r="J44" s="125" t="e">
        <f>VLOOKUP(I44,Presupuesto!$B$8:$C$584,2,0)</f>
        <v>#N/A</v>
      </c>
      <c r="K44" s="265" t="s">
        <v>620</v>
      </c>
      <c r="L44" s="125"/>
    </row>
    <row r="45" spans="3:12" x14ac:dyDescent="0.25">
      <c r="C45" s="199" t="s">
        <v>48</v>
      </c>
      <c r="D45" s="899"/>
      <c r="E45" s="232">
        <v>25</v>
      </c>
      <c r="F45" s="127">
        <v>20</v>
      </c>
      <c r="G45" s="124">
        <f>E45*F45</f>
        <v>500</v>
      </c>
      <c r="H45" s="188" t="s">
        <v>269</v>
      </c>
      <c r="I45" s="125" t="s">
        <v>1107</v>
      </c>
      <c r="J45" s="125" t="str">
        <f>VLOOKUP(I45,Presupuesto!$B$8:$C$584,2,0)</f>
        <v>SERVICIOS DE IMPRENTA PUBLIC.Y REPRODUCCION</v>
      </c>
      <c r="K45" s="265" t="s">
        <v>620</v>
      </c>
      <c r="L45" s="125"/>
    </row>
    <row r="46" spans="3:12" x14ac:dyDescent="0.25">
      <c r="C46" s="199" t="s">
        <v>49</v>
      </c>
      <c r="D46" s="899"/>
      <c r="E46" s="232">
        <f>D44</f>
        <v>25</v>
      </c>
      <c r="F46" s="127">
        <v>30</v>
      </c>
      <c r="G46" s="124">
        <f>E46*F46</f>
        <v>750</v>
      </c>
      <c r="H46" s="188" t="s">
        <v>269</v>
      </c>
      <c r="I46" s="125" t="s">
        <v>452</v>
      </c>
      <c r="J46" s="125" t="str">
        <f>VLOOKUP(I46,Presupuesto!$B$8:$C$584,2,0)</f>
        <v>ALIMENTOS Y BEBIDAS PARA PERSONAS (31100-00)</v>
      </c>
      <c r="K46" s="265" t="s">
        <v>620</v>
      </c>
      <c r="L46" s="125"/>
    </row>
    <row r="48" spans="3:12" ht="15.75" thickBot="1" x14ac:dyDescent="0.3"/>
    <row r="49" spans="3:12" ht="15.75" thickBot="1" x14ac:dyDescent="0.3">
      <c r="C49" s="29" t="s">
        <v>43</v>
      </c>
      <c r="D49" s="30">
        <f>SUM(G56:G58)</f>
        <v>1250</v>
      </c>
      <c r="E49" s="120"/>
      <c r="F49" s="120"/>
      <c r="G49" s="120"/>
      <c r="H49" s="95"/>
      <c r="I49" s="95"/>
      <c r="J49" s="95"/>
      <c r="K49" s="139"/>
    </row>
    <row r="50" spans="3:12" x14ac:dyDescent="0.25">
      <c r="C50" s="72"/>
      <c r="D50" s="31"/>
      <c r="E50" s="120"/>
      <c r="F50" s="120"/>
      <c r="G50" s="120"/>
      <c r="H50" s="95"/>
      <c r="I50" s="95"/>
      <c r="J50" s="95"/>
      <c r="K50" s="139"/>
    </row>
    <row r="51" spans="3:12" x14ac:dyDescent="0.25">
      <c r="C51" s="72"/>
      <c r="D51" s="31"/>
      <c r="E51" s="120"/>
      <c r="F51" s="120"/>
      <c r="G51" s="120"/>
      <c r="H51" s="95"/>
      <c r="I51" s="95"/>
      <c r="J51" s="95"/>
      <c r="K51" s="139"/>
    </row>
    <row r="52" spans="3:12" ht="15.75" x14ac:dyDescent="0.25">
      <c r="C52" s="236" t="s">
        <v>533</v>
      </c>
      <c r="D52" s="237" t="s">
        <v>1828</v>
      </c>
      <c r="E52" s="120"/>
      <c r="F52" s="120"/>
      <c r="G52" s="120"/>
      <c r="H52" s="95"/>
      <c r="I52" s="95"/>
      <c r="J52" s="95"/>
      <c r="K52" s="139"/>
    </row>
    <row r="53" spans="3:12" ht="18.75" x14ac:dyDescent="0.25">
      <c r="C53" s="254" t="str">
        <f>IFERROR(VLOOKUP(D52,'1 Desarrollo e Innov Curricular'!$E:$F,2,FALSE),IFERROR(VLOOKUP(D52,'2 Investigación'!$E:$F,2,FALSE),IFERROR(VLOOKUP(D52,'3 Vinculación Univ. Sociedad'!$E:$F,2,FALSE),IFERROR(VLOOKUP(D52,'4 Docencia y Recursos Humano '!$E:$F,2,FALSE),IFERROR(VLOOKUP(D52,'5 Estudiantes'!$E:$F,2,FALSE),IFERROR(VLOOKUP(D52,'6 Gestion Administrativa'!$E:$F,2,FALSE),IFERROR(VLOOKUP(D52,'Gestion Academica'!$E:$F,2,FALSE),IFERROR(VLOOKUP(D52,Graduados!$E:$F,2,FALSE),IFERROR(VLOOKUP(D52,'Gestión del Conocimiento'!$E:$F,2,FALSE),IFERROR(VLOOKUP(D52,Gobernabilidad!$E:$F,2,FALSE),IFERROR(VLOOKUP(D52,'NIVEL DE ES Y  SISTEMA NACIONAL'!$E:$F,2,FALSE),VLOOKUP(D52,'Lo Esencial'!$E:$F,2,0))))))))))))</f>
        <v xml:space="preserve">Capacitación al personal administrativo sobre relaciones y derechos humanos </v>
      </c>
      <c r="D53" s="31"/>
      <c r="E53" s="120"/>
      <c r="F53" s="120"/>
      <c r="G53" s="120"/>
      <c r="H53" s="95"/>
      <c r="I53" s="95"/>
      <c r="J53" s="95"/>
      <c r="K53" s="139"/>
    </row>
    <row r="54" spans="3:12" ht="15.75" thickBot="1" x14ac:dyDescent="0.3">
      <c r="C54" s="72"/>
      <c r="D54" s="31"/>
      <c r="E54" s="120"/>
      <c r="F54" s="120"/>
      <c r="G54" s="120"/>
      <c r="H54" s="95"/>
      <c r="I54" s="95"/>
      <c r="J54" s="95"/>
      <c r="K54" s="139"/>
    </row>
    <row r="55" spans="3:12" ht="30.75" thickBot="1" x14ac:dyDescent="0.3">
      <c r="C55" s="153" t="s">
        <v>44</v>
      </c>
      <c r="D55" s="165" t="s">
        <v>45</v>
      </c>
      <c r="E55" s="155" t="s">
        <v>55</v>
      </c>
      <c r="F55" s="155" t="s">
        <v>57</v>
      </c>
      <c r="G55" s="154" t="s">
        <v>27</v>
      </c>
      <c r="H55" s="160" t="s">
        <v>271</v>
      </c>
      <c r="I55" s="155" t="s">
        <v>46</v>
      </c>
      <c r="J55" s="155" t="s">
        <v>272</v>
      </c>
      <c r="K55" s="155" t="s">
        <v>553</v>
      </c>
      <c r="L55" s="155" t="s">
        <v>554</v>
      </c>
    </row>
    <row r="56" spans="3:12" x14ac:dyDescent="0.25">
      <c r="C56" s="485" t="s">
        <v>47</v>
      </c>
      <c r="D56" s="899">
        <v>25</v>
      </c>
      <c r="E56" s="185">
        <v>0</v>
      </c>
      <c r="F56" s="142">
        <v>0</v>
      </c>
      <c r="G56" s="124">
        <f>E56*F56</f>
        <v>0</v>
      </c>
      <c r="H56" s="188"/>
      <c r="I56" s="125"/>
      <c r="J56" s="125" t="e">
        <f>VLOOKUP(I56,Presupuesto!$B$8:$C$584,2,0)</f>
        <v>#N/A</v>
      </c>
      <c r="K56" s="265" t="s">
        <v>620</v>
      </c>
      <c r="L56" s="125"/>
    </row>
    <row r="57" spans="3:12" x14ac:dyDescent="0.25">
      <c r="C57" s="199" t="s">
        <v>48</v>
      </c>
      <c r="D57" s="899"/>
      <c r="E57" s="232">
        <v>25</v>
      </c>
      <c r="F57" s="127">
        <v>20</v>
      </c>
      <c r="G57" s="124">
        <f>E57*F57</f>
        <v>500</v>
      </c>
      <c r="H57" s="188" t="s">
        <v>269</v>
      </c>
      <c r="I57" s="125" t="s">
        <v>1107</v>
      </c>
      <c r="J57" s="125" t="str">
        <f>VLOOKUP(I57,Presupuesto!$B$8:$C$584,2,0)</f>
        <v>SERVICIOS DE IMPRENTA PUBLIC.Y REPRODUCCION</v>
      </c>
      <c r="K57" s="265" t="s">
        <v>620</v>
      </c>
      <c r="L57" s="125"/>
    </row>
    <row r="58" spans="3:12" x14ac:dyDescent="0.25">
      <c r="C58" s="199" t="s">
        <v>49</v>
      </c>
      <c r="D58" s="899"/>
      <c r="E58" s="232">
        <f>D56</f>
        <v>25</v>
      </c>
      <c r="F58" s="127">
        <v>30</v>
      </c>
      <c r="G58" s="124">
        <f>E58*F58</f>
        <v>750</v>
      </c>
      <c r="H58" s="188" t="s">
        <v>269</v>
      </c>
      <c r="I58" s="125" t="s">
        <v>452</v>
      </c>
      <c r="J58" s="125" t="str">
        <f>VLOOKUP(I58,Presupuesto!$B$8:$C$584,2,0)</f>
        <v>ALIMENTOS Y BEBIDAS PARA PERSONAS (31100-00)</v>
      </c>
      <c r="K58" s="265" t="s">
        <v>620</v>
      </c>
      <c r="L58" s="125"/>
    </row>
    <row r="60" spans="3:12" ht="15.75" thickBot="1" x14ac:dyDescent="0.3"/>
    <row r="61" spans="3:12" ht="15.75" thickBot="1" x14ac:dyDescent="0.3">
      <c r="C61" s="29" t="s">
        <v>43</v>
      </c>
      <c r="D61" s="30">
        <f>SUM(G68:G70)</f>
        <v>600</v>
      </c>
      <c r="E61" s="120"/>
      <c r="F61" s="120"/>
      <c r="G61" s="120"/>
      <c r="H61" s="95"/>
      <c r="I61" s="95"/>
      <c r="J61" s="95"/>
      <c r="K61" s="139"/>
    </row>
    <row r="62" spans="3:12" x14ac:dyDescent="0.25">
      <c r="C62" s="72"/>
      <c r="D62" s="31"/>
      <c r="E62" s="120"/>
      <c r="F62" s="120"/>
      <c r="G62" s="120"/>
      <c r="H62" s="95"/>
      <c r="I62" s="95"/>
      <c r="J62" s="95"/>
      <c r="K62" s="139"/>
    </row>
    <row r="63" spans="3:12" x14ac:dyDescent="0.25">
      <c r="C63" s="72"/>
      <c r="D63" s="31"/>
      <c r="E63" s="120"/>
      <c r="F63" s="120"/>
      <c r="G63" s="120"/>
      <c r="H63" s="95"/>
      <c r="I63" s="95"/>
      <c r="J63" s="95"/>
      <c r="K63" s="139"/>
    </row>
    <row r="64" spans="3:12" ht="15.75" x14ac:dyDescent="0.25">
      <c r="C64" s="236" t="s">
        <v>533</v>
      </c>
      <c r="D64" s="237" t="s">
        <v>1829</v>
      </c>
      <c r="E64" s="120"/>
      <c r="F64" s="120"/>
      <c r="G64" s="120"/>
      <c r="H64" s="95"/>
      <c r="I64" s="95"/>
      <c r="J64" s="95"/>
      <c r="K64" s="139"/>
    </row>
    <row r="65" spans="3:12" ht="18.75" x14ac:dyDescent="0.25">
      <c r="C65" s="254" t="str">
        <f>IFERROR(VLOOKUP(D64,'1 Desarrollo e Innov Curricular'!$E:$F,2,FALSE),IFERROR(VLOOKUP(D64,'2 Investigación'!$E:$F,2,FALSE),IFERROR(VLOOKUP(D64,'3 Vinculación Univ. Sociedad'!$E:$F,2,FALSE),IFERROR(VLOOKUP(D64,'4 Docencia y Recursos Humano '!$E:$F,2,FALSE),IFERROR(VLOOKUP(D64,'5 Estudiantes'!$E:$F,2,FALSE),IFERROR(VLOOKUP(D64,'6 Gestion Administrativa'!$E:$F,2,FALSE),IFERROR(VLOOKUP(D64,'Gestion Academica'!$E:$F,2,FALSE),IFERROR(VLOOKUP(D64,Graduados!$E:$F,2,FALSE),IFERROR(VLOOKUP(D64,'Gestión del Conocimiento'!$E:$F,2,FALSE),IFERROR(VLOOKUP(D64,Gobernabilidad!$E:$F,2,FALSE),IFERROR(VLOOKUP(D64,'NIVEL DE ES Y  SISTEMA NACIONAL'!$E:$F,2,FALSE),VLOOKUP(D64,'Lo Esencial'!$E:$F,2,0))))))))))))</f>
        <v xml:space="preserve">CAPACITAR AL PERSONAL ADMINISTRATIVO EN ATENCION AL PUBLICO </v>
      </c>
      <c r="D65" s="31"/>
      <c r="E65" s="120"/>
      <c r="F65" s="120"/>
      <c r="G65" s="120"/>
      <c r="H65" s="95"/>
      <c r="I65" s="95"/>
      <c r="J65" s="95"/>
      <c r="K65" s="139"/>
    </row>
    <row r="66" spans="3:12" ht="15.75" thickBot="1" x14ac:dyDescent="0.3">
      <c r="C66" s="72"/>
      <c r="D66" s="31"/>
      <c r="E66" s="120"/>
      <c r="F66" s="120"/>
      <c r="G66" s="120"/>
      <c r="H66" s="95"/>
      <c r="I66" s="95"/>
      <c r="J66" s="95"/>
      <c r="K66" s="139"/>
    </row>
    <row r="67" spans="3:12" ht="30.75" thickBot="1" x14ac:dyDescent="0.3">
      <c r="C67" s="153" t="s">
        <v>44</v>
      </c>
      <c r="D67" s="165" t="s">
        <v>45</v>
      </c>
      <c r="E67" s="155" t="s">
        <v>55</v>
      </c>
      <c r="F67" s="155" t="s">
        <v>57</v>
      </c>
      <c r="G67" s="154" t="s">
        <v>27</v>
      </c>
      <c r="H67" s="160" t="s">
        <v>271</v>
      </c>
      <c r="I67" s="155" t="s">
        <v>46</v>
      </c>
      <c r="J67" s="155" t="s">
        <v>272</v>
      </c>
      <c r="K67" s="155" t="s">
        <v>553</v>
      </c>
      <c r="L67" s="155" t="s">
        <v>554</v>
      </c>
    </row>
    <row r="68" spans="3:12" x14ac:dyDescent="0.25">
      <c r="C68" s="485" t="s">
        <v>47</v>
      </c>
      <c r="D68" s="899">
        <v>15</v>
      </c>
      <c r="E68" s="185">
        <v>0</v>
      </c>
      <c r="F68" s="142">
        <v>0</v>
      </c>
      <c r="G68" s="124">
        <f>E68*F68</f>
        <v>0</v>
      </c>
      <c r="H68" s="188"/>
      <c r="I68" s="125"/>
      <c r="J68" s="125" t="e">
        <f>VLOOKUP(I68,Presupuesto!$B$8:$C$584,2,0)</f>
        <v>#N/A</v>
      </c>
      <c r="K68" s="265" t="s">
        <v>620</v>
      </c>
      <c r="L68" s="125"/>
    </row>
    <row r="69" spans="3:12" x14ac:dyDescent="0.25">
      <c r="C69" s="199" t="s">
        <v>48</v>
      </c>
      <c r="D69" s="899"/>
      <c r="E69" s="232">
        <v>15</v>
      </c>
      <c r="F69" s="127">
        <v>10</v>
      </c>
      <c r="G69" s="124">
        <f>E69*F69</f>
        <v>150</v>
      </c>
      <c r="H69" s="188" t="s">
        <v>269</v>
      </c>
      <c r="I69" s="125" t="s">
        <v>1107</v>
      </c>
      <c r="J69" s="125" t="str">
        <f>VLOOKUP(I69,Presupuesto!$B$8:$C$584,2,0)</f>
        <v>SERVICIOS DE IMPRENTA PUBLIC.Y REPRODUCCION</v>
      </c>
      <c r="K69" s="265" t="s">
        <v>620</v>
      </c>
      <c r="L69" s="125"/>
    </row>
    <row r="70" spans="3:12" x14ac:dyDescent="0.25">
      <c r="C70" s="199" t="s">
        <v>49</v>
      </c>
      <c r="D70" s="899"/>
      <c r="E70" s="232">
        <f>D68</f>
        <v>15</v>
      </c>
      <c r="F70" s="127">
        <v>30</v>
      </c>
      <c r="G70" s="124">
        <f>E70*F70</f>
        <v>450</v>
      </c>
      <c r="H70" s="188" t="s">
        <v>269</v>
      </c>
      <c r="I70" s="125" t="s">
        <v>452</v>
      </c>
      <c r="J70" s="125" t="str">
        <f>VLOOKUP(I70,Presupuesto!$B$8:$C$584,2,0)</f>
        <v>ALIMENTOS Y BEBIDAS PARA PERSONAS (31100-00)</v>
      </c>
      <c r="K70" s="265" t="s">
        <v>620</v>
      </c>
      <c r="L70" s="125"/>
    </row>
    <row r="73" spans="3:12" ht="15.75" thickBot="1" x14ac:dyDescent="0.3"/>
    <row r="74" spans="3:12" ht="15.75" thickBot="1" x14ac:dyDescent="0.3">
      <c r="C74" s="29" t="s">
        <v>43</v>
      </c>
      <c r="D74" s="30">
        <f>SUM(G81:G83)</f>
        <v>3200</v>
      </c>
      <c r="E74" s="120"/>
      <c r="F74" s="120"/>
      <c r="G74" s="120"/>
      <c r="H74" s="95"/>
      <c r="I74" s="95"/>
      <c r="J74" s="95"/>
      <c r="K74" s="139"/>
    </row>
    <row r="75" spans="3:12" x14ac:dyDescent="0.25">
      <c r="C75" s="72"/>
      <c r="D75" s="31"/>
      <c r="E75" s="120"/>
      <c r="F75" s="120"/>
      <c r="G75" s="120"/>
      <c r="H75" s="95"/>
      <c r="I75" s="95"/>
      <c r="J75" s="95"/>
      <c r="K75" s="139"/>
    </row>
    <row r="76" spans="3:12" x14ac:dyDescent="0.25">
      <c r="C76" s="72"/>
      <c r="D76" s="31"/>
      <c r="E76" s="120"/>
      <c r="F76" s="120"/>
      <c r="G76" s="120"/>
      <c r="H76" s="95"/>
      <c r="I76" s="95"/>
      <c r="J76" s="95"/>
      <c r="K76" s="139"/>
    </row>
    <row r="77" spans="3:12" ht="15.75" x14ac:dyDescent="0.25">
      <c r="C77" s="236" t="s">
        <v>533</v>
      </c>
      <c r="D77" s="237" t="s">
        <v>1832</v>
      </c>
      <c r="E77" s="120"/>
      <c r="F77" s="120"/>
      <c r="G77" s="120"/>
      <c r="H77" s="95"/>
      <c r="I77" s="95"/>
      <c r="J77" s="95"/>
      <c r="K77" s="139"/>
    </row>
    <row r="78" spans="3:12" ht="18.75" x14ac:dyDescent="0.25">
      <c r="C78" s="254" t="str">
        <f>IFERROR(VLOOKUP(D77,'1 Desarrollo e Innov Curricular'!$E:$F,2,FALSE),IFERROR(VLOOKUP(D77,'2 Investigación'!$E:$F,2,FALSE),IFERROR(VLOOKUP(D77,'3 Vinculación Univ. Sociedad'!$E:$F,2,FALSE),IFERROR(VLOOKUP(D77,'4 Docencia y Recursos Humano '!$E:$F,2,FALSE),IFERROR(VLOOKUP(D77,'5 Estudiantes'!$E:$F,2,FALSE),IFERROR(VLOOKUP(D77,'6 Gestion Administrativa'!$E:$F,2,FALSE),IFERROR(VLOOKUP(D77,'Gestion Academica'!$E:$F,2,FALSE),IFERROR(VLOOKUP(D77,Graduados!$E:$F,2,FALSE),IFERROR(VLOOKUP(D77,'Gestión del Conocimiento'!$E:$F,2,FALSE),IFERROR(VLOOKUP(D77,Gobernabilidad!$E:$F,2,FALSE),IFERROR(VLOOKUP(D77,'NIVEL DE ES Y  SISTEMA NACIONAL'!$E:$F,2,FALSE),VLOOKUP(D77,'Lo Esencial'!$E:$F,2,0))))))))))))</f>
        <v xml:space="preserve">CAPACITACION SOBRE DERECHOS Y DEBERES LABORALES </v>
      </c>
      <c r="D78" s="31"/>
      <c r="E78" s="120"/>
      <c r="F78" s="120"/>
      <c r="G78" s="120"/>
      <c r="H78" s="95"/>
      <c r="I78" s="95"/>
      <c r="J78" s="95"/>
      <c r="K78" s="139"/>
    </row>
    <row r="79" spans="3:12" ht="15.75" thickBot="1" x14ac:dyDescent="0.3">
      <c r="C79" s="72"/>
      <c r="D79" s="31"/>
      <c r="E79" s="120"/>
      <c r="F79" s="120"/>
      <c r="G79" s="120"/>
      <c r="H79" s="95"/>
      <c r="I79" s="95"/>
      <c r="J79" s="95"/>
      <c r="K79" s="139"/>
    </row>
    <row r="80" spans="3:12" ht="30.75" thickBot="1" x14ac:dyDescent="0.3">
      <c r="C80" s="153" t="s">
        <v>44</v>
      </c>
      <c r="D80" s="165" t="s">
        <v>45</v>
      </c>
      <c r="E80" s="155" t="s">
        <v>55</v>
      </c>
      <c r="F80" s="155" t="s">
        <v>57</v>
      </c>
      <c r="G80" s="154" t="s">
        <v>27</v>
      </c>
      <c r="H80" s="160" t="s">
        <v>271</v>
      </c>
      <c r="I80" s="155" t="s">
        <v>46</v>
      </c>
      <c r="J80" s="155" t="s">
        <v>272</v>
      </c>
      <c r="K80" s="155" t="s">
        <v>553</v>
      </c>
      <c r="L80" s="155" t="s">
        <v>554</v>
      </c>
    </row>
    <row r="81" spans="3:12" x14ac:dyDescent="0.25">
      <c r="C81" s="485" t="s">
        <v>47</v>
      </c>
      <c r="D81" s="899">
        <v>80</v>
      </c>
      <c r="E81" s="185">
        <v>0</v>
      </c>
      <c r="F81" s="142">
        <v>0</v>
      </c>
      <c r="G81" s="124">
        <f>E81*F81</f>
        <v>0</v>
      </c>
      <c r="H81" s="188"/>
      <c r="I81" s="125"/>
      <c r="J81" s="125" t="e">
        <f>VLOOKUP(I81,Presupuesto!$B$8:$C$584,2,0)</f>
        <v>#N/A</v>
      </c>
      <c r="K81" s="265" t="s">
        <v>620</v>
      </c>
      <c r="L81" s="125"/>
    </row>
    <row r="82" spans="3:12" x14ac:dyDescent="0.25">
      <c r="C82" s="199" t="s">
        <v>48</v>
      </c>
      <c r="D82" s="899"/>
      <c r="E82" s="232">
        <v>80</v>
      </c>
      <c r="F82" s="127">
        <v>10</v>
      </c>
      <c r="G82" s="124">
        <f>E82*F82</f>
        <v>800</v>
      </c>
      <c r="H82" s="188" t="s">
        <v>269</v>
      </c>
      <c r="I82" s="125" t="s">
        <v>1107</v>
      </c>
      <c r="J82" s="125" t="str">
        <f>VLOOKUP(I82,Presupuesto!$B$8:$C$584,2,0)</f>
        <v>SERVICIOS DE IMPRENTA PUBLIC.Y REPRODUCCION</v>
      </c>
      <c r="K82" s="265" t="s">
        <v>620</v>
      </c>
      <c r="L82" s="125"/>
    </row>
    <row r="83" spans="3:12" x14ac:dyDescent="0.25">
      <c r="C83" s="199" t="s">
        <v>49</v>
      </c>
      <c r="D83" s="899"/>
      <c r="E83" s="232">
        <f>D81</f>
        <v>80</v>
      </c>
      <c r="F83" s="127">
        <v>30</v>
      </c>
      <c r="G83" s="124">
        <f>E83*F83</f>
        <v>2400</v>
      </c>
      <c r="H83" s="188" t="s">
        <v>269</v>
      </c>
      <c r="I83" s="125" t="s">
        <v>452</v>
      </c>
      <c r="J83" s="125" t="str">
        <f>VLOOKUP(I83,Presupuesto!$B$8:$C$584,2,0)</f>
        <v>ALIMENTOS Y BEBIDAS PARA PERSONAS (31100-00)</v>
      </c>
      <c r="K83" s="265" t="s">
        <v>620</v>
      </c>
      <c r="L83" s="125"/>
    </row>
    <row r="86" spans="3:12" ht="15.75" thickBot="1" x14ac:dyDescent="0.3"/>
    <row r="87" spans="3:12" ht="15.75" thickBot="1" x14ac:dyDescent="0.3">
      <c r="C87" s="29" t="s">
        <v>43</v>
      </c>
      <c r="D87" s="30">
        <f>SUM(G94:G96)</f>
        <v>9600</v>
      </c>
      <c r="E87" s="120"/>
      <c r="F87" s="120"/>
      <c r="G87" s="120"/>
      <c r="H87" s="95"/>
      <c r="I87" s="95"/>
      <c r="J87" s="95"/>
      <c r="K87" s="139"/>
    </row>
    <row r="88" spans="3:12" x14ac:dyDescent="0.25">
      <c r="C88" s="72"/>
      <c r="D88" s="31"/>
      <c r="E88" s="120"/>
      <c r="F88" s="120"/>
      <c r="G88" s="120"/>
      <c r="H88" s="95"/>
      <c r="I88" s="95"/>
      <c r="J88" s="95"/>
      <c r="K88" s="139"/>
    </row>
    <row r="89" spans="3:12" x14ac:dyDescent="0.25">
      <c r="C89" s="72"/>
      <c r="D89" s="31"/>
      <c r="E89" s="120"/>
      <c r="F89" s="120"/>
      <c r="G89" s="120"/>
      <c r="H89" s="95"/>
      <c r="I89" s="95"/>
      <c r="J89" s="95"/>
      <c r="K89" s="139"/>
    </row>
    <row r="90" spans="3:12" ht="15.75" x14ac:dyDescent="0.25">
      <c r="C90" s="236" t="s">
        <v>533</v>
      </c>
      <c r="D90" s="237" t="s">
        <v>1836</v>
      </c>
      <c r="E90" s="120"/>
      <c r="F90" s="120"/>
      <c r="G90" s="120"/>
      <c r="H90" s="95"/>
      <c r="I90" s="95"/>
      <c r="J90" s="95"/>
      <c r="K90" s="139"/>
    </row>
    <row r="91" spans="3:12" ht="18.75" x14ac:dyDescent="0.25">
      <c r="C91" s="254" t="str">
        <f>IFERROR(VLOOKUP(D90,'1 Desarrollo e Innov Curricular'!$E:$F,2,FALSE),IFERROR(VLOOKUP(D90,'2 Investigación'!$E:$F,2,FALSE),IFERROR(VLOOKUP(D90,'3 Vinculación Univ. Sociedad'!$E:$F,2,FALSE),IFERROR(VLOOKUP(D90,'4 Docencia y Recursos Humano '!$E:$F,2,FALSE),IFERROR(VLOOKUP(D90,'5 Estudiantes'!$E:$F,2,FALSE),IFERROR(VLOOKUP(D90,'6 Gestion Administrativa'!$E:$F,2,FALSE),IFERROR(VLOOKUP(D90,'Gestion Academica'!$E:$F,2,FALSE),IFERROR(VLOOKUP(D90,Graduados!$E:$F,2,FALSE),IFERROR(VLOOKUP(D90,'Gestión del Conocimiento'!$E:$F,2,FALSE),IFERROR(VLOOKUP(D90,Gobernabilidad!$E:$F,2,FALSE),IFERROR(VLOOKUP(D90,'NIVEL DE ES Y  SISTEMA NACIONAL'!$E:$F,2,FALSE),VLOOKUP(D90,'Lo Esencial'!$E:$F,2,0))))))))))))</f>
        <v xml:space="preserve">TALLER SOBRE LAS INCAPACIDADES, ACCIDENTES Y ENFERMEDADES DEL IHSS </v>
      </c>
      <c r="D91" s="31"/>
      <c r="E91" s="120"/>
      <c r="F91" s="120"/>
      <c r="G91" s="120"/>
      <c r="H91" s="95"/>
      <c r="I91" s="95"/>
      <c r="J91" s="95"/>
      <c r="K91" s="139"/>
    </row>
    <row r="92" spans="3:12" ht="15.75" thickBot="1" x14ac:dyDescent="0.3">
      <c r="C92" s="72"/>
      <c r="D92" s="31"/>
      <c r="E92" s="120"/>
      <c r="F92" s="120"/>
      <c r="G92" s="120"/>
      <c r="H92" s="95"/>
      <c r="I92" s="95"/>
      <c r="J92" s="95"/>
      <c r="K92" s="139"/>
    </row>
    <row r="93" spans="3:12" ht="30.75" thickBot="1" x14ac:dyDescent="0.3">
      <c r="C93" s="153" t="s">
        <v>44</v>
      </c>
      <c r="D93" s="165" t="s">
        <v>45</v>
      </c>
      <c r="E93" s="155" t="s">
        <v>55</v>
      </c>
      <c r="F93" s="155" t="s">
        <v>57</v>
      </c>
      <c r="G93" s="154" t="s">
        <v>27</v>
      </c>
      <c r="H93" s="160" t="s">
        <v>271</v>
      </c>
      <c r="I93" s="155" t="s">
        <v>46</v>
      </c>
      <c r="J93" s="155" t="s">
        <v>272</v>
      </c>
      <c r="K93" s="155" t="s">
        <v>553</v>
      </c>
      <c r="L93" s="155" t="s">
        <v>554</v>
      </c>
    </row>
    <row r="94" spans="3:12" x14ac:dyDescent="0.25">
      <c r="C94" s="485" t="s">
        <v>47</v>
      </c>
      <c r="D94" s="899">
        <v>80</v>
      </c>
      <c r="E94" s="185">
        <v>0</v>
      </c>
      <c r="F94" s="142">
        <v>0</v>
      </c>
      <c r="G94" s="124">
        <f>E94*F94</f>
        <v>0</v>
      </c>
      <c r="H94" s="188"/>
      <c r="I94" s="125"/>
      <c r="J94" s="125" t="e">
        <f>VLOOKUP(I94,Presupuesto!$B$8:$C$584,2,0)</f>
        <v>#N/A</v>
      </c>
      <c r="K94" s="265" t="s">
        <v>620</v>
      </c>
      <c r="L94" s="125"/>
    </row>
    <row r="95" spans="3:12" x14ac:dyDescent="0.25">
      <c r="C95" s="199" t="s">
        <v>48</v>
      </c>
      <c r="D95" s="899"/>
      <c r="E95" s="232">
        <v>80</v>
      </c>
      <c r="F95" s="127">
        <v>20</v>
      </c>
      <c r="G95" s="124">
        <f>E95*F95</f>
        <v>1600</v>
      </c>
      <c r="H95" s="188" t="s">
        <v>269</v>
      </c>
      <c r="I95" s="125" t="s">
        <v>1107</v>
      </c>
      <c r="J95" s="125" t="str">
        <f>VLOOKUP(I95,Presupuesto!$B$8:$C$584,2,0)</f>
        <v>SERVICIOS DE IMPRENTA PUBLIC.Y REPRODUCCION</v>
      </c>
      <c r="K95" s="265" t="s">
        <v>620</v>
      </c>
      <c r="L95" s="125"/>
    </row>
    <row r="96" spans="3:12" x14ac:dyDescent="0.25">
      <c r="C96" s="199" t="s">
        <v>49</v>
      </c>
      <c r="D96" s="899"/>
      <c r="E96" s="232">
        <f>D94</f>
        <v>80</v>
      </c>
      <c r="F96" s="127">
        <v>100</v>
      </c>
      <c r="G96" s="124">
        <f>E96*F96</f>
        <v>8000</v>
      </c>
      <c r="H96" s="188" t="s">
        <v>269</v>
      </c>
      <c r="I96" s="125" t="s">
        <v>452</v>
      </c>
      <c r="J96" s="125" t="str">
        <f>VLOOKUP(I96,Presupuesto!$B$8:$C$584,2,0)</f>
        <v>ALIMENTOS Y BEBIDAS PARA PERSONAS (31100-00)</v>
      </c>
      <c r="K96" s="265" t="s">
        <v>620</v>
      </c>
      <c r="L96" s="125"/>
    </row>
    <row r="98" spans="3:12" ht="15.75" thickBot="1" x14ac:dyDescent="0.3"/>
    <row r="99" spans="3:12" ht="15.75" thickBot="1" x14ac:dyDescent="0.3">
      <c r="C99" s="29" t="s">
        <v>43</v>
      </c>
      <c r="D99" s="30">
        <f>SUM(G106:G110)</f>
        <v>8120</v>
      </c>
      <c r="E99" s="120"/>
      <c r="F99" s="120"/>
      <c r="G99" s="120"/>
      <c r="H99" s="95"/>
      <c r="I99" s="95"/>
      <c r="J99" s="95"/>
      <c r="K99" s="139"/>
    </row>
    <row r="100" spans="3:12" x14ac:dyDescent="0.25">
      <c r="C100" s="72"/>
      <c r="D100" s="31"/>
      <c r="E100" s="120"/>
      <c r="F100" s="120"/>
      <c r="G100" s="120"/>
      <c r="H100" s="95"/>
      <c r="I100" s="95"/>
      <c r="J100" s="95"/>
      <c r="K100" s="139"/>
    </row>
    <row r="101" spans="3:12" x14ac:dyDescent="0.25">
      <c r="C101" s="72"/>
      <c r="D101" s="31"/>
      <c r="E101" s="120"/>
      <c r="F101" s="120"/>
      <c r="G101" s="120"/>
      <c r="H101" s="95"/>
      <c r="I101" s="95"/>
      <c r="J101" s="95"/>
      <c r="K101" s="139"/>
    </row>
    <row r="102" spans="3:12" ht="15.75" x14ac:dyDescent="0.25">
      <c r="C102" s="236" t="s">
        <v>533</v>
      </c>
      <c r="D102" s="237" t="s">
        <v>1839</v>
      </c>
      <c r="E102" s="120"/>
      <c r="F102" s="120"/>
      <c r="G102" s="120"/>
      <c r="H102" s="95"/>
      <c r="I102" s="95"/>
      <c r="J102" s="95"/>
      <c r="K102" s="139"/>
    </row>
    <row r="103" spans="3:12" ht="18.75" x14ac:dyDescent="0.25">
      <c r="C103" s="254" t="str">
        <f>IFERROR(VLOOKUP(D102,'1 Desarrollo e Innov Curricular'!$E:$F,2,FALSE),IFERROR(VLOOKUP(D102,'2 Investigación'!$E:$F,2,FALSE),IFERROR(VLOOKUP(D102,'3 Vinculación Univ. Sociedad'!$E:$F,2,FALSE),IFERROR(VLOOKUP(D102,'4 Docencia y Recursos Humano '!$E:$F,2,FALSE),IFERROR(VLOOKUP(D102,'5 Estudiantes'!$E:$F,2,FALSE),IFERROR(VLOOKUP(D102,'6 Gestion Administrativa'!$E:$F,2,FALSE),IFERROR(VLOOKUP(D102,'Gestion Academica'!$E:$F,2,FALSE),IFERROR(VLOOKUP(D102,Graduados!$E:$F,2,FALSE),IFERROR(VLOOKUP(D102,'Gestión del Conocimiento'!$E:$F,2,FALSE),IFERROR(VLOOKUP(D102,Gobernabilidad!$E:$F,2,FALSE),IFERROR(VLOOKUP(D102,'NIVEL DE ES Y  SISTEMA NACIONAL'!$E:$F,2,FALSE),VLOOKUP(D102,'Lo Esencial'!$E:$F,2,0))))))))))))</f>
        <v xml:space="preserve">TALLER DE COMPUTACION DE EXEL AVANZADO </v>
      </c>
      <c r="D103" s="31"/>
      <c r="E103" s="120"/>
      <c r="F103" s="120"/>
      <c r="G103" s="120"/>
      <c r="H103" s="95"/>
      <c r="I103" s="95"/>
      <c r="J103" s="95"/>
      <c r="K103" s="139"/>
    </row>
    <row r="104" spans="3:12" ht="15.75" thickBot="1" x14ac:dyDescent="0.3">
      <c r="C104" s="72"/>
      <c r="D104" s="31"/>
      <c r="E104" s="120"/>
      <c r="F104" s="120"/>
      <c r="G104" s="120"/>
      <c r="H104" s="95"/>
      <c r="I104" s="95"/>
      <c r="J104" s="95"/>
      <c r="K104" s="139"/>
    </row>
    <row r="105" spans="3:12" ht="30.75" thickBot="1" x14ac:dyDescent="0.3">
      <c r="C105" s="153" t="s">
        <v>44</v>
      </c>
      <c r="D105" s="156" t="s">
        <v>45</v>
      </c>
      <c r="E105" s="155" t="s">
        <v>55</v>
      </c>
      <c r="F105" s="155" t="s">
        <v>57</v>
      </c>
      <c r="G105" s="154" t="s">
        <v>27</v>
      </c>
      <c r="H105" s="160" t="s">
        <v>271</v>
      </c>
      <c r="I105" s="155" t="s">
        <v>46</v>
      </c>
      <c r="J105" s="155" t="s">
        <v>272</v>
      </c>
      <c r="K105" s="155" t="s">
        <v>553</v>
      </c>
      <c r="L105" s="155" t="s">
        <v>554</v>
      </c>
    </row>
    <row r="106" spans="3:12" x14ac:dyDescent="0.25">
      <c r="C106" s="122" t="s">
        <v>47</v>
      </c>
      <c r="D106" s="900">
        <v>15</v>
      </c>
      <c r="E106" s="185"/>
      <c r="F106" s="142">
        <v>0</v>
      </c>
      <c r="G106" s="124">
        <f>E106*F106</f>
        <v>0</v>
      </c>
      <c r="H106" s="188"/>
      <c r="I106" s="125"/>
      <c r="J106" s="125" t="e">
        <f>VLOOKUP(I106,Presupuesto!$B$8:$C$584,2,0)</f>
        <v>#N/A</v>
      </c>
      <c r="K106" s="265" t="s">
        <v>620</v>
      </c>
      <c r="L106" s="125"/>
    </row>
    <row r="107" spans="3:12" x14ac:dyDescent="0.25">
      <c r="C107" s="126" t="s">
        <v>48</v>
      </c>
      <c r="D107" s="901"/>
      <c r="E107" s="232">
        <f>D106</f>
        <v>15</v>
      </c>
      <c r="F107" s="127">
        <v>10</v>
      </c>
      <c r="G107" s="124">
        <f>E107*F107</f>
        <v>150</v>
      </c>
      <c r="H107" s="188" t="s">
        <v>269</v>
      </c>
      <c r="I107" s="125" t="s">
        <v>1107</v>
      </c>
      <c r="J107" s="125" t="str">
        <f>VLOOKUP(I107,Presupuesto!$B$8:$C$584,2,0)</f>
        <v>SERVICIOS DE IMPRENTA PUBLIC.Y REPRODUCCION</v>
      </c>
      <c r="K107" s="265" t="s">
        <v>620</v>
      </c>
      <c r="L107" s="125"/>
    </row>
    <row r="108" spans="3:12" x14ac:dyDescent="0.25">
      <c r="C108" s="126" t="s">
        <v>49</v>
      </c>
      <c r="D108" s="901"/>
      <c r="E108" s="232">
        <f>D106</f>
        <v>15</v>
      </c>
      <c r="F108" s="127">
        <v>30</v>
      </c>
      <c r="G108" s="124">
        <f>E108*F108</f>
        <v>450</v>
      </c>
      <c r="H108" s="188" t="s">
        <v>269</v>
      </c>
      <c r="I108" s="125" t="s">
        <v>452</v>
      </c>
      <c r="J108" s="125" t="str">
        <f>VLOOKUP(I108,Presupuesto!$B$8:$C$584,2,0)</f>
        <v>ALIMENTOS Y BEBIDAS PARA PERSONAS (31100-00)</v>
      </c>
      <c r="K108" s="265" t="s">
        <v>620</v>
      </c>
      <c r="L108" s="125"/>
    </row>
    <row r="109" spans="3:12" x14ac:dyDescent="0.25">
      <c r="C109" s="126" t="s">
        <v>50</v>
      </c>
      <c r="D109" s="901"/>
      <c r="E109" s="178">
        <v>4</v>
      </c>
      <c r="F109" s="145">
        <v>80</v>
      </c>
      <c r="G109" s="124">
        <f>E109*F109</f>
        <v>320</v>
      </c>
      <c r="H109" s="188" t="s">
        <v>269</v>
      </c>
      <c r="I109" s="125" t="s">
        <v>1139</v>
      </c>
      <c r="J109" s="125" t="str">
        <f>VLOOKUP(I109,Presupuesto!$B$8:$C$584,2,0)</f>
        <v>PASAJES NACIONALES</v>
      </c>
      <c r="K109" s="265" t="s">
        <v>620</v>
      </c>
      <c r="L109" s="125"/>
    </row>
    <row r="110" spans="3:12" ht="15.75" thickBot="1" x14ac:dyDescent="0.3">
      <c r="C110" s="262" t="s">
        <v>580</v>
      </c>
      <c r="D110" s="263">
        <v>2</v>
      </c>
      <c r="E110" s="264">
        <v>4</v>
      </c>
      <c r="F110" s="131">
        <f>HLOOKUP(C110,$AH$2:$BU$3,2,0)</f>
        <v>900</v>
      </c>
      <c r="G110" s="132">
        <f>D110*E110*F110</f>
        <v>7200</v>
      </c>
      <c r="H110" s="188" t="s">
        <v>270</v>
      </c>
      <c r="I110" s="125" t="s">
        <v>1151</v>
      </c>
      <c r="J110" s="133" t="str">
        <f>VLOOKUP(I110,Presupuesto!$B$8:$C$584,2,0)</f>
        <v>VIATICOS NACIONALES</v>
      </c>
      <c r="K110" s="265" t="s">
        <v>620</v>
      </c>
      <c r="L110" s="125"/>
    </row>
    <row r="112" spans="3:12" ht="15.75" thickBot="1" x14ac:dyDescent="0.3"/>
    <row r="113" spans="3:12" ht="15.75" thickBot="1" x14ac:dyDescent="0.3">
      <c r="C113" s="29" t="s">
        <v>43</v>
      </c>
      <c r="D113" s="30">
        <f>SUM(G120:G129)</f>
        <v>114180</v>
      </c>
      <c r="E113" s="120"/>
      <c r="F113" s="120"/>
      <c r="G113" s="120"/>
      <c r="H113" s="95"/>
      <c r="I113" s="95"/>
      <c r="J113" s="95"/>
      <c r="K113" s="139"/>
    </row>
    <row r="114" spans="3:12" x14ac:dyDescent="0.25">
      <c r="C114" s="72"/>
      <c r="D114" s="31"/>
      <c r="E114" s="120"/>
      <c r="F114" s="120"/>
      <c r="G114" s="120"/>
      <c r="H114" s="95"/>
      <c r="I114" s="95"/>
      <c r="J114" s="95"/>
      <c r="K114" s="139"/>
    </row>
    <row r="115" spans="3:12" x14ac:dyDescent="0.25">
      <c r="C115" s="72"/>
      <c r="D115" s="31"/>
      <c r="E115" s="120"/>
      <c r="F115" s="120"/>
      <c r="G115" s="120"/>
      <c r="H115" s="95"/>
      <c r="I115" s="95"/>
      <c r="J115" s="95"/>
      <c r="K115" s="139"/>
    </row>
    <row r="116" spans="3:12" ht="15.75" x14ac:dyDescent="0.25">
      <c r="C116" s="236" t="s">
        <v>533</v>
      </c>
      <c r="D116" s="237" t="s">
        <v>1912</v>
      </c>
      <c r="E116" s="120"/>
      <c r="F116" s="120"/>
      <c r="G116" s="120"/>
      <c r="H116" s="95"/>
      <c r="I116" s="603"/>
      <c r="J116" s="95"/>
      <c r="K116" s="139"/>
    </row>
    <row r="117" spans="3:12" ht="18.75" x14ac:dyDescent="0.25">
      <c r="C117" s="254" t="str">
        <f>IFERROR(VLOOKUP(D116,'1 Desarrollo e Innov Curricular'!$E:$F,2,FALSE),IFERROR(VLOOKUP(D116,'2 Investigación'!$E:$F,2,FALSE),IFERROR(VLOOKUP(D116,'3 Vinculación Univ. Sociedad'!$E:$F,2,FALSE),IFERROR(VLOOKUP(D116,'4 Docencia y Recursos Humano '!$E:$F,2,FALSE),IFERROR(VLOOKUP(D116,'5 Estudiantes'!$E:$F,2,FALSE),IFERROR(VLOOKUP(D116,'6 Gestion Administrativa'!$E:$F,2,FALSE),IFERROR(VLOOKUP(D116,'Gestion Academica'!$E:$F,2,FALSE),IFERROR(VLOOKUP(D116,Graduados!$E:$F,2,FALSE),IFERROR(VLOOKUP(D116,'Gestión del Conocimiento'!$E:$F,2,FALSE),IFERROR(VLOOKUP(D116,Gobernabilidad!$E:$F,2,FALSE),IFERROR(VLOOKUP(D116,'NIVEL DE ES Y  SISTEMA NACIONAL'!$E:$F,2,FALSE),VLOOKUP(D116,'Lo Esencial'!$E:$F,2,0))))))))))))</f>
        <v xml:space="preserve">Participación de nuevas tecnologías talleres de procesamiento de alimentos y agroindustria </v>
      </c>
      <c r="D117" s="31"/>
      <c r="E117" s="120"/>
      <c r="F117" s="120"/>
      <c r="G117" s="120"/>
      <c r="H117" s="95"/>
      <c r="I117" s="95"/>
      <c r="J117" s="95"/>
      <c r="K117" s="139"/>
    </row>
    <row r="118" spans="3:12" ht="15.75" thickBot="1" x14ac:dyDescent="0.3">
      <c r="C118" s="72"/>
      <c r="D118" s="31"/>
      <c r="E118" s="120"/>
      <c r="F118" s="120"/>
      <c r="G118" s="120"/>
      <c r="H118" s="95"/>
      <c r="I118" s="95"/>
      <c r="J118" s="95"/>
      <c r="K118" s="139"/>
    </row>
    <row r="119" spans="3:12" ht="30.75" thickBot="1" x14ac:dyDescent="0.3">
      <c r="C119" s="153" t="s">
        <v>44</v>
      </c>
      <c r="D119" s="156" t="s">
        <v>45</v>
      </c>
      <c r="E119" s="155" t="s">
        <v>55</v>
      </c>
      <c r="F119" s="155" t="s">
        <v>57</v>
      </c>
      <c r="G119" s="154" t="s">
        <v>27</v>
      </c>
      <c r="H119" s="160" t="s">
        <v>271</v>
      </c>
      <c r="I119" s="155" t="s">
        <v>46</v>
      </c>
      <c r="J119" s="155" t="s">
        <v>272</v>
      </c>
      <c r="K119" s="155" t="s">
        <v>553</v>
      </c>
      <c r="L119" s="155" t="s">
        <v>554</v>
      </c>
    </row>
    <row r="120" spans="3:12" x14ac:dyDescent="0.25">
      <c r="C120" s="122" t="s">
        <v>47</v>
      </c>
      <c r="D120" s="900">
        <v>150</v>
      </c>
      <c r="E120" s="185">
        <v>8</v>
      </c>
      <c r="F120" s="142">
        <v>2000</v>
      </c>
      <c r="G120" s="124">
        <f t="shared" ref="G120:G128" si="0">E120*F120</f>
        <v>16000</v>
      </c>
      <c r="H120" s="188" t="s">
        <v>270</v>
      </c>
      <c r="I120" s="125" t="s">
        <v>1089</v>
      </c>
      <c r="J120" s="125" t="str">
        <f>VLOOKUP(I120,Presupuesto!$B$8:$C$584,2,0)</f>
        <v>SERVICIOS DE CAPACITACION.</v>
      </c>
      <c r="K120" s="265" t="s">
        <v>245</v>
      </c>
      <c r="L120" s="125"/>
    </row>
    <row r="121" spans="3:12" x14ac:dyDescent="0.25">
      <c r="C121" s="126" t="s">
        <v>1909</v>
      </c>
      <c r="D121" s="901"/>
      <c r="E121" s="232">
        <v>5</v>
      </c>
      <c r="F121" s="127">
        <v>3000</v>
      </c>
      <c r="G121" s="124">
        <f t="shared" si="0"/>
        <v>15000</v>
      </c>
      <c r="H121" s="188" t="s">
        <v>270</v>
      </c>
      <c r="I121" s="501" t="s">
        <v>1121</v>
      </c>
      <c r="J121" s="125" t="str">
        <f>VLOOKUP(I121,Presupuesto!$B$8:$C$584,2,0)</f>
        <v>PUBLICIDAD Y PROPAGANDA</v>
      </c>
      <c r="K121" s="265" t="s">
        <v>245</v>
      </c>
      <c r="L121" s="125"/>
    </row>
    <row r="122" spans="3:12" x14ac:dyDescent="0.25">
      <c r="C122" s="126" t="s">
        <v>49</v>
      </c>
      <c r="D122" s="901"/>
      <c r="E122" s="232">
        <v>300</v>
      </c>
      <c r="F122" s="127">
        <v>150</v>
      </c>
      <c r="G122" s="124">
        <f t="shared" si="0"/>
        <v>45000</v>
      </c>
      <c r="H122" s="188" t="s">
        <v>270</v>
      </c>
      <c r="I122" s="125" t="s">
        <v>452</v>
      </c>
      <c r="J122" s="125" t="str">
        <f>VLOOKUP(I122,Presupuesto!$B$8:$C$584,2,0)</f>
        <v>ALIMENTOS Y BEBIDAS PARA PERSONAS (31100-00)</v>
      </c>
      <c r="K122" s="265" t="s">
        <v>245</v>
      </c>
      <c r="L122" s="125"/>
    </row>
    <row r="123" spans="3:12" x14ac:dyDescent="0.25">
      <c r="C123" s="126" t="s">
        <v>50</v>
      </c>
      <c r="D123" s="901"/>
      <c r="E123" s="178">
        <v>10</v>
      </c>
      <c r="F123" s="145">
        <v>1500</v>
      </c>
      <c r="G123" s="124">
        <f t="shared" si="0"/>
        <v>15000</v>
      </c>
      <c r="H123" s="188" t="s">
        <v>270</v>
      </c>
      <c r="I123" s="125" t="s">
        <v>1139</v>
      </c>
      <c r="J123" s="125" t="str">
        <f>VLOOKUP(I123,Presupuesto!$B$8:$C$584,2,0)</f>
        <v>PASAJES NACIONALES</v>
      </c>
      <c r="K123" s="265" t="s">
        <v>245</v>
      </c>
      <c r="L123" s="125"/>
    </row>
    <row r="124" spans="3:12" x14ac:dyDescent="0.25">
      <c r="C124" s="126" t="s">
        <v>563</v>
      </c>
      <c r="D124" s="901"/>
      <c r="E124" s="178">
        <v>1</v>
      </c>
      <c r="F124" s="145">
        <v>2000</v>
      </c>
      <c r="G124" s="124">
        <f t="shared" si="0"/>
        <v>2000</v>
      </c>
      <c r="H124" s="188" t="s">
        <v>270</v>
      </c>
      <c r="I124" s="125" t="s">
        <v>1332</v>
      </c>
      <c r="J124" s="125" t="str">
        <f>VLOOKUP(I124,Presupuesto!$B$8:$C$584,2,0)</f>
        <v>UTILES DE ESCRITORIO, OFICINA Y ENSE¥ANZA</v>
      </c>
      <c r="K124" s="265" t="s">
        <v>245</v>
      </c>
      <c r="L124" s="125"/>
    </row>
    <row r="125" spans="3:12" x14ac:dyDescent="0.25">
      <c r="C125" s="126" t="s">
        <v>51</v>
      </c>
      <c r="D125" s="901"/>
      <c r="E125" s="232">
        <v>3</v>
      </c>
      <c r="F125" s="127">
        <v>85</v>
      </c>
      <c r="G125" s="124">
        <f t="shared" si="0"/>
        <v>255</v>
      </c>
      <c r="H125" s="188" t="s">
        <v>270</v>
      </c>
      <c r="I125" s="125" t="s">
        <v>1332</v>
      </c>
      <c r="J125" s="125" t="str">
        <f>VLOOKUP(I125,Presupuesto!$B$8:$C$584,2,0)</f>
        <v>UTILES DE ESCRITORIO, OFICINA Y ENSE¥ANZA</v>
      </c>
      <c r="K125" s="265" t="s">
        <v>245</v>
      </c>
      <c r="L125" s="125"/>
    </row>
    <row r="126" spans="3:12" x14ac:dyDescent="0.25">
      <c r="C126" s="126" t="s">
        <v>249</v>
      </c>
      <c r="D126" s="901"/>
      <c r="E126" s="232">
        <v>200</v>
      </c>
      <c r="F126" s="127">
        <v>36</v>
      </c>
      <c r="G126" s="124">
        <f t="shared" si="0"/>
        <v>7200</v>
      </c>
      <c r="H126" s="188" t="s">
        <v>270</v>
      </c>
      <c r="I126" s="125" t="s">
        <v>1332</v>
      </c>
      <c r="J126" s="125" t="str">
        <f>VLOOKUP(I126,Presupuesto!$B$8:$C$584,2,0)</f>
        <v>UTILES DE ESCRITORIO, OFICINA Y ENSE¥ANZA</v>
      </c>
      <c r="K126" s="265" t="s">
        <v>245</v>
      </c>
      <c r="L126" s="125"/>
    </row>
    <row r="127" spans="3:12" x14ac:dyDescent="0.25">
      <c r="C127" s="126" t="s">
        <v>34</v>
      </c>
      <c r="D127" s="901"/>
      <c r="E127" s="232">
        <v>25</v>
      </c>
      <c r="F127" s="127">
        <v>84</v>
      </c>
      <c r="G127" s="124">
        <f t="shared" si="0"/>
        <v>2100</v>
      </c>
      <c r="H127" s="188" t="s">
        <v>270</v>
      </c>
      <c r="I127" s="125" t="s">
        <v>1332</v>
      </c>
      <c r="J127" s="125" t="str">
        <f>VLOOKUP(I127,Presupuesto!$B$8:$C$584,2,0)</f>
        <v>UTILES DE ESCRITORIO, OFICINA Y ENSE¥ANZA</v>
      </c>
      <c r="K127" s="265" t="s">
        <v>245</v>
      </c>
      <c r="L127" s="125"/>
    </row>
    <row r="128" spans="3:12" x14ac:dyDescent="0.25">
      <c r="C128" s="136" t="s">
        <v>1910</v>
      </c>
      <c r="D128" s="901"/>
      <c r="E128" s="258">
        <v>150</v>
      </c>
      <c r="F128" s="146">
        <v>20</v>
      </c>
      <c r="G128" s="124">
        <f t="shared" si="0"/>
        <v>3000</v>
      </c>
      <c r="H128" s="188" t="s">
        <v>270</v>
      </c>
      <c r="I128" s="125" t="s">
        <v>1332</v>
      </c>
      <c r="J128" s="125" t="str">
        <f>VLOOKUP(I128,Presupuesto!$B$8:$C$584,2,0)</f>
        <v>UTILES DE ESCRITORIO, OFICINA Y ENSE¥ANZA</v>
      </c>
      <c r="K128" s="265" t="s">
        <v>245</v>
      </c>
      <c r="L128" s="125"/>
    </row>
    <row r="129" spans="3:12" ht="15.75" thickBot="1" x14ac:dyDescent="0.3">
      <c r="C129" s="262" t="s">
        <v>576</v>
      </c>
      <c r="D129" s="263">
        <v>3</v>
      </c>
      <c r="E129" s="264">
        <v>2.5</v>
      </c>
      <c r="F129" s="131">
        <f>HLOOKUP(C129,$AH$2:$BU$3,2,0)</f>
        <v>1150</v>
      </c>
      <c r="G129" s="132">
        <f>D129*E129*F129</f>
        <v>8625</v>
      </c>
      <c r="H129" s="188" t="s">
        <v>270</v>
      </c>
      <c r="I129" s="125" t="s">
        <v>1151</v>
      </c>
      <c r="J129" s="133" t="str">
        <f>VLOOKUP(I129,Presupuesto!$B$8:$C$584,2,0)</f>
        <v>VIATICOS NACIONALES</v>
      </c>
      <c r="K129" s="265" t="s">
        <v>245</v>
      </c>
      <c r="L129" s="125"/>
    </row>
    <row r="132" spans="3:12" ht="15.75" thickBot="1" x14ac:dyDescent="0.3"/>
    <row r="133" spans="3:12" ht="15.75" thickBot="1" x14ac:dyDescent="0.3">
      <c r="C133" s="29" t="s">
        <v>43</v>
      </c>
      <c r="D133" s="30">
        <f>SUM(G140:G142)</f>
        <v>58680</v>
      </c>
      <c r="E133" s="120"/>
      <c r="F133" s="120"/>
      <c r="G133" s="120"/>
      <c r="H133" s="95"/>
      <c r="I133" s="95"/>
      <c r="J133" s="95"/>
      <c r="K133" s="139"/>
    </row>
    <row r="134" spans="3:12" x14ac:dyDescent="0.25">
      <c r="C134" s="72"/>
      <c r="D134" s="31"/>
      <c r="E134" s="120"/>
      <c r="F134" s="120"/>
      <c r="G134" s="120"/>
      <c r="H134" s="95"/>
      <c r="I134" s="95"/>
      <c r="J134" s="95"/>
      <c r="K134" s="139"/>
    </row>
    <row r="135" spans="3:12" x14ac:dyDescent="0.25">
      <c r="C135" s="72"/>
      <c r="D135" s="31"/>
      <c r="E135" s="120"/>
      <c r="F135" s="120"/>
      <c r="G135" s="120"/>
      <c r="H135" s="95"/>
      <c r="I135" s="95"/>
      <c r="J135" s="95"/>
      <c r="K135" s="139"/>
    </row>
    <row r="136" spans="3:12" ht="15.75" x14ac:dyDescent="0.25">
      <c r="C136" s="236" t="s">
        <v>533</v>
      </c>
      <c r="D136" s="237" t="s">
        <v>1918</v>
      </c>
      <c r="E136" s="120"/>
      <c r="F136" s="120"/>
      <c r="G136" s="120"/>
      <c r="H136" s="95"/>
      <c r="I136" s="95"/>
      <c r="J136" s="95"/>
      <c r="K136" s="139"/>
    </row>
    <row r="137" spans="3:12" ht="18.75" x14ac:dyDescent="0.25">
      <c r="C137" s="254" t="str">
        <f>IFERROR(VLOOKUP(D136,'1 Desarrollo e Innov Curricular'!$E:$F,2,FALSE),IFERROR(VLOOKUP(D136,'2 Investigación'!$E:$F,2,FALSE),IFERROR(VLOOKUP(D136,'3 Vinculación Univ. Sociedad'!$E:$F,2,FALSE),IFERROR(VLOOKUP(D136,'4 Docencia y Recursos Humano '!$E:$F,2,FALSE),IFERROR(VLOOKUP(D136,'5 Estudiantes'!$E:$F,2,FALSE),IFERROR(VLOOKUP(D136,'6 Gestion Administrativa'!$E:$F,2,FALSE),IFERROR(VLOOKUP(D136,'Gestion Academica'!$E:$F,2,FALSE),IFERROR(VLOOKUP(D136,Graduados!$E:$F,2,FALSE),IFERROR(VLOOKUP(D136,'Gestión del Conocimiento'!$E:$F,2,FALSE),IFERROR(VLOOKUP(D136,Gobernabilidad!$E:$F,2,FALSE),IFERROR(VLOOKUP(D136,'NIVEL DE ES Y  SISTEMA NACIONAL'!$E:$F,2,FALSE),VLOOKUP(D136,'Lo Esencial'!$E:$F,2,0))))))))))))</f>
        <v xml:space="preserve">Promover la publicación y divulsión de resultados de investigaciones en congresos y publicación en libros, manuales  y revistas  </v>
      </c>
      <c r="D137" s="31"/>
      <c r="E137" s="120"/>
      <c r="F137" s="120"/>
      <c r="G137" s="120"/>
      <c r="H137" s="95"/>
      <c r="I137" s="95"/>
      <c r="J137" s="95"/>
      <c r="K137" s="139"/>
    </row>
    <row r="138" spans="3:12" ht="15.75" thickBot="1" x14ac:dyDescent="0.3">
      <c r="C138" s="72"/>
      <c r="D138" s="31"/>
      <c r="E138" s="120"/>
      <c r="F138" s="120"/>
      <c r="G138" s="120"/>
      <c r="H138" s="95"/>
      <c r="I138" s="95"/>
      <c r="J138" s="95"/>
      <c r="K138" s="139"/>
    </row>
    <row r="139" spans="3:12" ht="30.75" thickBot="1" x14ac:dyDescent="0.3">
      <c r="C139" s="153" t="s">
        <v>44</v>
      </c>
      <c r="D139" s="156" t="s">
        <v>45</v>
      </c>
      <c r="E139" s="155" t="s">
        <v>55</v>
      </c>
      <c r="F139" s="155" t="s">
        <v>57</v>
      </c>
      <c r="G139" s="154" t="s">
        <v>27</v>
      </c>
      <c r="H139" s="160" t="s">
        <v>271</v>
      </c>
      <c r="I139" s="155" t="s">
        <v>46</v>
      </c>
      <c r="J139" s="155" t="s">
        <v>272</v>
      </c>
      <c r="K139" s="155" t="s">
        <v>553</v>
      </c>
      <c r="L139" s="155" t="s">
        <v>554</v>
      </c>
    </row>
    <row r="140" spans="3:12" x14ac:dyDescent="0.25">
      <c r="C140" s="126" t="s">
        <v>1923</v>
      </c>
      <c r="D140" s="499">
        <v>1</v>
      </c>
      <c r="E140" s="178">
        <v>1</v>
      </c>
      <c r="F140" s="145">
        <v>15000</v>
      </c>
      <c r="G140" s="124">
        <f>E140*F140</f>
        <v>15000</v>
      </c>
      <c r="H140" s="188" t="s">
        <v>270</v>
      </c>
      <c r="I140" s="125" t="s">
        <v>1145</v>
      </c>
      <c r="J140" s="125" t="str">
        <f>VLOOKUP(I140,Presupuesto!$B$8:$C$584,2,0)</f>
        <v>PASAJES AL EXTERIOR</v>
      </c>
      <c r="K140" s="125" t="s">
        <v>245</v>
      </c>
      <c r="L140" s="125"/>
    </row>
    <row r="141" spans="3:12" ht="15.75" thickBot="1" x14ac:dyDescent="0.3">
      <c r="C141" s="262" t="s">
        <v>596</v>
      </c>
      <c r="D141" s="263">
        <v>1</v>
      </c>
      <c r="E141" s="264">
        <v>4.5</v>
      </c>
      <c r="F141" s="131">
        <f>HLOOKUP(C141,$AH$2:$BU$3,2,0)</f>
        <v>5040</v>
      </c>
      <c r="G141" s="124">
        <f>E141*F141</f>
        <v>22680</v>
      </c>
      <c r="H141" s="188" t="s">
        <v>270</v>
      </c>
      <c r="I141" s="125" t="s">
        <v>1157</v>
      </c>
      <c r="J141" s="125" t="str">
        <f>VLOOKUP(I141,Presupuesto!$B$8:$C$584,2,0)</f>
        <v>VIATICOS AL EXTERIOR</v>
      </c>
      <c r="K141" s="125" t="s">
        <v>245</v>
      </c>
      <c r="L141" s="125"/>
    </row>
    <row r="142" spans="3:12" ht="15.75" thickBot="1" x14ac:dyDescent="0.3">
      <c r="C142" s="262" t="s">
        <v>574</v>
      </c>
      <c r="D142" s="263">
        <v>3</v>
      </c>
      <c r="E142" s="264">
        <v>3.5</v>
      </c>
      <c r="F142" s="131">
        <f>HLOOKUP(C142,$AH$2:$BU$3,2,0)</f>
        <v>2000</v>
      </c>
      <c r="G142" s="132">
        <f>D142*E142*F142</f>
        <v>21000</v>
      </c>
      <c r="H142" s="188" t="s">
        <v>270</v>
      </c>
      <c r="I142" s="125" t="s">
        <v>1151</v>
      </c>
      <c r="J142" s="133" t="str">
        <f>VLOOKUP(I142,Presupuesto!$B$8:$C$584,2,0)</f>
        <v>VIATICOS NACIONALES</v>
      </c>
      <c r="K142" s="125" t="s">
        <v>245</v>
      </c>
      <c r="L142" s="125"/>
    </row>
    <row r="147" spans="3:12" ht="15.75" thickBot="1" x14ac:dyDescent="0.3">
      <c r="I147" s="603"/>
    </row>
    <row r="148" spans="3:12" ht="15.75" thickBot="1" x14ac:dyDescent="0.3">
      <c r="C148" s="29" t="s">
        <v>43</v>
      </c>
      <c r="D148" s="30">
        <f>SUM(G155:G161)</f>
        <v>61250</v>
      </c>
      <c r="E148" s="120"/>
      <c r="F148" s="120"/>
      <c r="G148" s="120"/>
      <c r="H148" s="95"/>
      <c r="I148" s="95"/>
      <c r="J148" s="95"/>
      <c r="K148" s="139"/>
    </row>
    <row r="149" spans="3:12" x14ac:dyDescent="0.25">
      <c r="C149" s="72"/>
      <c r="D149" s="31"/>
      <c r="E149" s="120"/>
      <c r="F149" s="120"/>
      <c r="G149" s="120"/>
      <c r="H149" s="95"/>
      <c r="I149" s="95"/>
      <c r="J149" s="95"/>
      <c r="K149" s="139"/>
    </row>
    <row r="150" spans="3:12" x14ac:dyDescent="0.25">
      <c r="C150" s="72"/>
      <c r="D150" s="31"/>
      <c r="E150" s="120"/>
      <c r="F150" s="120"/>
      <c r="G150" s="120"/>
      <c r="H150" s="95"/>
      <c r="I150" s="95"/>
      <c r="J150" s="95"/>
      <c r="K150" s="139"/>
    </row>
    <row r="151" spans="3:12" ht="15.75" x14ac:dyDescent="0.25">
      <c r="C151" s="236" t="s">
        <v>533</v>
      </c>
      <c r="D151" s="237" t="s">
        <v>1903</v>
      </c>
      <c r="E151" s="120"/>
      <c r="F151" s="120"/>
      <c r="G151" s="120"/>
      <c r="H151" s="95"/>
      <c r="I151" s="95"/>
      <c r="J151" s="95"/>
      <c r="K151" s="139"/>
    </row>
    <row r="152" spans="3:12" ht="18.75" x14ac:dyDescent="0.25">
      <c r="C152" s="254" t="str">
        <f>IFERROR(VLOOKUP(D151,'1 Desarrollo e Innov Curricular'!$E:$F,2,FALSE),IFERROR(VLOOKUP(D151,'2 Investigación'!$E:$F,2,FALSE),IFERROR(VLOOKUP(D151,'3 Vinculación Univ. Sociedad'!$E:$F,2,FALSE),IFERROR(VLOOKUP(D151,'4 Docencia y Recursos Humano '!$E:$F,2,FALSE),IFERROR(VLOOKUP(D151,'5 Estudiantes'!$E:$F,2,FALSE),IFERROR(VLOOKUP(D151,'6 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Realizar gestiones ante la Corporación Municipal de Danlí (UDEL) ; para la obtención de recursos para desarrollar el proyecto de vinculación: Procesamiento y comercialización de café, hacia los pequeños productores de café del municipio de Danlí.</v>
      </c>
      <c r="D152" s="31"/>
      <c r="E152" s="120"/>
      <c r="F152" s="120"/>
      <c r="G152" s="120"/>
      <c r="H152" s="95"/>
      <c r="I152" s="95"/>
      <c r="J152" s="95"/>
      <c r="K152" s="139"/>
    </row>
    <row r="153" spans="3:12" ht="15.75" thickBot="1" x14ac:dyDescent="0.3">
      <c r="C153" s="72"/>
      <c r="D153" s="31"/>
      <c r="E153" s="120"/>
      <c r="F153" s="120"/>
      <c r="G153" s="120"/>
      <c r="H153" s="95"/>
      <c r="I153" s="95"/>
      <c r="J153" s="95"/>
      <c r="K153" s="139"/>
    </row>
    <row r="154" spans="3:12" ht="30.75" thickBot="1" x14ac:dyDescent="0.3">
      <c r="C154" s="153" t="s">
        <v>44</v>
      </c>
      <c r="D154" s="156" t="s">
        <v>45</v>
      </c>
      <c r="E154" s="155" t="s">
        <v>55</v>
      </c>
      <c r="F154" s="155" t="s">
        <v>57</v>
      </c>
      <c r="G154" s="154" t="s">
        <v>27</v>
      </c>
      <c r="H154" s="160" t="s">
        <v>271</v>
      </c>
      <c r="I154" s="155" t="s">
        <v>46</v>
      </c>
      <c r="J154" s="155" t="s">
        <v>272</v>
      </c>
      <c r="K154" s="155" t="s">
        <v>553</v>
      </c>
      <c r="L154" s="155" t="s">
        <v>554</v>
      </c>
    </row>
    <row r="155" spans="3:12" x14ac:dyDescent="0.25">
      <c r="C155" s="122"/>
      <c r="D155" s="900">
        <v>50</v>
      </c>
      <c r="E155" s="185"/>
      <c r="F155" s="142"/>
      <c r="G155" s="124"/>
      <c r="H155" s="188"/>
      <c r="I155" s="125"/>
      <c r="J155" s="125"/>
      <c r="K155" s="265"/>
      <c r="L155" s="125"/>
    </row>
    <row r="156" spans="3:12" x14ac:dyDescent="0.25">
      <c r="C156" s="126" t="s">
        <v>48</v>
      </c>
      <c r="D156" s="901"/>
      <c r="E156" s="232">
        <f>D155</f>
        <v>50</v>
      </c>
      <c r="F156" s="127">
        <v>150</v>
      </c>
      <c r="G156" s="124">
        <f>E156*F156</f>
        <v>7500</v>
      </c>
      <c r="H156" s="188" t="s">
        <v>270</v>
      </c>
      <c r="I156" s="125" t="s">
        <v>1107</v>
      </c>
      <c r="J156" s="125" t="str">
        <f>VLOOKUP(I156,Presupuesto!$B$8:$C$584,2,0)</f>
        <v>SERVICIOS DE IMPRENTA PUBLIC.Y REPRODUCCION</v>
      </c>
      <c r="K156" s="125" t="str">
        <f t="shared" ref="K156:K161" si="1">$K$17</f>
        <v>Vinculación Universidad-Sociedad</v>
      </c>
      <c r="L156" s="125"/>
    </row>
    <row r="157" spans="3:12" x14ac:dyDescent="0.25">
      <c r="C157" s="126" t="s">
        <v>49</v>
      </c>
      <c r="D157" s="901"/>
      <c r="E157" s="232">
        <v>120</v>
      </c>
      <c r="F157" s="127">
        <v>150</v>
      </c>
      <c r="G157" s="124">
        <f>E157*F157</f>
        <v>18000</v>
      </c>
      <c r="H157" s="188" t="s">
        <v>270</v>
      </c>
      <c r="I157" s="125" t="s">
        <v>452</v>
      </c>
      <c r="J157" s="125" t="str">
        <f>VLOOKUP(I157,Presupuesto!$B$8:$C$584,2,0)</f>
        <v>ALIMENTOS Y BEBIDAS PARA PERSONAS (31100-00)</v>
      </c>
      <c r="K157" s="125" t="str">
        <f t="shared" si="1"/>
        <v>Vinculación Universidad-Sociedad</v>
      </c>
      <c r="L157" s="125"/>
    </row>
    <row r="158" spans="3:12" x14ac:dyDescent="0.25">
      <c r="C158" s="126" t="s">
        <v>50</v>
      </c>
      <c r="D158" s="901"/>
      <c r="E158" s="178">
        <v>20</v>
      </c>
      <c r="F158" s="145">
        <v>800</v>
      </c>
      <c r="G158" s="124">
        <f>E158*F158</f>
        <v>16000</v>
      </c>
      <c r="H158" s="188" t="s">
        <v>270</v>
      </c>
      <c r="I158" s="125" t="s">
        <v>1139</v>
      </c>
      <c r="J158" s="125" t="str">
        <f>VLOOKUP(I158,Presupuesto!$B$8:$C$584,2,0)</f>
        <v>PASAJES NACIONALES</v>
      </c>
      <c r="K158" s="125" t="str">
        <f t="shared" si="1"/>
        <v>Vinculación Universidad-Sociedad</v>
      </c>
      <c r="L158" s="125"/>
    </row>
    <row r="159" spans="3:12" x14ac:dyDescent="0.25">
      <c r="C159" s="126" t="s">
        <v>1936</v>
      </c>
      <c r="D159" s="901"/>
      <c r="E159" s="232">
        <v>30</v>
      </c>
      <c r="F159" s="127">
        <v>200</v>
      </c>
      <c r="G159" s="124">
        <f>E159*F159</f>
        <v>6000</v>
      </c>
      <c r="H159" s="188" t="s">
        <v>270</v>
      </c>
      <c r="I159" s="501" t="s">
        <v>1121</v>
      </c>
      <c r="J159" s="125" t="str">
        <f>VLOOKUP(I159,Presupuesto!$B$8:$C$584,2,0)</f>
        <v>PUBLICIDAD Y PROPAGANDA</v>
      </c>
      <c r="K159" s="125" t="str">
        <f t="shared" si="1"/>
        <v>Vinculación Universidad-Sociedad</v>
      </c>
      <c r="L159" s="125"/>
    </row>
    <row r="160" spans="3:12" x14ac:dyDescent="0.25">
      <c r="C160" s="126" t="s">
        <v>1937</v>
      </c>
      <c r="D160" s="901"/>
      <c r="E160" s="232">
        <v>20</v>
      </c>
      <c r="F160" s="127">
        <v>400</v>
      </c>
      <c r="G160" s="124">
        <f>E160*F160</f>
        <v>8000</v>
      </c>
      <c r="H160" s="188" t="s">
        <v>270</v>
      </c>
      <c r="I160" s="125" t="s">
        <v>1051</v>
      </c>
      <c r="J160" s="125" t="str">
        <f>VLOOKUP(I160,Presupuesto!$B$8:$C$584,2,0)</f>
        <v>OTROS ALQUILERES</v>
      </c>
      <c r="K160" s="125" t="str">
        <f t="shared" si="1"/>
        <v>Vinculación Universidad-Sociedad</v>
      </c>
      <c r="L160" s="125"/>
    </row>
    <row r="161" spans="3:12" ht="15.75" thickBot="1" x14ac:dyDescent="0.3">
      <c r="C161" s="262" t="s">
        <v>576</v>
      </c>
      <c r="D161" s="263">
        <v>1</v>
      </c>
      <c r="E161" s="264">
        <v>5</v>
      </c>
      <c r="F161" s="131">
        <f>HLOOKUP(C161,$AH$2:$BU$3,2,0)</f>
        <v>1150</v>
      </c>
      <c r="G161" s="132">
        <f>D161*E161*F161</f>
        <v>5750</v>
      </c>
      <c r="H161" s="188" t="s">
        <v>270</v>
      </c>
      <c r="I161" s="125" t="s">
        <v>1151</v>
      </c>
      <c r="J161" s="133" t="str">
        <f>VLOOKUP(I161,Presupuesto!$B$8:$C$584,2,0)</f>
        <v>VIATICOS NACIONALES</v>
      </c>
      <c r="K161" s="125" t="str">
        <f t="shared" si="1"/>
        <v>Vinculación Universidad-Sociedad</v>
      </c>
      <c r="L161" s="125"/>
    </row>
    <row r="167" spans="3:12" ht="15.75" thickBot="1" x14ac:dyDescent="0.3"/>
    <row r="168" spans="3:12" ht="15.75" thickBot="1" x14ac:dyDescent="0.3">
      <c r="C168" s="29" t="s">
        <v>43</v>
      </c>
      <c r="D168" s="30">
        <f>SUM(G175:G178)</f>
        <v>15250</v>
      </c>
      <c r="E168" s="120"/>
      <c r="F168" s="120"/>
      <c r="G168" s="120"/>
      <c r="H168" s="95"/>
      <c r="I168" s="95"/>
      <c r="J168" s="95"/>
      <c r="K168" s="139"/>
    </row>
    <row r="169" spans="3:12" x14ac:dyDescent="0.25">
      <c r="C169" s="72"/>
      <c r="D169" s="31"/>
      <c r="E169" s="120"/>
      <c r="F169" s="120"/>
      <c r="G169" s="120"/>
      <c r="H169" s="95"/>
      <c r="I169" s="95"/>
      <c r="J169" s="95"/>
      <c r="K169" s="139"/>
    </row>
    <row r="170" spans="3:12" x14ac:dyDescent="0.25">
      <c r="C170" s="72"/>
      <c r="D170" s="31"/>
      <c r="E170" s="120"/>
      <c r="F170" s="120"/>
      <c r="G170" s="120"/>
      <c r="H170" s="95"/>
      <c r="I170" s="95"/>
      <c r="J170" s="95"/>
      <c r="K170" s="139"/>
    </row>
    <row r="171" spans="3:12" ht="15.75" x14ac:dyDescent="0.25">
      <c r="C171" s="236" t="s">
        <v>533</v>
      </c>
      <c r="D171" s="237" t="s">
        <v>1731</v>
      </c>
      <c r="E171" s="120"/>
      <c r="F171" s="120"/>
      <c r="G171" s="120"/>
      <c r="H171" s="95"/>
      <c r="I171" s="95"/>
      <c r="J171" s="95"/>
      <c r="K171" s="139"/>
    </row>
    <row r="172" spans="3:12" ht="18.75" x14ac:dyDescent="0.25">
      <c r="C172" s="254" t="str">
        <f>IFERROR(VLOOKUP(D171,'1 Desarrollo e Innov Curricular'!$E:$F,2,FALSE),IFERROR(VLOOKUP(D171,'2 Investigación'!$E:$F,2,FALSE),IFERROR(VLOOKUP(D171,'3 Vinculación Univ. Sociedad'!$E:$F,2,FALSE),IFERROR(VLOOKUP(D171,'4 Docencia y Recursos Humano '!$E:$F,2,FALSE),IFERROR(VLOOKUP(D171,'5 Estudiantes'!$E:$F,2,FALSE),IFERROR(VLOOKUP(D171,'6 Gestion Administrativa'!$E:$F,2,FALSE),IFERROR(VLOOKUP(D171,'Gestion Academica'!$E:$F,2,FALSE),IFERROR(VLOOKUP(D171,Graduados!$E:$F,2,FALSE),IFERROR(VLOOKUP(D171,'Gestión del Conocimiento'!$E:$F,2,FALSE),IFERROR(VLOOKUP(D171,Gobernabilidad!$E:$F,2,FALSE),IFERROR(VLOOKUP(D171,'NIVEL DE ES Y  SISTEMA NACIONAL'!$E:$F,2,FALSE),VLOOKUP(D171,'Lo Esencial'!$E:$F,2,0))))))))))))</f>
        <v xml:space="preserve">Desarrollo de capacitación de lenguajes audiovisuales  con el fin de preparar al docente  en el manejo de los nuevos lenguajes audiovisuales como un complemento para el constructivismo.  ( Final I-PAC)    </v>
      </c>
      <c r="D172" s="31"/>
      <c r="E172" s="120"/>
      <c r="F172" s="120"/>
      <c r="G172" s="120"/>
      <c r="H172" s="95"/>
      <c r="I172" s="95"/>
      <c r="J172" s="95"/>
      <c r="K172" s="139"/>
    </row>
    <row r="173" spans="3:12" ht="15.75" thickBot="1" x14ac:dyDescent="0.3">
      <c r="C173" s="72"/>
      <c r="D173" s="31"/>
      <c r="E173" s="120"/>
      <c r="F173" s="120"/>
      <c r="G173" s="120"/>
      <c r="H173" s="95"/>
      <c r="I173" s="95"/>
      <c r="J173" s="95"/>
      <c r="K173" s="139"/>
    </row>
    <row r="174" spans="3:12" ht="30.75" thickBot="1" x14ac:dyDescent="0.3">
      <c r="C174" s="153" t="s">
        <v>44</v>
      </c>
      <c r="D174" s="156" t="s">
        <v>45</v>
      </c>
      <c r="E174" s="155" t="s">
        <v>55</v>
      </c>
      <c r="F174" s="155" t="s">
        <v>57</v>
      </c>
      <c r="G174" s="154" t="s">
        <v>27</v>
      </c>
      <c r="H174" s="160" t="s">
        <v>271</v>
      </c>
      <c r="I174" s="155" t="s">
        <v>46</v>
      </c>
      <c r="J174" s="155" t="s">
        <v>272</v>
      </c>
      <c r="K174" s="155" t="s">
        <v>553</v>
      </c>
      <c r="L174" s="155" t="s">
        <v>554</v>
      </c>
    </row>
    <row r="175" spans="3:12" x14ac:dyDescent="0.25">
      <c r="C175" s="126" t="s">
        <v>49</v>
      </c>
      <c r="D175" s="901"/>
      <c r="E175" s="232">
        <v>32</v>
      </c>
      <c r="F175" s="127">
        <v>150</v>
      </c>
      <c r="G175" s="124">
        <f t="shared" ref="G175:G177" si="2">E175*F175</f>
        <v>4800</v>
      </c>
      <c r="H175" s="188" t="s">
        <v>269</v>
      </c>
      <c r="I175" s="125" t="s">
        <v>452</v>
      </c>
      <c r="J175" s="125" t="str">
        <f>VLOOKUP(I175,Presupuesto!$B$8:$C$584,2,0)</f>
        <v>ALIMENTOS Y BEBIDAS PARA PERSONAS (31100-00)</v>
      </c>
      <c r="K175" s="125" t="s">
        <v>264</v>
      </c>
      <c r="L175" s="125"/>
    </row>
    <row r="176" spans="3:12" x14ac:dyDescent="0.25">
      <c r="C176" s="126" t="s">
        <v>50</v>
      </c>
      <c r="D176" s="901"/>
      <c r="E176" s="178">
        <v>2</v>
      </c>
      <c r="F176" s="145">
        <v>5000</v>
      </c>
      <c r="G176" s="124">
        <f t="shared" si="2"/>
        <v>10000</v>
      </c>
      <c r="H176" s="188" t="s">
        <v>270</v>
      </c>
      <c r="I176" s="125" t="s">
        <v>1139</v>
      </c>
      <c r="J176" s="125" t="str">
        <f>VLOOKUP(I176,Presupuesto!$B$8:$C$584,2,0)</f>
        <v>PASAJES NACIONALES</v>
      </c>
      <c r="K176" s="125" t="s">
        <v>264</v>
      </c>
      <c r="L176" s="125"/>
    </row>
    <row r="177" spans="3:12" x14ac:dyDescent="0.25">
      <c r="C177" s="126" t="s">
        <v>563</v>
      </c>
      <c r="D177" s="901"/>
      <c r="E177" s="178">
        <v>30</v>
      </c>
      <c r="F177" s="145">
        <v>15</v>
      </c>
      <c r="G177" s="124">
        <f t="shared" si="2"/>
        <v>450</v>
      </c>
      <c r="H177" s="188" t="s">
        <v>269</v>
      </c>
      <c r="I177" s="125" t="s">
        <v>1107</v>
      </c>
      <c r="J177" s="125" t="str">
        <f>VLOOKUP(I177,Presupuesto!$B$8:$C$584,2,0)</f>
        <v>SERVICIOS DE IMPRENTA PUBLIC.Y REPRODUCCION</v>
      </c>
      <c r="K177" s="125" t="s">
        <v>264</v>
      </c>
      <c r="L177" s="125"/>
    </row>
    <row r="178" spans="3:12" ht="15.75" thickBot="1" x14ac:dyDescent="0.3">
      <c r="C178" s="262" t="s">
        <v>576</v>
      </c>
      <c r="D178" s="263">
        <v>0</v>
      </c>
      <c r="E178" s="264">
        <v>0</v>
      </c>
      <c r="F178" s="131">
        <f>HLOOKUP(C178,$AH$2:$BU$3,2,0)</f>
        <v>1150</v>
      </c>
      <c r="G178" s="132">
        <f>D178*E178*F178</f>
        <v>0</v>
      </c>
      <c r="H178" s="188"/>
      <c r="I178" s="125"/>
      <c r="J178" s="133" t="e">
        <f>VLOOKUP(I178,Presupuesto!$B$8:$C$584,2,0)</f>
        <v>#N/A</v>
      </c>
      <c r="K178" s="125" t="s">
        <v>264</v>
      </c>
      <c r="L178" s="125"/>
    </row>
    <row r="182" spans="3:12" ht="15.75" thickBot="1" x14ac:dyDescent="0.3"/>
    <row r="183" spans="3:12" ht="15.75" thickBot="1" x14ac:dyDescent="0.3">
      <c r="C183" s="29" t="s">
        <v>43</v>
      </c>
      <c r="D183" s="30">
        <f>SUM(G190:G193)</f>
        <v>10100</v>
      </c>
      <c r="E183" s="120"/>
      <c r="F183" s="120"/>
      <c r="G183" s="120"/>
      <c r="H183" s="95"/>
      <c r="I183" s="95"/>
      <c r="J183" s="95"/>
      <c r="K183" s="139"/>
    </row>
    <row r="184" spans="3:12" x14ac:dyDescent="0.25">
      <c r="C184" s="72"/>
      <c r="D184" s="31"/>
      <c r="E184" s="120"/>
      <c r="F184" s="120"/>
      <c r="G184" s="120"/>
      <c r="H184" s="95"/>
      <c r="I184" s="95"/>
      <c r="J184" s="95"/>
      <c r="K184" s="139"/>
    </row>
    <row r="185" spans="3:12" x14ac:dyDescent="0.25">
      <c r="C185" s="72"/>
      <c r="D185" s="31"/>
      <c r="E185" s="120"/>
      <c r="F185" s="120"/>
      <c r="G185" s="120"/>
      <c r="H185" s="95"/>
      <c r="I185" s="95"/>
      <c r="J185" s="95"/>
      <c r="K185" s="139"/>
    </row>
    <row r="186" spans="3:12" ht="15.75" x14ac:dyDescent="0.25">
      <c r="C186" s="236" t="s">
        <v>533</v>
      </c>
      <c r="D186" s="237" t="s">
        <v>2575</v>
      </c>
      <c r="E186" s="120"/>
      <c r="F186" s="120"/>
      <c r="G186" s="120"/>
      <c r="H186" s="95"/>
      <c r="I186" s="95"/>
      <c r="J186" s="95"/>
      <c r="K186" s="139"/>
    </row>
    <row r="187" spans="3:12" ht="18.75" x14ac:dyDescent="0.25">
      <c r="C187" s="254" t="str">
        <f>IFERROR(VLOOKUP(D186,'1 Desarrollo e Innov Curricular'!$E:$F,2,FALSE),IFERROR(VLOOKUP(D186,'2 Investigación'!$E:$F,2,FALSE),IFERROR(VLOOKUP(D186,'3 Vinculación Univ. Sociedad'!$E:$F,2,FALSE),IFERROR(VLOOKUP(D186,'4 Docencia y Recursos Humano '!$E:$F,2,FALSE),IFERROR(VLOOKUP(D186,'5 Estudiantes'!$E:$F,2,FALSE),IFERROR(VLOOKUP(D186,'6 Gestion Administrativa'!$E:$F,2,FALSE),IFERROR(VLOOKUP(D186,'Gestion Academica'!$E:$F,2,FALSE),IFERROR(VLOOKUP(D186,Graduados!$E:$F,2,FALSE),IFERROR(VLOOKUP(D186,'Gestión del Conocimiento'!$E:$F,2,FALSE),IFERROR(VLOOKUP(D186,Gobernabilidad!$E:$F,2,FALSE),IFERROR(VLOOKUP(D186,'NIVEL DE ES Y  SISTEMA NACIONAL'!$E:$F,2,FALSE),VLOOKUP(D186,'Lo Esencial'!$E:$F,2,0))))))))))))</f>
        <v>Realizar una capacitación al personal docente sobre el Programa para la tabulación de datos SPSS por la DEGT. (Inicio II PAC)</v>
      </c>
      <c r="D187" s="31"/>
      <c r="E187" s="120"/>
      <c r="F187" s="120"/>
      <c r="G187" s="120"/>
      <c r="H187" s="95"/>
      <c r="I187" s="95"/>
      <c r="J187" s="95"/>
      <c r="K187" s="139"/>
    </row>
    <row r="188" spans="3:12" ht="15.75" thickBot="1" x14ac:dyDescent="0.3">
      <c r="C188" s="72"/>
      <c r="D188" s="31"/>
      <c r="E188" s="120"/>
      <c r="F188" s="120"/>
      <c r="G188" s="120"/>
      <c r="H188" s="95"/>
      <c r="I188" s="95"/>
      <c r="J188" s="95"/>
      <c r="K188" s="139"/>
    </row>
    <row r="189" spans="3:12" ht="30.75" thickBot="1" x14ac:dyDescent="0.3">
      <c r="C189" s="153" t="s">
        <v>44</v>
      </c>
      <c r="D189" s="156" t="s">
        <v>45</v>
      </c>
      <c r="E189" s="155" t="s">
        <v>55</v>
      </c>
      <c r="F189" s="155" t="s">
        <v>57</v>
      </c>
      <c r="G189" s="154" t="s">
        <v>27</v>
      </c>
      <c r="H189" s="160" t="s">
        <v>271</v>
      </c>
      <c r="I189" s="155" t="s">
        <v>46</v>
      </c>
      <c r="J189" s="155" t="s">
        <v>272</v>
      </c>
      <c r="K189" s="155" t="s">
        <v>553</v>
      </c>
      <c r="L189" s="155" t="s">
        <v>554</v>
      </c>
    </row>
    <row r="190" spans="3:12" x14ac:dyDescent="0.25">
      <c r="C190" s="126" t="s">
        <v>49</v>
      </c>
      <c r="D190" s="901">
        <v>32</v>
      </c>
      <c r="E190" s="232">
        <v>32</v>
      </c>
      <c r="F190" s="127">
        <v>150</v>
      </c>
      <c r="G190" s="124">
        <f t="shared" ref="G190:G192" si="3">E190*F190</f>
        <v>4800</v>
      </c>
      <c r="H190" s="188" t="s">
        <v>269</v>
      </c>
      <c r="I190" s="125" t="s">
        <v>452</v>
      </c>
      <c r="J190" s="125" t="str">
        <f>VLOOKUP(I190,Presupuesto!$B$8:$C$584,2,0)</f>
        <v>ALIMENTOS Y BEBIDAS PARA PERSONAS (31100-00)</v>
      </c>
      <c r="K190" s="125" t="s">
        <v>264</v>
      </c>
      <c r="L190" s="125"/>
    </row>
    <row r="191" spans="3:12" x14ac:dyDescent="0.25">
      <c r="C191" s="126" t="s">
        <v>50</v>
      </c>
      <c r="D191" s="901"/>
      <c r="E191" s="178">
        <v>1</v>
      </c>
      <c r="F191" s="145">
        <v>5000</v>
      </c>
      <c r="G191" s="124">
        <f t="shared" si="3"/>
        <v>5000</v>
      </c>
      <c r="H191" s="188" t="s">
        <v>270</v>
      </c>
      <c r="I191" s="125" t="s">
        <v>1139</v>
      </c>
      <c r="J191" s="125" t="str">
        <f>VLOOKUP(I191,Presupuesto!$B$8:$C$584,2,0)</f>
        <v>PASAJES NACIONALES</v>
      </c>
      <c r="K191" s="125" t="s">
        <v>264</v>
      </c>
      <c r="L191" s="125"/>
    </row>
    <row r="192" spans="3:12" x14ac:dyDescent="0.25">
      <c r="C192" s="126" t="s">
        <v>563</v>
      </c>
      <c r="D192" s="901"/>
      <c r="E192" s="178">
        <v>30</v>
      </c>
      <c r="F192" s="145">
        <v>10</v>
      </c>
      <c r="G192" s="124">
        <f t="shared" si="3"/>
        <v>300</v>
      </c>
      <c r="H192" s="188" t="s">
        <v>269</v>
      </c>
      <c r="I192" s="125" t="s">
        <v>1107</v>
      </c>
      <c r="J192" s="125" t="str">
        <f>VLOOKUP(I192,Presupuesto!$B$8:$C$584,2,0)</f>
        <v>SERVICIOS DE IMPRENTA PUBLIC.Y REPRODUCCION</v>
      </c>
      <c r="K192" s="125" t="s">
        <v>264</v>
      </c>
      <c r="L192" s="125"/>
    </row>
    <row r="193" spans="3:12" ht="15.75" thickBot="1" x14ac:dyDescent="0.3">
      <c r="C193" s="262" t="s">
        <v>576</v>
      </c>
      <c r="D193" s="263">
        <v>0</v>
      </c>
      <c r="E193" s="264">
        <v>0</v>
      </c>
      <c r="F193" s="131">
        <f>HLOOKUP(C193,$AH$2:$BU$3,2,0)</f>
        <v>1150</v>
      </c>
      <c r="G193" s="132">
        <f>D193*E193*F193</f>
        <v>0</v>
      </c>
      <c r="H193" s="188"/>
      <c r="I193" s="125"/>
      <c r="J193" s="133" t="e">
        <f>VLOOKUP(I193,Presupuesto!$B$8:$C$584,2,0)</f>
        <v>#N/A</v>
      </c>
      <c r="K193" s="125" t="s">
        <v>264</v>
      </c>
      <c r="L193" s="125"/>
    </row>
    <row r="196" spans="3:12" ht="15.75" thickBot="1" x14ac:dyDescent="0.3"/>
    <row r="197" spans="3:12" ht="15.75" thickBot="1" x14ac:dyDescent="0.3">
      <c r="C197" s="29" t="s">
        <v>43</v>
      </c>
      <c r="D197" s="30">
        <f>SUM(G204:G209)</f>
        <v>22825</v>
      </c>
      <c r="E197" s="120"/>
      <c r="F197" s="120"/>
      <c r="G197" s="120"/>
      <c r="H197" s="95"/>
      <c r="I197" s="95"/>
      <c r="J197" s="95"/>
      <c r="K197" s="139"/>
    </row>
    <row r="198" spans="3:12" x14ac:dyDescent="0.25">
      <c r="C198" s="72"/>
      <c r="D198" s="31"/>
      <c r="E198" s="120"/>
      <c r="F198" s="120"/>
      <c r="G198" s="120"/>
      <c r="H198" s="95"/>
      <c r="I198" s="95"/>
      <c r="J198" s="95"/>
      <c r="K198" s="139"/>
    </row>
    <row r="199" spans="3:12" x14ac:dyDescent="0.25">
      <c r="C199" s="72"/>
      <c r="D199" s="31"/>
      <c r="E199" s="120"/>
      <c r="F199" s="120"/>
      <c r="G199" s="120"/>
      <c r="H199" s="95"/>
      <c r="I199" s="95"/>
      <c r="J199" s="95"/>
      <c r="K199" s="139"/>
    </row>
    <row r="200" spans="3:12" ht="15.75" x14ac:dyDescent="0.25">
      <c r="C200" s="236" t="s">
        <v>533</v>
      </c>
      <c r="D200" s="237" t="s">
        <v>1989</v>
      </c>
      <c r="E200" s="120"/>
      <c r="F200" s="120"/>
      <c r="G200" s="120"/>
      <c r="H200" s="95"/>
      <c r="I200" s="95"/>
      <c r="J200" s="95"/>
      <c r="K200" s="139"/>
    </row>
    <row r="201" spans="3:12" ht="18.75" x14ac:dyDescent="0.25">
      <c r="C201" s="254" t="str">
        <f>IFERROR(VLOOKUP(D200,'1 Desarrollo e Innov Curricular'!$E:$F,2,FALSE),IFERROR(VLOOKUP(D200,'2 Investigación'!$E:$F,2,FALSE),IFERROR(VLOOKUP(D200,'3 Vinculación Univ. Sociedad'!$E:$F,2,FALSE),IFERROR(VLOOKUP(D200,'4 Docencia y Recursos Humano '!$E:$F,2,FALSE),IFERROR(VLOOKUP(D200,'5 Estudiantes'!$E:$F,2,FALSE),IFERROR(VLOOKUP(D200,'6 Gestion Administrativa'!$E:$F,2,FALSE),IFERROR(VLOOKUP(D200,'Gestion Academica'!$E:$F,2,FALSE),IFERROR(VLOOKUP(D200,Graduados!$E:$F,2,FALSE),IFERROR(VLOOKUP(D200,'Gestión del Conocimiento'!$E:$F,2,FALSE),IFERROR(VLOOKUP(D200,Gobernabilidad!$E:$F,2,FALSE),IFERROR(VLOOKUP(D200,'NIVEL DE ES Y  SISTEMA NACIONAL'!$E:$F,2,FALSE),VLOOKUP(D200,'Lo Esencial'!$E:$F,2,0))))))))))))</f>
        <v>Desarrollar una capacitacón sobre La ética como eje transversal de la UNAH ( final II- PAC)</v>
      </c>
      <c r="D201" s="31"/>
      <c r="E201" s="120"/>
      <c r="F201" s="120"/>
      <c r="G201" s="120"/>
      <c r="H201" s="95"/>
      <c r="I201" s="95"/>
      <c r="J201" s="95"/>
      <c r="K201" s="139"/>
    </row>
    <row r="202" spans="3:12" ht="15.75" thickBot="1" x14ac:dyDescent="0.3">
      <c r="C202" s="72"/>
      <c r="D202" s="31"/>
      <c r="E202" s="120"/>
      <c r="F202" s="120"/>
      <c r="G202" s="120"/>
      <c r="H202" s="95"/>
      <c r="I202" s="95"/>
      <c r="J202" s="95"/>
      <c r="K202" s="139"/>
    </row>
    <row r="203" spans="3:12" ht="30.75" thickBot="1" x14ac:dyDescent="0.3">
      <c r="C203" s="153" t="s">
        <v>44</v>
      </c>
      <c r="D203" s="156" t="s">
        <v>45</v>
      </c>
      <c r="E203" s="155" t="s">
        <v>55</v>
      </c>
      <c r="F203" s="155" t="s">
        <v>57</v>
      </c>
      <c r="G203" s="154" t="s">
        <v>27</v>
      </c>
      <c r="H203" s="160" t="s">
        <v>271</v>
      </c>
      <c r="I203" s="155" t="s">
        <v>46</v>
      </c>
      <c r="J203" s="155" t="s">
        <v>272</v>
      </c>
      <c r="K203" s="155" t="s">
        <v>553</v>
      </c>
      <c r="L203" s="155" t="s">
        <v>554</v>
      </c>
    </row>
    <row r="204" spans="3:12" x14ac:dyDescent="0.25">
      <c r="C204" s="122" t="s">
        <v>47</v>
      </c>
      <c r="D204" s="900">
        <v>32</v>
      </c>
      <c r="E204" s="185">
        <v>1</v>
      </c>
      <c r="F204" s="142">
        <v>12000</v>
      </c>
      <c r="G204" s="124">
        <f t="shared" ref="G204:G208" si="4">E204*F204</f>
        <v>12000</v>
      </c>
      <c r="H204" s="188" t="s">
        <v>270</v>
      </c>
      <c r="I204" s="125" t="s">
        <v>1089</v>
      </c>
      <c r="J204" s="125" t="str">
        <f>VLOOKUP(I204,Presupuesto!$B$8:$C$584,2,0)</f>
        <v>SERVICIOS DE CAPACITACION.</v>
      </c>
      <c r="K204" s="265" t="s">
        <v>264</v>
      </c>
      <c r="L204" s="125" t="s">
        <v>537</v>
      </c>
    </row>
    <row r="205" spans="3:12" x14ac:dyDescent="0.25">
      <c r="C205" s="126" t="s">
        <v>49</v>
      </c>
      <c r="D205" s="901"/>
      <c r="E205" s="232">
        <f>D204</f>
        <v>32</v>
      </c>
      <c r="F205" s="127">
        <v>150</v>
      </c>
      <c r="G205" s="124">
        <f t="shared" si="4"/>
        <v>4800</v>
      </c>
      <c r="H205" s="188" t="s">
        <v>269</v>
      </c>
      <c r="I205" s="125" t="s">
        <v>452</v>
      </c>
      <c r="J205" s="125" t="str">
        <f>VLOOKUP(I205,Presupuesto!$B$8:$C$584,2,0)</f>
        <v>ALIMENTOS Y BEBIDAS PARA PERSONAS (31100-00)</v>
      </c>
      <c r="K205" s="125" t="s">
        <v>264</v>
      </c>
      <c r="L205" s="125" t="s">
        <v>539</v>
      </c>
    </row>
    <row r="206" spans="3:12" x14ac:dyDescent="0.25">
      <c r="C206" s="126" t="s">
        <v>50</v>
      </c>
      <c r="D206" s="901"/>
      <c r="E206" s="178">
        <v>1</v>
      </c>
      <c r="F206" s="145">
        <v>5000</v>
      </c>
      <c r="G206" s="124">
        <f t="shared" si="4"/>
        <v>5000</v>
      </c>
      <c r="H206" s="188" t="s">
        <v>270</v>
      </c>
      <c r="I206" s="125" t="s">
        <v>1139</v>
      </c>
      <c r="J206" s="125" t="str">
        <f>VLOOKUP(I206,Presupuesto!$B$8:$C$584,2,0)</f>
        <v>PASAJES NACIONALES</v>
      </c>
      <c r="K206" s="125" t="s">
        <v>264</v>
      </c>
      <c r="L206" s="125" t="s">
        <v>555</v>
      </c>
    </row>
    <row r="207" spans="3:12" x14ac:dyDescent="0.25">
      <c r="C207" s="126" t="s">
        <v>563</v>
      </c>
      <c r="D207" s="901"/>
      <c r="E207" s="178">
        <v>30</v>
      </c>
      <c r="F207" s="145">
        <v>30</v>
      </c>
      <c r="G207" s="124">
        <f t="shared" si="4"/>
        <v>900</v>
      </c>
      <c r="H207" s="188" t="s">
        <v>269</v>
      </c>
      <c r="I207" s="125" t="s">
        <v>1107</v>
      </c>
      <c r="J207" s="125" t="str">
        <f>VLOOKUP(I207,Presupuesto!$B$8:$C$584,2,0)</f>
        <v>SERVICIOS DE IMPRENTA PUBLIC.Y REPRODUCCION</v>
      </c>
      <c r="K207" s="125" t="s">
        <v>264</v>
      </c>
      <c r="L207" s="125" t="s">
        <v>555</v>
      </c>
    </row>
    <row r="208" spans="3:12" x14ac:dyDescent="0.25">
      <c r="C208" s="126" t="s">
        <v>34</v>
      </c>
      <c r="D208" s="901"/>
      <c r="E208" s="232">
        <v>5</v>
      </c>
      <c r="F208" s="127">
        <v>25</v>
      </c>
      <c r="G208" s="124">
        <f t="shared" si="4"/>
        <v>125</v>
      </c>
      <c r="H208" s="188" t="s">
        <v>269</v>
      </c>
      <c r="I208" s="125" t="s">
        <v>1332</v>
      </c>
      <c r="J208" s="125" t="str">
        <f>VLOOKUP(I208,Presupuesto!$B$8:$C$584,2,0)</f>
        <v>UTILES DE ESCRITORIO, OFICINA Y ENSE¥ANZA</v>
      </c>
      <c r="K208" s="125" t="s">
        <v>264</v>
      </c>
      <c r="L208" s="125" t="s">
        <v>555</v>
      </c>
    </row>
    <row r="209" spans="3:12" ht="15.75" thickBot="1" x14ac:dyDescent="0.3">
      <c r="C209" s="262" t="s">
        <v>576</v>
      </c>
      <c r="D209" s="263">
        <v>0</v>
      </c>
      <c r="E209" s="264">
        <v>0</v>
      </c>
      <c r="F209" s="131">
        <f>HLOOKUP(C209,$AH$2:$BU$3,2,0)</f>
        <v>1150</v>
      </c>
      <c r="G209" s="132">
        <f>D209*E209*F209</f>
        <v>0</v>
      </c>
      <c r="H209" s="188"/>
      <c r="I209" s="125"/>
      <c r="J209" s="133" t="e">
        <f>VLOOKUP(I209,Presupuesto!$B$8:$C$584,2,0)</f>
        <v>#N/A</v>
      </c>
      <c r="K209" s="125" t="s">
        <v>264</v>
      </c>
      <c r="L209" s="125" t="s">
        <v>555</v>
      </c>
    </row>
    <row r="212" spans="3:12" ht="15.75" thickBot="1" x14ac:dyDescent="0.3"/>
    <row r="213" spans="3:12" ht="15.75" thickBot="1" x14ac:dyDescent="0.3">
      <c r="C213" s="29" t="s">
        <v>43</v>
      </c>
      <c r="D213" s="30">
        <f>SUM(G220:G225)</f>
        <v>8400</v>
      </c>
      <c r="E213" s="120"/>
      <c r="F213" s="120"/>
      <c r="G213" s="120"/>
      <c r="H213" s="95"/>
      <c r="I213" s="95"/>
      <c r="J213" s="95"/>
      <c r="K213" s="139"/>
    </row>
    <row r="214" spans="3:12" x14ac:dyDescent="0.25">
      <c r="C214" s="72"/>
      <c r="D214" s="31"/>
      <c r="E214" s="120"/>
      <c r="F214" s="120"/>
      <c r="G214" s="120"/>
      <c r="H214" s="95"/>
      <c r="I214" s="95"/>
      <c r="J214" s="95"/>
      <c r="K214" s="139"/>
    </row>
    <row r="215" spans="3:12" x14ac:dyDescent="0.25">
      <c r="C215" s="72"/>
      <c r="D215" s="31"/>
      <c r="E215" s="120"/>
      <c r="F215" s="120"/>
      <c r="G215" s="120"/>
      <c r="H215" s="95"/>
      <c r="I215" s="95"/>
      <c r="J215" s="95"/>
      <c r="K215" s="139"/>
    </row>
    <row r="216" spans="3:12" ht="15.75" x14ac:dyDescent="0.25">
      <c r="C216" s="236" t="s">
        <v>533</v>
      </c>
      <c r="D216" s="237" t="s">
        <v>1990</v>
      </c>
      <c r="E216" s="120"/>
      <c r="F216" s="120"/>
      <c r="G216" s="120"/>
      <c r="H216" s="95"/>
      <c r="I216" s="95"/>
      <c r="J216" s="95"/>
      <c r="K216" s="139"/>
    </row>
    <row r="217" spans="3:12" ht="18.75" x14ac:dyDescent="0.25">
      <c r="C217" s="254" t="str">
        <f>IFERROR(VLOOKUP(D216,'1 Desarrollo e Innov Curricular'!$E:$F,2,FALSE),IFERROR(VLOOKUP(D216,'2 Investigación'!$E:$F,2,FALSE),IFERROR(VLOOKUP(D216,'3 Vinculación Univ. Sociedad'!$E:$F,2,FALSE),IFERROR(VLOOKUP(D216,'4 Docencia y Recursos Humano '!$E:$F,2,FALSE),IFERROR(VLOOKUP(D216,'5 Estudiantes'!$E:$F,2,FALSE),IFERROR(VLOOKUP(D216,'6 Gestion Administrativa'!$E:$F,2,FALSE),IFERROR(VLOOKUP(D216,'Gestion Academica'!$E:$F,2,FALSE),IFERROR(VLOOKUP(D216,Graduados!$E:$F,2,FALSE),IFERROR(VLOOKUP(D216,'Gestión del Conocimiento'!$E:$F,2,FALSE),IFERROR(VLOOKUP(D216,Gobernabilidad!$E:$F,2,FALSE),IFERROR(VLOOKUP(D216,'NIVEL DE ES Y  SISTEMA NACIONAL'!$E:$F,2,FALSE),VLOOKUP(D216,'Lo Esencial'!$E:$F,2,0))))))))))))</f>
        <v xml:space="preserve">Desarrollar la capacitación del Proyecto Aprender (Final III- PAC)  </v>
      </c>
      <c r="D217" s="31"/>
      <c r="E217" s="120"/>
      <c r="F217" s="120"/>
      <c r="G217" s="120"/>
      <c r="H217" s="95"/>
      <c r="I217" s="95"/>
      <c r="J217" s="95"/>
      <c r="K217" s="139"/>
    </row>
    <row r="218" spans="3:12" ht="15.75" thickBot="1" x14ac:dyDescent="0.3">
      <c r="C218" s="72"/>
      <c r="D218" s="31"/>
      <c r="E218" s="120"/>
      <c r="F218" s="120"/>
      <c r="G218" s="120"/>
      <c r="H218" s="95"/>
      <c r="I218" s="95"/>
      <c r="J218" s="95"/>
      <c r="K218" s="139"/>
    </row>
    <row r="219" spans="3:12" ht="30.75" thickBot="1" x14ac:dyDescent="0.3">
      <c r="C219" s="153" t="s">
        <v>44</v>
      </c>
      <c r="D219" s="156" t="s">
        <v>45</v>
      </c>
      <c r="E219" s="155" t="s">
        <v>55</v>
      </c>
      <c r="F219" s="155" t="s">
        <v>57</v>
      </c>
      <c r="G219" s="154" t="s">
        <v>27</v>
      </c>
      <c r="H219" s="160" t="s">
        <v>271</v>
      </c>
      <c r="I219" s="155" t="s">
        <v>46</v>
      </c>
      <c r="J219" s="155" t="s">
        <v>272</v>
      </c>
      <c r="K219" s="155" t="s">
        <v>553</v>
      </c>
      <c r="L219" s="155" t="s">
        <v>554</v>
      </c>
    </row>
    <row r="220" spans="3:12" x14ac:dyDescent="0.25">
      <c r="C220" s="126" t="s">
        <v>49</v>
      </c>
      <c r="D220" s="901">
        <v>15</v>
      </c>
      <c r="E220" s="232">
        <v>15</v>
      </c>
      <c r="F220" s="127">
        <v>150</v>
      </c>
      <c r="G220" s="124">
        <f t="shared" ref="G220:G224" si="5">E220*F220</f>
        <v>2250</v>
      </c>
      <c r="H220" s="188" t="s">
        <v>269</v>
      </c>
      <c r="I220" s="125" t="s">
        <v>452</v>
      </c>
      <c r="J220" s="125" t="str">
        <f>VLOOKUP(I220,Presupuesto!$B$8:$C$584,2,0)</f>
        <v>ALIMENTOS Y BEBIDAS PARA PERSONAS (31100-00)</v>
      </c>
      <c r="K220" s="125" t="s">
        <v>264</v>
      </c>
      <c r="L220" s="125"/>
    </row>
    <row r="221" spans="3:12" x14ac:dyDescent="0.25">
      <c r="C221" s="126" t="s">
        <v>50</v>
      </c>
      <c r="D221" s="901"/>
      <c r="E221" s="178">
        <v>1</v>
      </c>
      <c r="F221" s="145">
        <v>5000</v>
      </c>
      <c r="G221" s="124">
        <f t="shared" si="5"/>
        <v>5000</v>
      </c>
      <c r="H221" s="188" t="s">
        <v>270</v>
      </c>
      <c r="I221" s="125" t="s">
        <v>1139</v>
      </c>
      <c r="J221" s="125" t="str">
        <f>VLOOKUP(I221,Presupuesto!$B$8:$C$584,2,0)</f>
        <v>PASAJES NACIONALES</v>
      </c>
      <c r="K221" s="125" t="s">
        <v>264</v>
      </c>
      <c r="L221" s="125"/>
    </row>
    <row r="222" spans="3:12" x14ac:dyDescent="0.25">
      <c r="C222" s="126" t="s">
        <v>563</v>
      </c>
      <c r="D222" s="901"/>
      <c r="E222" s="178">
        <v>15</v>
      </c>
      <c r="F222" s="145">
        <v>50</v>
      </c>
      <c r="G222" s="124">
        <f t="shared" si="5"/>
        <v>750</v>
      </c>
      <c r="H222" s="188" t="s">
        <v>269</v>
      </c>
      <c r="I222" s="125" t="s">
        <v>1107</v>
      </c>
      <c r="J222" s="125" t="str">
        <f>VLOOKUP(I222,Presupuesto!$B$8:$C$584,2,0)</f>
        <v>SERVICIOS DE IMPRENTA PUBLIC.Y REPRODUCCION</v>
      </c>
      <c r="K222" s="125" t="s">
        <v>264</v>
      </c>
      <c r="L222" s="125"/>
    </row>
    <row r="223" spans="3:12" x14ac:dyDescent="0.25">
      <c r="C223" s="126" t="s">
        <v>51</v>
      </c>
      <c r="D223" s="901"/>
      <c r="E223" s="232">
        <v>15</v>
      </c>
      <c r="F223" s="127">
        <v>10</v>
      </c>
      <c r="G223" s="124">
        <f t="shared" si="5"/>
        <v>150</v>
      </c>
      <c r="H223" s="188" t="s">
        <v>269</v>
      </c>
      <c r="I223" s="209" t="s">
        <v>1205</v>
      </c>
      <c r="J223" s="125" t="str">
        <f>VLOOKUP(I223,Presupuesto!$B$8:$C$584,2,0)</f>
        <v>PAPEL DE ESCRITORIO</v>
      </c>
      <c r="K223" s="125" t="s">
        <v>264</v>
      </c>
      <c r="L223" s="125"/>
    </row>
    <row r="224" spans="3:12" x14ac:dyDescent="0.25">
      <c r="C224" s="126" t="s">
        <v>34</v>
      </c>
      <c r="D224" s="901"/>
      <c r="E224" s="232">
        <v>10</v>
      </c>
      <c r="F224" s="127">
        <v>25</v>
      </c>
      <c r="G224" s="124">
        <f t="shared" si="5"/>
        <v>250</v>
      </c>
      <c r="H224" s="188" t="s">
        <v>269</v>
      </c>
      <c r="I224" s="209" t="s">
        <v>1332</v>
      </c>
      <c r="J224" s="125" t="str">
        <f>VLOOKUP(I224,Presupuesto!$B$8:$C$584,2,0)</f>
        <v>UTILES DE ESCRITORIO, OFICINA Y ENSE¥ANZA</v>
      </c>
      <c r="K224" s="125" t="s">
        <v>264</v>
      </c>
      <c r="L224" s="125"/>
    </row>
    <row r="225" spans="3:12" ht="15.75" thickBot="1" x14ac:dyDescent="0.3">
      <c r="C225" s="262" t="s">
        <v>576</v>
      </c>
      <c r="D225" s="263">
        <v>0</v>
      </c>
      <c r="E225" s="264">
        <v>0</v>
      </c>
      <c r="F225" s="131">
        <f>HLOOKUP(C225,$AH$2:$BU$3,2,0)</f>
        <v>1150</v>
      </c>
      <c r="G225" s="132">
        <f>D225*E225*F225</f>
        <v>0</v>
      </c>
      <c r="H225" s="188"/>
      <c r="I225" s="125"/>
      <c r="J225" s="133" t="e">
        <f>VLOOKUP(I225,Presupuesto!$B$8:$C$584,2,0)</f>
        <v>#N/A</v>
      </c>
      <c r="K225" s="125" t="s">
        <v>264</v>
      </c>
      <c r="L225" s="125"/>
    </row>
    <row r="228" spans="3:12" ht="15.75" thickBot="1" x14ac:dyDescent="0.3"/>
    <row r="229" spans="3:12" ht="15.75" thickBot="1" x14ac:dyDescent="0.3">
      <c r="C229" s="29" t="s">
        <v>43</v>
      </c>
      <c r="D229" s="30">
        <f>SUM(G236:G242)</f>
        <v>23125</v>
      </c>
      <c r="E229" s="120"/>
      <c r="F229" s="120"/>
      <c r="G229" s="120"/>
      <c r="H229" s="95"/>
      <c r="I229" s="95"/>
      <c r="J229" s="95"/>
      <c r="K229" s="139"/>
    </row>
    <row r="230" spans="3:12" x14ac:dyDescent="0.25">
      <c r="C230" s="72"/>
      <c r="D230" s="31"/>
      <c r="E230" s="120"/>
      <c r="F230" s="120"/>
      <c r="G230" s="120"/>
      <c r="H230" s="95"/>
      <c r="I230" s="95"/>
      <c r="J230" s="95"/>
      <c r="K230" s="139"/>
    </row>
    <row r="231" spans="3:12" x14ac:dyDescent="0.25">
      <c r="C231" s="72"/>
      <c r="D231" s="31"/>
      <c r="E231" s="120"/>
      <c r="F231" s="120"/>
      <c r="G231" s="120"/>
      <c r="H231" s="95"/>
      <c r="I231" s="95"/>
      <c r="J231" s="95"/>
      <c r="K231" s="139"/>
    </row>
    <row r="232" spans="3:12" ht="15.75" x14ac:dyDescent="0.25">
      <c r="C232" s="236" t="s">
        <v>533</v>
      </c>
      <c r="D232" s="237" t="s">
        <v>2576</v>
      </c>
      <c r="E232" s="120"/>
      <c r="F232" s="120"/>
      <c r="G232" s="120"/>
      <c r="H232" s="95"/>
      <c r="I232" s="95"/>
      <c r="J232" s="95"/>
      <c r="K232" s="139"/>
    </row>
    <row r="233" spans="3:12" ht="18.75" x14ac:dyDescent="0.25">
      <c r="C233" s="254" t="str">
        <f>IFERROR(VLOOKUP(D232,'1 Desarrollo e Innov Curricular'!$E:$F,2,FALSE),IFERROR(VLOOKUP(D232,'2 Investigación'!$E:$F,2,FALSE),IFERROR(VLOOKUP(D232,'3 Vinculación Univ. Sociedad'!$E:$F,2,FALSE),IFERROR(VLOOKUP(D232,'4 Docencia y Recursos Humano '!$E:$F,2,FALSE),IFERROR(VLOOKUP(D232,'5 Estudiantes'!$E:$F,2,FALSE),IFERROR(VLOOKUP(D232,'6 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Diplomado en Investigación. (Inicio- III PAC)</v>
      </c>
      <c r="D233" s="31"/>
      <c r="E233" s="120"/>
      <c r="F233" s="120"/>
      <c r="G233" s="120"/>
      <c r="H233" s="95"/>
      <c r="I233" s="95"/>
      <c r="J233" s="95"/>
      <c r="K233" s="139"/>
    </row>
    <row r="234" spans="3:12" ht="15.75" thickBot="1" x14ac:dyDescent="0.3">
      <c r="C234" s="72"/>
      <c r="D234" s="31"/>
      <c r="E234" s="120"/>
      <c r="F234" s="120"/>
      <c r="G234" s="120"/>
      <c r="H234" s="95"/>
      <c r="I234" s="95"/>
      <c r="J234" s="95"/>
      <c r="K234" s="139"/>
    </row>
    <row r="235" spans="3:12" ht="30.75" thickBot="1" x14ac:dyDescent="0.3">
      <c r="C235" s="153" t="s">
        <v>44</v>
      </c>
      <c r="D235" s="156" t="s">
        <v>45</v>
      </c>
      <c r="E235" s="155" t="s">
        <v>55</v>
      </c>
      <c r="F235" s="155" t="s">
        <v>57</v>
      </c>
      <c r="G235" s="154" t="s">
        <v>27</v>
      </c>
      <c r="H235" s="160" t="s">
        <v>271</v>
      </c>
      <c r="I235" s="155" t="s">
        <v>46</v>
      </c>
      <c r="J235" s="155" t="s">
        <v>272</v>
      </c>
      <c r="K235" s="155" t="s">
        <v>553</v>
      </c>
      <c r="L235" s="155" t="s">
        <v>554</v>
      </c>
    </row>
    <row r="236" spans="3:12" x14ac:dyDescent="0.25">
      <c r="C236" s="122" t="s">
        <v>47</v>
      </c>
      <c r="D236" s="900">
        <v>32</v>
      </c>
      <c r="E236" s="185">
        <v>0</v>
      </c>
      <c r="F236" s="142">
        <v>0</v>
      </c>
      <c r="G236" s="124">
        <f t="shared" ref="G236:G241" si="6">E236*F236</f>
        <v>0</v>
      </c>
      <c r="H236" s="188" t="s">
        <v>269</v>
      </c>
      <c r="I236" s="125"/>
      <c r="J236" s="125" t="e">
        <f>VLOOKUP(I236,Presupuesto!$B$8:$C$584,2,0)</f>
        <v>#N/A</v>
      </c>
      <c r="K236" s="265" t="s">
        <v>264</v>
      </c>
      <c r="L236" s="125"/>
    </row>
    <row r="237" spans="3:12" x14ac:dyDescent="0.25">
      <c r="C237" s="126" t="s">
        <v>48</v>
      </c>
      <c r="D237" s="901"/>
      <c r="E237" s="232">
        <f>D236</f>
        <v>32</v>
      </c>
      <c r="F237" s="127">
        <v>50</v>
      </c>
      <c r="G237" s="124">
        <f t="shared" si="6"/>
        <v>1600</v>
      </c>
      <c r="H237" s="188" t="s">
        <v>269</v>
      </c>
      <c r="I237" s="125" t="s">
        <v>1107</v>
      </c>
      <c r="J237" s="125" t="str">
        <f>VLOOKUP(I237,Presupuesto!$B$8:$C$584,2,0)</f>
        <v>SERVICIOS DE IMPRENTA PUBLIC.Y REPRODUCCION</v>
      </c>
      <c r="K237" s="125" t="s">
        <v>264</v>
      </c>
      <c r="L237" s="125"/>
    </row>
    <row r="238" spans="3:12" x14ac:dyDescent="0.25">
      <c r="C238" s="126" t="s">
        <v>49</v>
      </c>
      <c r="D238" s="901"/>
      <c r="E238" s="232">
        <f>D236</f>
        <v>32</v>
      </c>
      <c r="F238" s="127">
        <v>150</v>
      </c>
      <c r="G238" s="124">
        <f t="shared" si="6"/>
        <v>4800</v>
      </c>
      <c r="H238" s="188" t="s">
        <v>269</v>
      </c>
      <c r="I238" s="125" t="s">
        <v>452</v>
      </c>
      <c r="J238" s="125" t="str">
        <f>VLOOKUP(I238,Presupuesto!$B$8:$C$584,2,0)</f>
        <v>ALIMENTOS Y BEBIDAS PARA PERSONAS (31100-00)</v>
      </c>
      <c r="K238" s="125" t="s">
        <v>264</v>
      </c>
      <c r="L238" s="125"/>
    </row>
    <row r="239" spans="3:12" x14ac:dyDescent="0.25">
      <c r="C239" s="126" t="s">
        <v>50</v>
      </c>
      <c r="D239" s="901"/>
      <c r="E239" s="178">
        <v>1</v>
      </c>
      <c r="F239" s="145">
        <v>15000</v>
      </c>
      <c r="G239" s="124">
        <f t="shared" si="6"/>
        <v>15000</v>
      </c>
      <c r="H239" s="188" t="s">
        <v>269</v>
      </c>
      <c r="I239" s="125" t="s">
        <v>1139</v>
      </c>
      <c r="J239" s="125" t="str">
        <f>VLOOKUP(I239,Presupuesto!$B$8:$C$584,2,0)</f>
        <v>PASAJES NACIONALES</v>
      </c>
      <c r="K239" s="125" t="s">
        <v>264</v>
      </c>
      <c r="L239" s="125"/>
    </row>
    <row r="240" spans="3:12" x14ac:dyDescent="0.25">
      <c r="C240" s="126" t="s">
        <v>563</v>
      </c>
      <c r="D240" s="901"/>
      <c r="E240" s="178">
        <v>32</v>
      </c>
      <c r="F240" s="145">
        <v>50</v>
      </c>
      <c r="G240" s="124">
        <f t="shared" si="6"/>
        <v>1600</v>
      </c>
      <c r="H240" s="188" t="s">
        <v>269</v>
      </c>
      <c r="I240" s="125" t="s">
        <v>1107</v>
      </c>
      <c r="J240" s="125" t="str">
        <f>VLOOKUP(I240,Presupuesto!$B$8:$C$584,2,0)</f>
        <v>SERVICIOS DE IMPRENTA PUBLIC.Y REPRODUCCION</v>
      </c>
      <c r="K240" s="125" t="s">
        <v>264</v>
      </c>
      <c r="L240" s="125"/>
    </row>
    <row r="241" spans="3:21" x14ac:dyDescent="0.25">
      <c r="C241" s="126" t="s">
        <v>34</v>
      </c>
      <c r="D241" s="901"/>
      <c r="E241" s="232">
        <v>5</v>
      </c>
      <c r="F241" s="127">
        <v>25</v>
      </c>
      <c r="G241" s="124">
        <f t="shared" si="6"/>
        <v>125</v>
      </c>
      <c r="H241" s="188" t="s">
        <v>269</v>
      </c>
      <c r="I241" s="209" t="s">
        <v>1332</v>
      </c>
      <c r="J241" s="125" t="str">
        <f>VLOOKUP(I241,Presupuesto!$B$8:$C$584,2,0)</f>
        <v>UTILES DE ESCRITORIO, OFICINA Y ENSE¥ANZA</v>
      </c>
      <c r="K241" s="125" t="s">
        <v>264</v>
      </c>
      <c r="L241" s="125"/>
    </row>
    <row r="242" spans="3:21" ht="15.75" thickBot="1" x14ac:dyDescent="0.3">
      <c r="C242" s="262" t="s">
        <v>576</v>
      </c>
      <c r="D242" s="263">
        <v>0</v>
      </c>
      <c r="E242" s="264">
        <v>0</v>
      </c>
      <c r="F242" s="131">
        <f>HLOOKUP(C242,$AH$2:$BU$3,2,0)</f>
        <v>1150</v>
      </c>
      <c r="G242" s="132">
        <f>D242*E242*F242</f>
        <v>0</v>
      </c>
      <c r="H242" s="188"/>
      <c r="I242" s="125"/>
      <c r="J242" s="133" t="e">
        <f>VLOOKUP(I242,Presupuesto!$B$8:$C$584,2,0)</f>
        <v>#N/A</v>
      </c>
      <c r="K242" s="125" t="s">
        <v>264</v>
      </c>
      <c r="L242" s="125"/>
    </row>
    <row r="246" spans="3:21" ht="15.75" thickBot="1" x14ac:dyDescent="0.3"/>
    <row r="247" spans="3:21" ht="15.75" thickBot="1" x14ac:dyDescent="0.3">
      <c r="C247" s="29" t="s">
        <v>43</v>
      </c>
      <c r="D247" s="30">
        <f>SUM(G254:G263)</f>
        <v>22700</v>
      </c>
      <c r="E247" s="120"/>
      <c r="F247" s="120"/>
      <c r="G247" s="120"/>
      <c r="H247" s="95"/>
      <c r="I247" s="95"/>
      <c r="J247" s="95"/>
      <c r="K247" s="139"/>
    </row>
    <row r="248" spans="3:21" x14ac:dyDescent="0.25">
      <c r="C248" s="72"/>
      <c r="D248" s="31"/>
      <c r="E248" s="120"/>
      <c r="F248" s="120"/>
      <c r="G248" s="120"/>
      <c r="H248" s="95"/>
      <c r="I248" s="95"/>
      <c r="J248" s="95"/>
      <c r="K248" s="139"/>
    </row>
    <row r="249" spans="3:21" x14ac:dyDescent="0.25">
      <c r="C249" s="72"/>
      <c r="D249" s="31"/>
      <c r="E249" s="120"/>
      <c r="F249" s="120"/>
      <c r="G249" s="120"/>
      <c r="H249" s="95"/>
      <c r="I249" s="95"/>
      <c r="J249" s="95"/>
      <c r="K249" s="139"/>
    </row>
    <row r="250" spans="3:21" ht="15.75" x14ac:dyDescent="0.25">
      <c r="C250" s="236" t="s">
        <v>533</v>
      </c>
      <c r="D250" s="237" t="s">
        <v>2824</v>
      </c>
      <c r="E250" s="120"/>
      <c r="F250" s="120"/>
      <c r="G250" s="120"/>
      <c r="H250" s="95"/>
      <c r="I250" s="95"/>
      <c r="J250" s="95"/>
      <c r="K250" s="139"/>
    </row>
    <row r="251" spans="3:21" ht="18.75" x14ac:dyDescent="0.25">
      <c r="C251" s="254" t="str">
        <f>IFERROR(VLOOKUP(D250,'1 Desarrollo e Innov Curricular'!$E:$F,2,FALSE),IFERROR(VLOOKUP(D250,'2 Investigación'!$E:$F,2,FALSE),IFERROR(VLOOKUP(D250,'3 Vinculación Univ. Sociedad'!$E:$F,2,FALSE),IFERROR(VLOOKUP(D250,'4 Docencia y Recursos Humano '!$E:$F,2,FALSE),IFERROR(VLOOKUP(D250,'5 Estudiantes'!$E:$F,2,FALSE),IFERROR(VLOOKUP(D250,'6 Gestion Administrativa'!$E:$F,2,FALSE),IFERROR(VLOOKUP(D250,'Gestion Academica'!$E:$F,2,FALSE),IFERROR(VLOOKUP(D250,Graduados!$E:$F,2,FALSE),IFERROR(VLOOKUP(D250,'Gestión del Conocimiento'!$E:$F,2,FALSE),IFERROR(VLOOKUP(D250,Gobernabilidad!$E:$F,2,FALSE),IFERROR(VLOOKUP(D250,'NIVEL DE ES Y  SISTEMA NACIONAL'!$E:$F,2,FALSE),VLOOKUP(D250,'Lo Esencial'!$E:$F,2,0))))))))))))</f>
        <v>Capacitación docente en el uso del método científico</v>
      </c>
      <c r="D251" s="31"/>
      <c r="E251" s="120"/>
      <c r="F251" s="120"/>
      <c r="G251" s="120"/>
      <c r="H251" s="95"/>
      <c r="I251" s="95"/>
      <c r="J251" s="95"/>
      <c r="K251" s="139"/>
    </row>
    <row r="252" spans="3:21" ht="15.75" thickBot="1" x14ac:dyDescent="0.3">
      <c r="C252" s="72"/>
      <c r="D252" s="31"/>
      <c r="E252" s="120"/>
      <c r="F252" s="120"/>
      <c r="G252" s="120"/>
      <c r="H252" s="95"/>
      <c r="I252" s="95"/>
      <c r="J252" s="95"/>
      <c r="K252" s="139"/>
    </row>
    <row r="253" spans="3:21" ht="30.75" thickBot="1" x14ac:dyDescent="0.3">
      <c r="C253" s="153" t="s">
        <v>44</v>
      </c>
      <c r="D253" s="156" t="s">
        <v>45</v>
      </c>
      <c r="E253" s="155" t="s">
        <v>55</v>
      </c>
      <c r="F253" s="155" t="s">
        <v>57</v>
      </c>
      <c r="G253" s="154" t="s">
        <v>27</v>
      </c>
      <c r="H253" s="160" t="s">
        <v>271</v>
      </c>
      <c r="I253" s="155" t="s">
        <v>46</v>
      </c>
      <c r="J253" s="155" t="s">
        <v>272</v>
      </c>
      <c r="K253" s="155" t="s">
        <v>553</v>
      </c>
      <c r="L253" s="155" t="s">
        <v>554</v>
      </c>
      <c r="P253" s="589"/>
      <c r="Q253" s="590"/>
      <c r="R253" s="591"/>
      <c r="S253" s="591"/>
      <c r="T253" s="592"/>
      <c r="U253" s="589"/>
    </row>
    <row r="254" spans="3:21" x14ac:dyDescent="0.25">
      <c r="C254" s="122" t="s">
        <v>47</v>
      </c>
      <c r="D254" s="900">
        <v>8</v>
      </c>
      <c r="E254" s="185">
        <v>1</v>
      </c>
      <c r="F254" s="142">
        <v>11500</v>
      </c>
      <c r="G254" s="124">
        <f t="shared" ref="G254:G262" si="7">E254*F254</f>
        <v>11500</v>
      </c>
      <c r="H254" s="188" t="s">
        <v>270</v>
      </c>
      <c r="I254" s="125" t="s">
        <v>1089</v>
      </c>
      <c r="J254" s="125" t="str">
        <f>VLOOKUP(I254,Presupuesto!$B$8:$C$584,2,0)</f>
        <v>SERVICIOS DE CAPACITACION.</v>
      </c>
      <c r="K254" s="265" t="s">
        <v>265</v>
      </c>
      <c r="L254" s="125"/>
      <c r="P254" s="586"/>
      <c r="Q254" s="902"/>
      <c r="R254" s="588"/>
      <c r="S254" s="587"/>
      <c r="T254" s="587"/>
      <c r="U254" s="551"/>
    </row>
    <row r="255" spans="3:21" x14ac:dyDescent="0.25">
      <c r="C255" s="126" t="s">
        <v>48</v>
      </c>
      <c r="D255" s="901"/>
      <c r="E255" s="582">
        <v>7</v>
      </c>
      <c r="F255" s="535">
        <v>150</v>
      </c>
      <c r="G255" s="124">
        <f t="shared" si="7"/>
        <v>1050</v>
      </c>
      <c r="H255" s="188" t="s">
        <v>270</v>
      </c>
      <c r="I255" s="501" t="s">
        <v>1121</v>
      </c>
      <c r="J255" s="125" t="str">
        <f>VLOOKUP(I255,Presupuesto!$B$8:$C$584,2,0)</f>
        <v>PUBLICIDAD Y PROPAGANDA</v>
      </c>
      <c r="K255" s="265" t="s">
        <v>265</v>
      </c>
      <c r="L255" s="125"/>
      <c r="P255" s="586"/>
      <c r="Q255" s="902"/>
      <c r="R255" s="588"/>
      <c r="S255" s="587"/>
      <c r="T255" s="587"/>
      <c r="U255" s="551"/>
    </row>
    <row r="256" spans="3:21" x14ac:dyDescent="0.25">
      <c r="C256" s="126" t="s">
        <v>49</v>
      </c>
      <c r="D256" s="901"/>
      <c r="E256" s="582">
        <v>8</v>
      </c>
      <c r="F256" s="535">
        <v>150</v>
      </c>
      <c r="G256" s="124">
        <f t="shared" si="7"/>
        <v>1200</v>
      </c>
      <c r="H256" s="188" t="s">
        <v>270</v>
      </c>
      <c r="I256" s="125" t="s">
        <v>452</v>
      </c>
      <c r="J256" s="125" t="str">
        <f>VLOOKUP(I256,Presupuesto!$B$8:$C$584,2,0)</f>
        <v>ALIMENTOS Y BEBIDAS PARA PERSONAS (31100-00)</v>
      </c>
      <c r="K256" s="265" t="s">
        <v>265</v>
      </c>
      <c r="L256" s="125"/>
      <c r="P256" s="586"/>
      <c r="Q256" s="902"/>
      <c r="R256" s="588"/>
      <c r="S256" s="587"/>
      <c r="T256" s="587"/>
      <c r="U256" s="551"/>
    </row>
    <row r="257" spans="3:21" x14ac:dyDescent="0.25">
      <c r="C257" s="126" t="s">
        <v>50</v>
      </c>
      <c r="D257" s="901"/>
      <c r="E257" s="456">
        <v>1</v>
      </c>
      <c r="F257" s="583">
        <v>1500</v>
      </c>
      <c r="G257" s="124">
        <f t="shared" si="7"/>
        <v>1500</v>
      </c>
      <c r="H257" s="188" t="s">
        <v>270</v>
      </c>
      <c r="I257" s="125" t="s">
        <v>1139</v>
      </c>
      <c r="J257" s="125" t="str">
        <f>VLOOKUP(I257,Presupuesto!$B$8:$C$584,2,0)</f>
        <v>PASAJES NACIONALES</v>
      </c>
      <c r="K257" s="265" t="s">
        <v>265</v>
      </c>
      <c r="L257" s="125"/>
      <c r="P257" s="586"/>
      <c r="Q257" s="902"/>
      <c r="R257" s="588"/>
      <c r="S257" s="587"/>
      <c r="T257" s="587"/>
      <c r="U257" s="551"/>
    </row>
    <row r="258" spans="3:21" x14ac:dyDescent="0.25">
      <c r="C258" s="126" t="s">
        <v>563</v>
      </c>
      <c r="D258" s="901"/>
      <c r="E258" s="456">
        <v>7</v>
      </c>
      <c r="F258" s="583">
        <v>400</v>
      </c>
      <c r="G258" s="124">
        <f t="shared" si="7"/>
        <v>2800</v>
      </c>
      <c r="H258" s="188" t="s">
        <v>270</v>
      </c>
      <c r="I258" s="209" t="s">
        <v>1332</v>
      </c>
      <c r="J258" s="125" t="str">
        <f>VLOOKUP(I258,Presupuesto!$B$8:$C$584,2,0)</f>
        <v>UTILES DE ESCRITORIO, OFICINA Y ENSE¥ANZA</v>
      </c>
      <c r="K258" s="265" t="s">
        <v>265</v>
      </c>
      <c r="L258" s="125"/>
      <c r="P258" s="586"/>
      <c r="Q258" s="902"/>
      <c r="R258" s="588"/>
      <c r="S258" s="587"/>
      <c r="T258" s="587"/>
      <c r="U258" s="551"/>
    </row>
    <row r="259" spans="3:21" x14ac:dyDescent="0.25">
      <c r="C259" s="126" t="s">
        <v>51</v>
      </c>
      <c r="D259" s="901"/>
      <c r="E259" s="232">
        <v>3</v>
      </c>
      <c r="F259" s="127">
        <v>100</v>
      </c>
      <c r="G259" s="124">
        <f t="shared" si="7"/>
        <v>300</v>
      </c>
      <c r="H259" s="188" t="s">
        <v>270</v>
      </c>
      <c r="I259" s="209" t="s">
        <v>1332</v>
      </c>
      <c r="J259" s="125" t="str">
        <f>VLOOKUP(I259,Presupuesto!$B$8:$C$584,2,0)</f>
        <v>UTILES DE ESCRITORIO, OFICINA Y ENSE¥ANZA</v>
      </c>
      <c r="K259" s="265" t="s">
        <v>265</v>
      </c>
      <c r="L259" s="125"/>
      <c r="P259" s="586"/>
      <c r="Q259" s="902"/>
      <c r="R259" s="588"/>
      <c r="S259" s="587"/>
      <c r="T259" s="587"/>
      <c r="U259" s="551"/>
    </row>
    <row r="260" spans="3:21" x14ac:dyDescent="0.25">
      <c r="C260" s="126" t="s">
        <v>249</v>
      </c>
      <c r="D260" s="901"/>
      <c r="E260" s="582">
        <v>16</v>
      </c>
      <c r="F260" s="535">
        <v>25</v>
      </c>
      <c r="G260" s="124">
        <f t="shared" si="7"/>
        <v>400</v>
      </c>
      <c r="H260" s="188" t="s">
        <v>270</v>
      </c>
      <c r="I260" s="209" t="s">
        <v>1332</v>
      </c>
      <c r="J260" s="125" t="str">
        <f>VLOOKUP(I260,Presupuesto!$B$8:$C$584,2,0)</f>
        <v>UTILES DE ESCRITORIO, OFICINA Y ENSE¥ANZA</v>
      </c>
      <c r="K260" s="265" t="s">
        <v>265</v>
      </c>
      <c r="L260" s="125"/>
      <c r="P260" s="586"/>
      <c r="Q260" s="902"/>
      <c r="R260" s="588"/>
      <c r="S260" s="587"/>
      <c r="T260" s="587"/>
      <c r="U260" s="551"/>
    </row>
    <row r="261" spans="3:21" x14ac:dyDescent="0.25">
      <c r="C261" s="126" t="s">
        <v>34</v>
      </c>
      <c r="D261" s="901"/>
      <c r="E261" s="582">
        <v>6</v>
      </c>
      <c r="F261" s="535">
        <v>30</v>
      </c>
      <c r="G261" s="124">
        <f t="shared" si="7"/>
        <v>180</v>
      </c>
      <c r="H261" s="188" t="s">
        <v>270</v>
      </c>
      <c r="I261" s="209" t="s">
        <v>1332</v>
      </c>
      <c r="J261" s="125" t="str">
        <f>VLOOKUP(I261,Presupuesto!$B$8:$C$584,2,0)</f>
        <v>UTILES DE ESCRITORIO, OFICINA Y ENSE¥ANZA</v>
      </c>
      <c r="K261" s="265" t="s">
        <v>265</v>
      </c>
      <c r="L261" s="125"/>
      <c r="P261" s="586"/>
      <c r="Q261" s="902"/>
      <c r="R261" s="588"/>
      <c r="S261" s="587"/>
      <c r="T261" s="587"/>
      <c r="U261" s="551"/>
    </row>
    <row r="262" spans="3:21" ht="15.75" thickBot="1" x14ac:dyDescent="0.3">
      <c r="C262" s="136" t="s">
        <v>52</v>
      </c>
      <c r="D262" s="901"/>
      <c r="E262" s="584">
        <v>8</v>
      </c>
      <c r="F262" s="585">
        <v>40</v>
      </c>
      <c r="G262" s="124">
        <f t="shared" si="7"/>
        <v>320</v>
      </c>
      <c r="H262" s="188" t="s">
        <v>270</v>
      </c>
      <c r="I262" s="209" t="s">
        <v>1332</v>
      </c>
      <c r="J262" s="125" t="str">
        <f>VLOOKUP(I262,Presupuesto!$B$8:$C$584,2,0)</f>
        <v>UTILES DE ESCRITORIO, OFICINA Y ENSE¥ANZA</v>
      </c>
      <c r="K262" s="265" t="s">
        <v>265</v>
      </c>
      <c r="L262" s="125"/>
      <c r="P262" s="586"/>
      <c r="Q262" s="902"/>
      <c r="R262" s="588"/>
      <c r="S262" s="587"/>
      <c r="T262" s="587"/>
      <c r="U262" s="551"/>
    </row>
    <row r="263" spans="3:21" ht="15.75" thickBot="1" x14ac:dyDescent="0.3">
      <c r="C263" s="262" t="s">
        <v>576</v>
      </c>
      <c r="D263" s="263">
        <v>1</v>
      </c>
      <c r="E263" s="264">
        <v>3</v>
      </c>
      <c r="F263" s="131">
        <f>HLOOKUP(C263,$AH$2:$BU$3,2,0)</f>
        <v>1150</v>
      </c>
      <c r="G263" s="132">
        <f>D263*E263*F263</f>
        <v>3450</v>
      </c>
      <c r="H263" s="188" t="s">
        <v>270</v>
      </c>
      <c r="I263" s="125" t="s">
        <v>1151</v>
      </c>
      <c r="J263" s="133" t="str">
        <f>VLOOKUP(I263,Presupuesto!$B$8:$C$584,2,0)</f>
        <v>VIATICOS NACIONALES</v>
      </c>
      <c r="K263" s="265" t="s">
        <v>265</v>
      </c>
      <c r="L263" s="125"/>
      <c r="P263" s="586"/>
      <c r="Q263" s="902"/>
      <c r="R263" s="588"/>
      <c r="S263" s="587"/>
      <c r="T263" s="587"/>
      <c r="U263" s="551"/>
    </row>
    <row r="267" spans="3:21" ht="15.75" thickBot="1" x14ac:dyDescent="0.3"/>
    <row r="268" spans="3:21" ht="15.75" thickBot="1" x14ac:dyDescent="0.3">
      <c r="C268" s="29" t="s">
        <v>43</v>
      </c>
      <c r="D268" s="30">
        <f>SUM(G275:G284)</f>
        <v>74500</v>
      </c>
      <c r="E268" s="120"/>
      <c r="F268" s="120"/>
      <c r="G268" s="120"/>
      <c r="H268" s="95"/>
      <c r="I268" s="95"/>
      <c r="J268" s="95"/>
      <c r="K268" s="139"/>
    </row>
    <row r="269" spans="3:21" x14ac:dyDescent="0.25">
      <c r="C269" s="72"/>
      <c r="D269" s="31"/>
      <c r="E269" s="120"/>
      <c r="F269" s="120"/>
      <c r="G269" s="120"/>
      <c r="H269" s="95"/>
      <c r="I269" s="95"/>
      <c r="J269" s="95"/>
      <c r="K269" s="139"/>
    </row>
    <row r="270" spans="3:21" x14ac:dyDescent="0.25">
      <c r="C270" s="72"/>
      <c r="D270" s="31"/>
      <c r="E270" s="120"/>
      <c r="F270" s="120"/>
      <c r="G270" s="120"/>
      <c r="H270" s="95"/>
      <c r="I270" s="95"/>
      <c r="J270" s="95"/>
      <c r="K270" s="139"/>
    </row>
    <row r="271" spans="3:21" ht="15.75" x14ac:dyDescent="0.25">
      <c r="C271" s="236" t="s">
        <v>533</v>
      </c>
      <c r="D271" s="237" t="s">
        <v>2826</v>
      </c>
      <c r="E271" s="120"/>
      <c r="F271" s="120"/>
      <c r="G271" s="120"/>
      <c r="H271" s="95"/>
      <c r="I271" s="95"/>
      <c r="J271" s="95"/>
      <c r="K271" s="139"/>
    </row>
    <row r="272" spans="3:21" ht="18.75" x14ac:dyDescent="0.25">
      <c r="C272" s="254" t="str">
        <f>IFERROR(VLOOKUP(D271,'1 Desarrollo e Innov Curricular'!$E:$F,2,FALSE),IFERROR(VLOOKUP(D271,'2 Investigación'!$E:$F,2,FALSE),IFERROR(VLOOKUP(D271,'3 Vinculación Univ. Sociedad'!$E:$F,2,FALSE),IFERROR(VLOOKUP(D271,'4 Docencia y Recursos Humano '!$E:$F,2,FALSE),IFERROR(VLOOKUP(D271,'5 Estudiantes'!$E:$F,2,FALSE),IFERROR(VLOOKUP(D271,'6 Gestion Administrativa'!$E:$F,2,FALSE),IFERROR(VLOOKUP(D271,'Gestion Academica'!$E:$F,2,FALSE),IFERROR(VLOOKUP(D271,Graduados!$E:$F,2,FALSE),IFERROR(VLOOKUP(D271,'Gestión del Conocimiento'!$E:$F,2,FALSE),IFERROR(VLOOKUP(D271,Gobernabilidad!$E:$F,2,FALSE),IFERROR(VLOOKUP(D271,'NIVEL DE ES Y  SISTEMA NACIONAL'!$E:$F,2,FALSE),VLOOKUP(D271,'Lo Esencial'!$E:$F,2,0))))))))))))</f>
        <v xml:space="preserve">Capacitación docente en la áreas de las ciencias específicamente en química, biología y microbiología en calidad de aguas. </v>
      </c>
      <c r="D272" s="31"/>
      <c r="E272" s="120"/>
      <c r="F272" s="120"/>
      <c r="G272" s="120"/>
      <c r="H272" s="95"/>
      <c r="I272" s="95"/>
      <c r="J272" s="95"/>
      <c r="K272" s="139"/>
    </row>
    <row r="273" spans="3:12" ht="15.75" thickBot="1" x14ac:dyDescent="0.3">
      <c r="C273" s="72"/>
      <c r="D273" s="31"/>
      <c r="E273" s="120"/>
      <c r="F273" s="120"/>
      <c r="G273" s="120"/>
      <c r="H273" s="95"/>
      <c r="I273" s="95"/>
      <c r="J273" s="95"/>
      <c r="K273" s="139"/>
    </row>
    <row r="274" spans="3:12" ht="30.75" thickBot="1" x14ac:dyDescent="0.3">
      <c r="C274" s="153" t="s">
        <v>44</v>
      </c>
      <c r="D274" s="156" t="s">
        <v>45</v>
      </c>
      <c r="E274" s="155" t="s">
        <v>55</v>
      </c>
      <c r="F274" s="155" t="s">
        <v>57</v>
      </c>
      <c r="G274" s="154" t="s">
        <v>27</v>
      </c>
      <c r="H274" s="160" t="s">
        <v>271</v>
      </c>
      <c r="I274" s="155" t="s">
        <v>46</v>
      </c>
      <c r="J274" s="155" t="s">
        <v>272</v>
      </c>
      <c r="K274" s="155" t="s">
        <v>553</v>
      </c>
      <c r="L274" s="155" t="s">
        <v>554</v>
      </c>
    </row>
    <row r="275" spans="3:12" x14ac:dyDescent="0.25">
      <c r="C275" s="122" t="s">
        <v>47</v>
      </c>
      <c r="D275" s="900">
        <v>10</v>
      </c>
      <c r="E275" s="185">
        <v>4</v>
      </c>
      <c r="F275" s="142">
        <v>11500</v>
      </c>
      <c r="G275" s="124">
        <f t="shared" ref="G275:G283" si="8">E275*F275</f>
        <v>46000</v>
      </c>
      <c r="H275" s="188" t="s">
        <v>270</v>
      </c>
      <c r="I275" s="125" t="s">
        <v>1089</v>
      </c>
      <c r="J275" s="125" t="str">
        <f>VLOOKUP(I275,Presupuesto!$B$8:$C$584,2,0)</f>
        <v>SERVICIOS DE CAPACITACION.</v>
      </c>
      <c r="K275" s="265" t="s">
        <v>265</v>
      </c>
      <c r="L275" s="125" t="s">
        <v>537</v>
      </c>
    </row>
    <row r="276" spans="3:12" x14ac:dyDescent="0.25">
      <c r="C276" s="126" t="s">
        <v>48</v>
      </c>
      <c r="D276" s="901"/>
      <c r="E276" s="232">
        <f>D275</f>
        <v>10</v>
      </c>
      <c r="F276" s="535">
        <v>150</v>
      </c>
      <c r="G276" s="124">
        <f t="shared" si="8"/>
        <v>1500</v>
      </c>
      <c r="H276" s="188" t="s">
        <v>270</v>
      </c>
      <c r="I276" s="501" t="s">
        <v>1121</v>
      </c>
      <c r="J276" s="125" t="str">
        <f>VLOOKUP(I276,Presupuesto!$B$8:$C$584,2,0)</f>
        <v>PUBLICIDAD Y PROPAGANDA</v>
      </c>
      <c r="K276" s="265" t="s">
        <v>265</v>
      </c>
      <c r="L276" s="125" t="s">
        <v>555</v>
      </c>
    </row>
    <row r="277" spans="3:12" x14ac:dyDescent="0.25">
      <c r="C277" s="126" t="s">
        <v>49</v>
      </c>
      <c r="D277" s="901"/>
      <c r="E277" s="232">
        <f>D275</f>
        <v>10</v>
      </c>
      <c r="F277" s="535">
        <v>150</v>
      </c>
      <c r="G277" s="124">
        <f t="shared" si="8"/>
        <v>1500</v>
      </c>
      <c r="H277" s="188" t="s">
        <v>270</v>
      </c>
      <c r="I277" s="125" t="s">
        <v>452</v>
      </c>
      <c r="J277" s="125" t="str">
        <f>VLOOKUP(I277,Presupuesto!$B$8:$C$584,2,0)</f>
        <v>ALIMENTOS Y BEBIDAS PARA PERSONAS (31100-00)</v>
      </c>
      <c r="K277" s="265" t="s">
        <v>265</v>
      </c>
      <c r="L277" s="125" t="s">
        <v>539</v>
      </c>
    </row>
    <row r="278" spans="3:12" x14ac:dyDescent="0.25">
      <c r="C278" s="126" t="s">
        <v>50</v>
      </c>
      <c r="D278" s="901"/>
      <c r="E278" s="178">
        <v>4</v>
      </c>
      <c r="F278" s="583">
        <v>1500</v>
      </c>
      <c r="G278" s="124">
        <f t="shared" si="8"/>
        <v>6000</v>
      </c>
      <c r="H278" s="188" t="s">
        <v>270</v>
      </c>
      <c r="I278" s="125" t="s">
        <v>1139</v>
      </c>
      <c r="J278" s="125" t="str">
        <f>VLOOKUP(I278,Presupuesto!$B$8:$C$584,2,0)</f>
        <v>PASAJES NACIONALES</v>
      </c>
      <c r="K278" s="265" t="s">
        <v>265</v>
      </c>
      <c r="L278" s="125" t="s">
        <v>555</v>
      </c>
    </row>
    <row r="279" spans="3:12" x14ac:dyDescent="0.25">
      <c r="C279" s="126" t="s">
        <v>563</v>
      </c>
      <c r="D279" s="901"/>
      <c r="E279" s="178">
        <v>10</v>
      </c>
      <c r="F279" s="583">
        <v>400</v>
      </c>
      <c r="G279" s="124">
        <f t="shared" si="8"/>
        <v>4000</v>
      </c>
      <c r="H279" s="188" t="s">
        <v>270</v>
      </c>
      <c r="I279" s="209" t="s">
        <v>1332</v>
      </c>
      <c r="J279" s="125" t="str">
        <f>VLOOKUP(I279,Presupuesto!$B$8:$C$584,2,0)</f>
        <v>UTILES DE ESCRITORIO, OFICINA Y ENSE¥ANZA</v>
      </c>
      <c r="K279" s="265" t="s">
        <v>265</v>
      </c>
      <c r="L279" s="125" t="s">
        <v>555</v>
      </c>
    </row>
    <row r="280" spans="3:12" x14ac:dyDescent="0.25">
      <c r="C280" s="126" t="s">
        <v>51</v>
      </c>
      <c r="D280" s="901"/>
      <c r="E280" s="232">
        <v>5</v>
      </c>
      <c r="F280" s="127">
        <v>100</v>
      </c>
      <c r="G280" s="124">
        <f t="shared" si="8"/>
        <v>500</v>
      </c>
      <c r="H280" s="188" t="s">
        <v>270</v>
      </c>
      <c r="I280" s="209" t="s">
        <v>1332</v>
      </c>
      <c r="J280" s="125" t="str">
        <f>VLOOKUP(I280,Presupuesto!$B$8:$C$584,2,0)</f>
        <v>UTILES DE ESCRITORIO, OFICINA Y ENSE¥ANZA</v>
      </c>
      <c r="K280" s="265" t="s">
        <v>265</v>
      </c>
      <c r="L280" s="125" t="s">
        <v>555</v>
      </c>
    </row>
    <row r="281" spans="3:12" x14ac:dyDescent="0.25">
      <c r="C281" s="126" t="s">
        <v>249</v>
      </c>
      <c r="D281" s="901"/>
      <c r="E281" s="232">
        <v>20</v>
      </c>
      <c r="F281" s="535">
        <v>25</v>
      </c>
      <c r="G281" s="124">
        <f t="shared" si="8"/>
        <v>500</v>
      </c>
      <c r="H281" s="188" t="s">
        <v>270</v>
      </c>
      <c r="I281" s="209" t="s">
        <v>1332</v>
      </c>
      <c r="J281" s="125" t="str">
        <f>VLOOKUP(I281,Presupuesto!$B$8:$C$584,2,0)</f>
        <v>UTILES DE ESCRITORIO, OFICINA Y ENSE¥ANZA</v>
      </c>
      <c r="K281" s="265" t="s">
        <v>265</v>
      </c>
      <c r="L281" s="125" t="s">
        <v>555</v>
      </c>
    </row>
    <row r="282" spans="3:12" x14ac:dyDescent="0.25">
      <c r="C282" s="126" t="s">
        <v>34</v>
      </c>
      <c r="D282" s="901"/>
      <c r="E282" s="232">
        <v>10</v>
      </c>
      <c r="F282" s="535">
        <v>30</v>
      </c>
      <c r="G282" s="124">
        <f t="shared" si="8"/>
        <v>300</v>
      </c>
      <c r="H282" s="188" t="s">
        <v>270</v>
      </c>
      <c r="I282" s="209" t="s">
        <v>1332</v>
      </c>
      <c r="J282" s="125" t="str">
        <f>VLOOKUP(I282,Presupuesto!$B$8:$C$584,2,0)</f>
        <v>UTILES DE ESCRITORIO, OFICINA Y ENSE¥ANZA</v>
      </c>
      <c r="K282" s="265" t="s">
        <v>265</v>
      </c>
      <c r="L282" s="125" t="s">
        <v>555</v>
      </c>
    </row>
    <row r="283" spans="3:12" ht="15.75" thickBot="1" x14ac:dyDescent="0.3">
      <c r="C283" s="136" t="s">
        <v>52</v>
      </c>
      <c r="D283" s="901"/>
      <c r="E283" s="258">
        <v>10</v>
      </c>
      <c r="F283" s="585">
        <v>40</v>
      </c>
      <c r="G283" s="124">
        <f t="shared" si="8"/>
        <v>400</v>
      </c>
      <c r="H283" s="188" t="s">
        <v>270</v>
      </c>
      <c r="I283" s="209" t="s">
        <v>1332</v>
      </c>
      <c r="J283" s="125" t="str">
        <f>VLOOKUP(I283,Presupuesto!$B$8:$C$584,2,0)</f>
        <v>UTILES DE ESCRITORIO, OFICINA Y ENSE¥ANZA</v>
      </c>
      <c r="K283" s="265" t="s">
        <v>265</v>
      </c>
      <c r="L283" s="125" t="s">
        <v>555</v>
      </c>
    </row>
    <row r="284" spans="3:12" ht="15.75" thickBot="1" x14ac:dyDescent="0.3">
      <c r="C284" s="262" t="s">
        <v>576</v>
      </c>
      <c r="D284" s="263">
        <v>4</v>
      </c>
      <c r="E284" s="264">
        <v>3</v>
      </c>
      <c r="F284" s="131">
        <f>HLOOKUP(C284,$AH$2:$BU$3,2,0)</f>
        <v>1150</v>
      </c>
      <c r="G284" s="132">
        <f>D284*E284*F284</f>
        <v>13800</v>
      </c>
      <c r="H284" s="188" t="s">
        <v>270</v>
      </c>
      <c r="I284" s="125" t="s">
        <v>1151</v>
      </c>
      <c r="J284" s="133" t="str">
        <f>VLOOKUP(I284,Presupuesto!$B$8:$C$584,2,0)</f>
        <v>VIATICOS NACIONALES</v>
      </c>
      <c r="K284" s="265" t="s">
        <v>265</v>
      </c>
      <c r="L284" s="125" t="s">
        <v>555</v>
      </c>
    </row>
    <row r="286" spans="3:12" ht="15.75" thickBot="1" x14ac:dyDescent="0.3"/>
    <row r="287" spans="3:12" ht="15.75" thickBot="1" x14ac:dyDescent="0.3">
      <c r="C287" s="29" t="s">
        <v>43</v>
      </c>
      <c r="D287" s="30">
        <f>SUM(G294:G303)</f>
        <v>39910</v>
      </c>
      <c r="E287" s="120"/>
      <c r="F287" s="120"/>
      <c r="G287" s="120"/>
      <c r="H287" s="95"/>
      <c r="I287" s="95"/>
      <c r="J287" s="95"/>
      <c r="K287" s="139"/>
    </row>
    <row r="288" spans="3:12" x14ac:dyDescent="0.25">
      <c r="C288" s="72"/>
      <c r="D288" s="31"/>
      <c r="E288" s="120"/>
      <c r="F288" s="120"/>
      <c r="G288" s="120"/>
      <c r="H288" s="95"/>
      <c r="I288" s="95"/>
      <c r="J288" s="95"/>
      <c r="K288" s="139"/>
    </row>
    <row r="289" spans="3:12" x14ac:dyDescent="0.25">
      <c r="C289" s="72"/>
      <c r="D289" s="31"/>
      <c r="E289" s="120"/>
      <c r="F289" s="120"/>
      <c r="G289" s="120"/>
      <c r="H289" s="95"/>
      <c r="I289" s="95"/>
      <c r="J289" s="95"/>
      <c r="K289" s="139"/>
    </row>
    <row r="290" spans="3:12" ht="15.75" x14ac:dyDescent="0.25">
      <c r="C290" s="236" t="s">
        <v>533</v>
      </c>
      <c r="D290" s="237" t="s">
        <v>2827</v>
      </c>
      <c r="E290" s="120"/>
      <c r="F290" s="120"/>
      <c r="G290" s="120"/>
      <c r="H290" s="95"/>
      <c r="I290" s="95"/>
      <c r="J290" s="95"/>
      <c r="K290" s="139"/>
    </row>
    <row r="291" spans="3:12" ht="18.75" x14ac:dyDescent="0.25">
      <c r="C291" s="254" t="str">
        <f>IFERROR(VLOOKUP(D290,'1 Desarrollo e Innov Curricular'!$E:$F,2,FALSE),IFERROR(VLOOKUP(D290,'2 Investigación'!$E:$F,2,FALSE),IFERROR(VLOOKUP(D290,'3 Vinculación Univ. Sociedad'!$E:$F,2,FALSE),IFERROR(VLOOKUP(D290,'4 Docencia y Recursos Humano '!$E:$F,2,FALSE),IFERROR(VLOOKUP(D290,'5 Estudiantes'!$E:$F,2,FALSE),IFERROR(VLOOKUP(D290,'6 Gestion Administrativa'!$E:$F,2,FALSE),IFERROR(VLOOKUP(D290,'Gestion Academica'!$E:$F,2,FALSE),IFERROR(VLOOKUP(D290,Graduados!$E:$F,2,FALSE),IFERROR(VLOOKUP(D290,'Gestión del Conocimiento'!$E:$F,2,FALSE),IFERROR(VLOOKUP(D290,Gobernabilidad!$E:$F,2,FALSE),IFERROR(VLOOKUP(D290,'NIVEL DE ES Y  SISTEMA NACIONAL'!$E:$F,2,FALSE),VLOOKUP(D290,'Lo Esencial'!$E:$F,2,0))))))))))))</f>
        <v>Capacitación para el manejo del equipo a utilizar en el laboratorio de aguas.</v>
      </c>
      <c r="D291" s="31"/>
      <c r="E291" s="120"/>
      <c r="F291" s="120"/>
      <c r="G291" s="120"/>
      <c r="H291" s="95"/>
      <c r="I291" s="95"/>
      <c r="J291" s="95"/>
      <c r="K291" s="139"/>
    </row>
    <row r="292" spans="3:12" ht="15.75" thickBot="1" x14ac:dyDescent="0.3">
      <c r="C292" s="72"/>
      <c r="D292" s="31"/>
      <c r="E292" s="120"/>
      <c r="F292" s="120"/>
      <c r="G292" s="120"/>
      <c r="H292" s="95"/>
      <c r="I292" s="95"/>
      <c r="J292" s="95"/>
      <c r="K292" s="139"/>
    </row>
    <row r="293" spans="3:12" ht="30.75" thickBot="1" x14ac:dyDescent="0.3">
      <c r="C293" s="153" t="s">
        <v>44</v>
      </c>
      <c r="D293" s="156" t="s">
        <v>45</v>
      </c>
      <c r="E293" s="155" t="s">
        <v>55</v>
      </c>
      <c r="F293" s="155" t="s">
        <v>57</v>
      </c>
      <c r="G293" s="154" t="s">
        <v>27</v>
      </c>
      <c r="H293" s="160" t="s">
        <v>271</v>
      </c>
      <c r="I293" s="155" t="s">
        <v>46</v>
      </c>
      <c r="J293" s="155" t="s">
        <v>272</v>
      </c>
      <c r="K293" s="155" t="s">
        <v>553</v>
      </c>
      <c r="L293" s="155" t="s">
        <v>554</v>
      </c>
    </row>
    <row r="294" spans="3:12" x14ac:dyDescent="0.25">
      <c r="C294" s="122" t="s">
        <v>47</v>
      </c>
      <c r="D294" s="900">
        <v>7</v>
      </c>
      <c r="E294" s="542">
        <v>2</v>
      </c>
      <c r="F294" s="142">
        <v>11500</v>
      </c>
      <c r="G294" s="124">
        <f t="shared" ref="G294:G302" si="9">E294*F294</f>
        <v>23000</v>
      </c>
      <c r="H294" s="188" t="s">
        <v>270</v>
      </c>
      <c r="I294" s="125" t="s">
        <v>1089</v>
      </c>
      <c r="J294" s="125" t="str">
        <f>VLOOKUP(I294,Presupuesto!$B$8:$C$584,2,0)</f>
        <v>SERVICIOS DE CAPACITACION.</v>
      </c>
      <c r="K294" s="265" t="s">
        <v>265</v>
      </c>
      <c r="L294" s="125"/>
    </row>
    <row r="295" spans="3:12" x14ac:dyDescent="0.25">
      <c r="C295" s="126" t="s">
        <v>48</v>
      </c>
      <c r="D295" s="901"/>
      <c r="E295" s="582">
        <v>7</v>
      </c>
      <c r="F295" s="535">
        <v>150</v>
      </c>
      <c r="G295" s="124">
        <f t="shared" si="9"/>
        <v>1050</v>
      </c>
      <c r="H295" s="188" t="s">
        <v>270</v>
      </c>
      <c r="I295" s="501" t="s">
        <v>1121</v>
      </c>
      <c r="J295" s="125" t="str">
        <f>VLOOKUP(I295,Presupuesto!$B$8:$C$584,2,0)</f>
        <v>PUBLICIDAD Y PROPAGANDA</v>
      </c>
      <c r="K295" s="265" t="s">
        <v>265</v>
      </c>
      <c r="L295" s="125"/>
    </row>
    <row r="296" spans="3:12" x14ac:dyDescent="0.25">
      <c r="C296" s="126" t="s">
        <v>49</v>
      </c>
      <c r="D296" s="901"/>
      <c r="E296" s="582">
        <v>7</v>
      </c>
      <c r="F296" s="535">
        <v>150</v>
      </c>
      <c r="G296" s="124">
        <f t="shared" si="9"/>
        <v>1050</v>
      </c>
      <c r="H296" s="188" t="s">
        <v>270</v>
      </c>
      <c r="I296" s="125" t="s">
        <v>452</v>
      </c>
      <c r="J296" s="125" t="str">
        <f>VLOOKUP(I296,Presupuesto!$B$8:$C$584,2,0)</f>
        <v>ALIMENTOS Y BEBIDAS PARA PERSONAS (31100-00)</v>
      </c>
      <c r="K296" s="265" t="s">
        <v>265</v>
      </c>
      <c r="L296" s="125"/>
    </row>
    <row r="297" spans="3:12" x14ac:dyDescent="0.25">
      <c r="C297" s="126" t="s">
        <v>50</v>
      </c>
      <c r="D297" s="901"/>
      <c r="E297" s="456">
        <v>4</v>
      </c>
      <c r="F297" s="583">
        <v>1500</v>
      </c>
      <c r="G297" s="124">
        <f t="shared" si="9"/>
        <v>6000</v>
      </c>
      <c r="H297" s="188" t="s">
        <v>270</v>
      </c>
      <c r="I297" s="125" t="s">
        <v>1139</v>
      </c>
      <c r="J297" s="125" t="str">
        <f>VLOOKUP(I297,Presupuesto!$B$8:$C$584,2,0)</f>
        <v>PASAJES NACIONALES</v>
      </c>
      <c r="K297" s="265" t="s">
        <v>265</v>
      </c>
      <c r="L297" s="125"/>
    </row>
    <row r="298" spans="3:12" x14ac:dyDescent="0.25">
      <c r="C298" s="126" t="s">
        <v>563</v>
      </c>
      <c r="D298" s="901"/>
      <c r="E298" s="456">
        <v>2</v>
      </c>
      <c r="F298" s="583">
        <v>400</v>
      </c>
      <c r="G298" s="124">
        <f t="shared" si="9"/>
        <v>800</v>
      </c>
      <c r="H298" s="188" t="s">
        <v>270</v>
      </c>
      <c r="I298" s="209" t="s">
        <v>1332</v>
      </c>
      <c r="J298" s="125" t="str">
        <f>VLOOKUP(I298,Presupuesto!$B$8:$C$584,2,0)</f>
        <v>UTILES DE ESCRITORIO, OFICINA Y ENSE¥ANZA</v>
      </c>
      <c r="K298" s="265" t="s">
        <v>265</v>
      </c>
      <c r="L298" s="125"/>
    </row>
    <row r="299" spans="3:12" x14ac:dyDescent="0.25">
      <c r="C299" s="126" t="s">
        <v>51</v>
      </c>
      <c r="D299" s="901"/>
      <c r="E299" s="593">
        <v>3</v>
      </c>
      <c r="F299" s="127">
        <v>100</v>
      </c>
      <c r="G299" s="124">
        <f t="shared" si="9"/>
        <v>300</v>
      </c>
      <c r="H299" s="188" t="s">
        <v>270</v>
      </c>
      <c r="I299" s="209" t="s">
        <v>1332</v>
      </c>
      <c r="J299" s="125" t="str">
        <f>VLOOKUP(I299,Presupuesto!$B$8:$C$584,2,0)</f>
        <v>UTILES DE ESCRITORIO, OFICINA Y ENSE¥ANZA</v>
      </c>
      <c r="K299" s="265" t="s">
        <v>265</v>
      </c>
      <c r="L299" s="125"/>
    </row>
    <row r="300" spans="3:12" x14ac:dyDescent="0.25">
      <c r="C300" s="126" t="s">
        <v>249</v>
      </c>
      <c r="D300" s="901"/>
      <c r="E300" s="582">
        <v>14</v>
      </c>
      <c r="F300" s="535">
        <v>25</v>
      </c>
      <c r="G300" s="124">
        <f t="shared" si="9"/>
        <v>350</v>
      </c>
      <c r="H300" s="188" t="s">
        <v>270</v>
      </c>
      <c r="I300" s="209" t="s">
        <v>1332</v>
      </c>
      <c r="J300" s="125" t="str">
        <f>VLOOKUP(I300,Presupuesto!$B$8:$C$584,2,0)</f>
        <v>UTILES DE ESCRITORIO, OFICINA Y ENSE¥ANZA</v>
      </c>
      <c r="K300" s="265" t="s">
        <v>265</v>
      </c>
      <c r="L300" s="125"/>
    </row>
    <row r="301" spans="3:12" x14ac:dyDescent="0.25">
      <c r="C301" s="126" t="s">
        <v>34</v>
      </c>
      <c r="D301" s="901"/>
      <c r="E301" s="582">
        <v>6</v>
      </c>
      <c r="F301" s="535">
        <v>30</v>
      </c>
      <c r="G301" s="124">
        <f t="shared" si="9"/>
        <v>180</v>
      </c>
      <c r="H301" s="188" t="s">
        <v>270</v>
      </c>
      <c r="I301" s="209" t="s">
        <v>1332</v>
      </c>
      <c r="J301" s="125" t="str">
        <f>VLOOKUP(I301,Presupuesto!$B$8:$C$584,2,0)</f>
        <v>UTILES DE ESCRITORIO, OFICINA Y ENSE¥ANZA</v>
      </c>
      <c r="K301" s="265" t="s">
        <v>265</v>
      </c>
      <c r="L301" s="125"/>
    </row>
    <row r="302" spans="3:12" ht="15.75" thickBot="1" x14ac:dyDescent="0.3">
      <c r="C302" s="136" t="s">
        <v>52</v>
      </c>
      <c r="D302" s="901"/>
      <c r="E302" s="584">
        <v>7</v>
      </c>
      <c r="F302" s="585">
        <v>40</v>
      </c>
      <c r="G302" s="124">
        <f t="shared" si="9"/>
        <v>280</v>
      </c>
      <c r="H302" s="188" t="s">
        <v>270</v>
      </c>
      <c r="I302" s="209" t="s">
        <v>1332</v>
      </c>
      <c r="J302" s="125" t="str">
        <f>VLOOKUP(I302,Presupuesto!$B$8:$C$584,2,0)</f>
        <v>UTILES DE ESCRITORIO, OFICINA Y ENSE¥ANZA</v>
      </c>
      <c r="K302" s="265" t="s">
        <v>265</v>
      </c>
      <c r="L302" s="125"/>
    </row>
    <row r="303" spans="3:12" ht="15.75" thickBot="1" x14ac:dyDescent="0.3">
      <c r="C303" s="262" t="s">
        <v>576</v>
      </c>
      <c r="D303" s="263">
        <v>2</v>
      </c>
      <c r="E303" s="264">
        <v>3</v>
      </c>
      <c r="F303" s="131">
        <f>HLOOKUP(C303,$AH$2:$BU$3,2,0)</f>
        <v>1150</v>
      </c>
      <c r="G303" s="132">
        <f>D303*E303*F303</f>
        <v>6900</v>
      </c>
      <c r="H303" s="188" t="s">
        <v>270</v>
      </c>
      <c r="I303" s="125" t="s">
        <v>1151</v>
      </c>
      <c r="J303" s="133" t="str">
        <f>VLOOKUP(I303,Presupuesto!$B$8:$C$584,2,0)</f>
        <v>VIATICOS NACIONALES</v>
      </c>
      <c r="K303" s="265" t="s">
        <v>265</v>
      </c>
      <c r="L303" s="125"/>
    </row>
  </sheetData>
  <mergeCells count="19">
    <mergeCell ref="Q254:Q263"/>
    <mergeCell ref="D294:D302"/>
    <mergeCell ref="D275:D283"/>
    <mergeCell ref="D44:D46"/>
    <mergeCell ref="D56:D58"/>
    <mergeCell ref="D68:D70"/>
    <mergeCell ref="D81:D83"/>
    <mergeCell ref="D94:D96"/>
    <mergeCell ref="D106:D109"/>
    <mergeCell ref="D190:D192"/>
    <mergeCell ref="D204:D208"/>
    <mergeCell ref="D220:D224"/>
    <mergeCell ref="D236:D241"/>
    <mergeCell ref="D254:D262"/>
    <mergeCell ref="D17:D19"/>
    <mergeCell ref="D31:D33"/>
    <mergeCell ref="D155:D160"/>
    <mergeCell ref="D175:D177"/>
    <mergeCell ref="D120:D128"/>
  </mergeCells>
  <conditionalFormatting sqref="I121">
    <cfRule type="duplicateValues" dxfId="267" priority="90"/>
  </conditionalFormatting>
  <conditionalFormatting sqref="I159">
    <cfRule type="duplicateValues" dxfId="266" priority="89"/>
  </conditionalFormatting>
  <conditionalFormatting sqref="I224">
    <cfRule type="duplicateValues" dxfId="265" priority="79"/>
  </conditionalFormatting>
  <conditionalFormatting sqref="I223">
    <cfRule type="duplicateValues" dxfId="264" priority="78"/>
  </conditionalFormatting>
  <conditionalFormatting sqref="I241">
    <cfRule type="duplicateValues" dxfId="263" priority="77"/>
  </conditionalFormatting>
  <conditionalFormatting sqref="I255">
    <cfRule type="duplicateValues" dxfId="262" priority="75"/>
  </conditionalFormatting>
  <conditionalFormatting sqref="I258">
    <cfRule type="duplicateValues" dxfId="261" priority="74"/>
  </conditionalFormatting>
  <conditionalFormatting sqref="I259">
    <cfRule type="duplicateValues" dxfId="260" priority="73"/>
  </conditionalFormatting>
  <conditionalFormatting sqref="I260">
    <cfRule type="duplicateValues" dxfId="259" priority="72"/>
  </conditionalFormatting>
  <conditionalFormatting sqref="I261">
    <cfRule type="duplicateValues" dxfId="258" priority="71"/>
  </conditionalFormatting>
  <conditionalFormatting sqref="I262">
    <cfRule type="duplicateValues" dxfId="257" priority="70"/>
  </conditionalFormatting>
  <conditionalFormatting sqref="I276">
    <cfRule type="duplicateValues" dxfId="256" priority="68"/>
  </conditionalFormatting>
  <conditionalFormatting sqref="I279">
    <cfRule type="duplicateValues" dxfId="255" priority="67"/>
  </conditionalFormatting>
  <conditionalFormatting sqref="I280">
    <cfRule type="duplicateValues" dxfId="254" priority="66"/>
  </conditionalFormatting>
  <conditionalFormatting sqref="I281">
    <cfRule type="duplicateValues" dxfId="253" priority="65"/>
  </conditionalFormatting>
  <conditionalFormatting sqref="I282">
    <cfRule type="duplicateValues" dxfId="252" priority="64"/>
  </conditionalFormatting>
  <conditionalFormatting sqref="I283">
    <cfRule type="duplicateValues" dxfId="251" priority="63"/>
  </conditionalFormatting>
  <conditionalFormatting sqref="I295">
    <cfRule type="duplicateValues" dxfId="250" priority="23"/>
  </conditionalFormatting>
  <conditionalFormatting sqref="I298">
    <cfRule type="duplicateValues" dxfId="249" priority="22"/>
  </conditionalFormatting>
  <conditionalFormatting sqref="I299">
    <cfRule type="duplicateValues" dxfId="248" priority="21"/>
  </conditionalFormatting>
  <conditionalFormatting sqref="I300">
    <cfRule type="duplicateValues" dxfId="247" priority="20"/>
  </conditionalFormatting>
  <conditionalFormatting sqref="I301">
    <cfRule type="duplicateValues" dxfId="246" priority="19"/>
  </conditionalFormatting>
  <conditionalFormatting sqref="I302">
    <cfRule type="duplicateValues" dxfId="245" priority="18"/>
  </conditionalFormatting>
  <conditionalFormatting sqref="I116">
    <cfRule type="duplicateValues" dxfId="244" priority="2"/>
  </conditionalFormatting>
  <conditionalFormatting sqref="I147">
    <cfRule type="duplicateValues" dxfId="243" priority="1"/>
  </conditionalFormatting>
  <dataValidations count="5">
    <dataValidation type="list" allowBlank="1" showInputMessage="1" showErrorMessage="1" sqref="C242 C303 C209 C178 C161 C141:C142 C110 C129 C193 C225 C284 C263">
      <formula1>$AH$2:$BU$2</formula1>
    </dataValidation>
    <dataValidation type="list" allowBlank="1" showInputMessage="1" showErrorMessage="1" errorTitle="¡Ingreso no valido!" error="Favor ingrese un elemento de la lista." promptTitle="Tipo de Presupuesto" prompt="Seleccione una opción de la lista." sqref="H220:H225 H294:H303 H275:H284 H190:H193 H175:H178 H140:H142 H120:H129 H94:H96 H44:H46 H17:H19 H31:H33 H56:H58 H68:H70 H81:H83 H106:H110 H155:H161 H204:H209 H236:H242 H254:H263">
      <formula1>$R$2:$S$2</formula1>
    </dataValidation>
    <dataValidation type="list" allowBlank="1" showInputMessage="1" showErrorMessage="1" errorTitle="¡Ingreso Inválido!" error="Seleccione una opción de la lista" promptTitle="Mes Requerido" prompt="Seleccione el mes en el que requiere el recurso." sqref="L254:L263 L294:L303 L220:L225 L190:L193 L175:L178 L155:L161 L140:L142 L106:L110 L44:L46 L17:L19 L31:L33 L56:L58 L68:L70 L81:L83 L94:L96 L120:L129 L204:L209 L236:L242 L275:L284">
      <formula1>$U$2:$AF$2</formula1>
    </dataValidation>
    <dataValidation type="list" allowBlank="1" showInputMessage="1" showErrorMessage="1" errorTitle="¡Ingreso Inválido!" error="Seleccione una opción de la lista." promptTitle="Dimensión Estratégica" prompt="Seleccione una opción de la lista." sqref="K204:K209 K294:K303 K254:K263 K175:K178 K275:K284 K155:K161 K140:K142 K94:K96 K44:K46 K17:K19 K236:K242 K56:K58 K68:K70 K81:K83 K106:K110 K120:K129 K190:K193 K220:K225 K31:K33">
      <formula1>$A$2:$K$2</formula1>
    </dataValidation>
    <dataValidation type="list" allowBlank="1" showInputMessage="1" showErrorMessage="1" errorTitle="¡Ingreso Inválido!" error="Verifique el valor ingresado._x000a_" sqref="I204:I209 I294:I303 I275:I284 I254:I263 I236:I242 I220:I225 I190:I193 I140:I142 I155:I161 I106:I110 I44:I46 I175:I178 I31:I33 I56:I58 I68:I70 I81:I83 I94:I96 I120:I129 I17:I19">
      <formula1>$A$1:$VD$1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04"/>
  <sheetViews>
    <sheetView showGridLines="0" topLeftCell="D172" zoomScale="84" zoomScaleNormal="84" workbookViewId="0">
      <selection activeCell="J182" sqref="J182"/>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9.28515625" style="96" customWidth="1"/>
    <col min="5" max="5" width="10.140625" style="112" customWidth="1"/>
    <col min="6" max="7" width="13.85546875" style="112" customWidth="1"/>
    <col min="8" max="8" width="18.28515625" style="96" customWidth="1"/>
    <col min="9" max="9" width="16" style="112" customWidth="1"/>
    <col min="10" max="10" width="48.5703125" style="112" customWidth="1"/>
    <col min="11" max="11" width="38.42578125" style="112" customWidth="1"/>
    <col min="12" max="12" width="11.5703125" style="112"/>
    <col min="13" max="13" width="14.7109375" style="112" bestFit="1" customWidth="1"/>
    <col min="14" max="77" width="11.5703125" style="112"/>
    <col min="78" max="78" width="16.7109375" style="112" bestFit="1" customWidth="1"/>
    <col min="79"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87" t="s">
        <v>265</v>
      </c>
      <c r="E2" s="149" t="s">
        <v>185</v>
      </c>
      <c r="F2" s="149" t="s">
        <v>620</v>
      </c>
      <c r="G2" s="149" t="s">
        <v>266</v>
      </c>
      <c r="H2" s="187"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c r="BZ2" s="112" t="s">
        <v>872</v>
      </c>
      <c r="CA2" s="112" t="s">
        <v>873</v>
      </c>
      <c r="CB2" s="112" t="s">
        <v>874</v>
      </c>
      <c r="CC2" s="112" t="s">
        <v>875</v>
      </c>
      <c r="CD2" s="112" t="s">
        <v>876</v>
      </c>
      <c r="CE2" s="112" t="s">
        <v>877</v>
      </c>
      <c r="CF2" s="112" t="s">
        <v>878</v>
      </c>
      <c r="CG2" s="112" t="s">
        <v>879</v>
      </c>
      <c r="CH2" s="112" t="s">
        <v>880</v>
      </c>
      <c r="CI2" s="112" t="s">
        <v>881</v>
      </c>
      <c r="CJ2" s="112" t="s">
        <v>882</v>
      </c>
      <c r="CK2" s="112" t="s">
        <v>883</v>
      </c>
      <c r="CL2" s="112" t="s">
        <v>884</v>
      </c>
      <c r="CM2" s="112" t="s">
        <v>885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BZ3" s="445">
        <v>41436.800000000003</v>
      </c>
      <c r="CA3" s="445">
        <v>37669.82</v>
      </c>
      <c r="CB3" s="445">
        <v>33902.839999999997</v>
      </c>
      <c r="CC3" s="445">
        <v>30135.85</v>
      </c>
      <c r="CD3" s="445">
        <v>28252.36</v>
      </c>
      <c r="CE3" s="445">
        <v>26368.87</v>
      </c>
      <c r="CF3" s="445">
        <v>17893.16</v>
      </c>
      <c r="CG3" s="445">
        <v>16951.419999999998</v>
      </c>
      <c r="CH3" s="445">
        <v>13184.44</v>
      </c>
      <c r="CI3" s="445">
        <v>15032.56</v>
      </c>
      <c r="CJ3" s="445">
        <v>13264.02</v>
      </c>
      <c r="CK3" s="445">
        <v>12379.75</v>
      </c>
      <c r="CL3" s="445">
        <v>439.49</v>
      </c>
      <c r="CM3" s="445">
        <v>1904.46</v>
      </c>
    </row>
    <row r="5" spans="1:576" ht="52.5" x14ac:dyDescent="0.25">
      <c r="C5" s="224" t="s">
        <v>268</v>
      </c>
      <c r="D5" s="196">
        <f>SUMIF(C:C,$C$10,D:D)</f>
        <v>6771057.1399999997</v>
      </c>
      <c r="CA5" s="445"/>
    </row>
    <row r="6" spans="1:576" x14ac:dyDescent="0.25">
      <c r="CA6" s="445"/>
    </row>
    <row r="7" spans="1:576" x14ac:dyDescent="0.25">
      <c r="CA7" s="445"/>
    </row>
    <row r="8" spans="1:576" x14ac:dyDescent="0.25">
      <c r="C8" s="72" t="s">
        <v>54</v>
      </c>
      <c r="D8" s="98"/>
      <c r="E8" s="72"/>
      <c r="F8" s="72"/>
      <c r="G8" s="72"/>
      <c r="H8" s="98"/>
      <c r="I8" s="72"/>
      <c r="J8" s="72"/>
      <c r="CA8" s="445"/>
    </row>
    <row r="9" spans="1:576" ht="15.75" thickBot="1" x14ac:dyDescent="0.3">
      <c r="C9" s="121"/>
      <c r="D9" s="98"/>
      <c r="E9" s="121"/>
      <c r="F9" s="121"/>
      <c r="G9" s="121"/>
      <c r="H9" s="98"/>
      <c r="I9" s="121"/>
      <c r="J9" s="148"/>
      <c r="CA9" s="445"/>
    </row>
    <row r="10" spans="1:576" ht="15.75" thickBot="1" x14ac:dyDescent="0.3">
      <c r="C10" s="71" t="s">
        <v>43</v>
      </c>
      <c r="D10" s="30">
        <f>SUM(G17:G29)</f>
        <v>420568.25000000006</v>
      </c>
      <c r="E10" s="120"/>
      <c r="F10" s="120"/>
      <c r="G10" s="120"/>
      <c r="H10" s="95"/>
      <c r="I10" s="95"/>
      <c r="J10" s="95"/>
      <c r="CA10" s="445"/>
    </row>
    <row r="11" spans="1:576" x14ac:dyDescent="0.25">
      <c r="B11" s="205"/>
      <c r="D11" s="31"/>
      <c r="E11" s="120"/>
      <c r="F11" s="120"/>
      <c r="G11" s="120"/>
      <c r="H11" s="95"/>
      <c r="I11" s="95"/>
      <c r="J11" s="95"/>
      <c r="CA11" s="445"/>
    </row>
    <row r="12" spans="1:576" x14ac:dyDescent="0.25">
      <c r="B12" s="205"/>
      <c r="D12" s="31"/>
      <c r="E12" s="120"/>
      <c r="F12" s="120"/>
      <c r="G12" s="120"/>
      <c r="H12" s="95"/>
      <c r="I12" s="95"/>
      <c r="J12" s="95"/>
      <c r="CA12" s="445"/>
    </row>
    <row r="13" spans="1:576" ht="15.75" x14ac:dyDescent="0.25">
      <c r="C13" s="236" t="s">
        <v>533</v>
      </c>
      <c r="D13" s="237" t="s">
        <v>1777</v>
      </c>
      <c r="E13" s="120"/>
      <c r="F13" s="120"/>
      <c r="G13" s="120"/>
      <c r="H13" s="95"/>
      <c r="I13" s="95"/>
      <c r="J13" s="95"/>
      <c r="CA13" s="445"/>
    </row>
    <row r="14" spans="1:576" ht="18.75" x14ac:dyDescent="0.25">
      <c r="C14" s="254" t="str">
        <f>IFERROR(VLOOKUP(D13,'1 Desarrollo e Innov Curricular'!$E:$F,2,FALSE),IFERROR(VLOOKUP(D13,'2 Investigación'!$E:$F,2,FALSE),IFERROR(VLOOKUP(D13,'3 Vinculación Univ. Sociedad'!$E:$F,2,FALSE),IFERROR(VLOOKUP(D13,'4 Docencia y Recursos Humano '!$E:$F,2,FALSE),IFERROR(VLOOKUP(D13,'5 Estudiantes'!$E:$F,2,FALSE),IFERROR(VLOOKUP(D13,'6 Gestion Administrativa'!$E:$F,2,FALSE),IFERROR(VLOOKUP(D13,'Gestion Academica'!$E:$F,2,FALSE),IFERROR(VLOOKUP(D13,Graduados!$E:$F,2,FALSE),IFERROR(VLOOKUP(D13,'Gestión del Conocimiento'!$E:$F,2,FALSE),IFERROR(VLOOKUP(D13,Gobernabilidad!$E:$F,2,FALSE),IFERROR(VLOOKUP(D13,'NIVEL DE ES Y  SISTEMA NACIONAL'!$E:$F,2,FALSE),VLOOKUP(D13,'Lo Esencial'!$E:$F,2,0))))))))))))</f>
        <v>Contratación de tres profesores por hora en el área de Humanidades  Filosofía (1), Educación Física (1) e ingles (1)</v>
      </c>
      <c r="D14" s="31"/>
      <c r="E14" s="120"/>
      <c r="F14" s="120"/>
      <c r="G14" s="120"/>
      <c r="H14" s="95"/>
      <c r="I14" s="95"/>
      <c r="J14" s="95"/>
      <c r="CA14" s="445"/>
    </row>
    <row r="15" spans="1:576" ht="15.75" thickBot="1" x14ac:dyDescent="0.3">
      <c r="C15" s="121"/>
      <c r="D15" s="31"/>
      <c r="E15" s="120"/>
      <c r="F15" s="120"/>
      <c r="G15" s="120"/>
      <c r="H15" s="95"/>
      <c r="I15" s="95"/>
      <c r="J15" s="95"/>
      <c r="CA15" s="445"/>
    </row>
    <row r="16" spans="1:576" ht="30.75" thickBot="1" x14ac:dyDescent="0.3">
      <c r="C16" s="161" t="s">
        <v>44</v>
      </c>
      <c r="D16" s="165" t="s">
        <v>55</v>
      </c>
      <c r="E16" s="198" t="s">
        <v>56</v>
      </c>
      <c r="F16" s="165" t="s">
        <v>57</v>
      </c>
      <c r="G16" s="162" t="s">
        <v>27</v>
      </c>
      <c r="H16" s="160" t="s">
        <v>271</v>
      </c>
      <c r="I16" s="163" t="s">
        <v>46</v>
      </c>
      <c r="J16" s="163" t="s">
        <v>272</v>
      </c>
      <c r="K16" s="163" t="s">
        <v>553</v>
      </c>
      <c r="L16" s="163" t="s">
        <v>554</v>
      </c>
      <c r="CA16" s="445"/>
    </row>
    <row r="17" spans="3:12" ht="15.75" thickBot="1" x14ac:dyDescent="0.3">
      <c r="C17" s="467" t="s">
        <v>884</v>
      </c>
      <c r="D17" s="468"/>
      <c r="E17" s="469"/>
      <c r="F17" s="470"/>
      <c r="G17" s="471"/>
      <c r="H17" s="472"/>
      <c r="I17" s="473"/>
      <c r="J17" s="473"/>
      <c r="K17" s="474"/>
      <c r="L17" s="474"/>
    </row>
    <row r="18" spans="3:12" ht="15.75" thickBot="1" x14ac:dyDescent="0.3">
      <c r="C18" s="466" t="s">
        <v>1778</v>
      </c>
      <c r="D18" s="190"/>
      <c r="E18" s="181"/>
      <c r="F18" s="127"/>
      <c r="G18" s="463"/>
      <c r="H18" s="464"/>
      <c r="I18" s="465"/>
      <c r="J18" s="465"/>
      <c r="K18" s="125"/>
      <c r="L18" s="125"/>
    </row>
    <row r="19" spans="3:12" ht="15.75" thickBot="1" x14ac:dyDescent="0.3">
      <c r="C19" s="164" t="s">
        <v>885</v>
      </c>
      <c r="D19" s="231">
        <v>8</v>
      </c>
      <c r="E19" s="179">
        <v>8</v>
      </c>
      <c r="F19" s="446">
        <f>HLOOKUP($C19,$BZ$2:$CM$3,2,0)</f>
        <v>1904.46</v>
      </c>
      <c r="G19" s="140">
        <f>D19*E19*F19</f>
        <v>121885.44</v>
      </c>
      <c r="H19" s="193" t="s">
        <v>270</v>
      </c>
      <c r="I19" s="558" t="s">
        <v>886</v>
      </c>
      <c r="J19" s="141" t="str">
        <f>VLOOKUP(I19,Presupuesto!$B$8:$C$583,2,0)</f>
        <v>SUELDOS Y SALARIOS PERMANENTES</v>
      </c>
      <c r="K19" s="125" t="s">
        <v>620</v>
      </c>
      <c r="L19" s="125"/>
    </row>
    <row r="20" spans="3:12" x14ac:dyDescent="0.25">
      <c r="C20" s="199" t="s">
        <v>58</v>
      </c>
      <c r="D20" s="190">
        <v>0</v>
      </c>
      <c r="E20" s="181">
        <v>0</v>
      </c>
      <c r="F20" s="127">
        <f>IF(E19=0,"",(G19/E19)/12*E19)</f>
        <v>10157.120000000001</v>
      </c>
      <c r="G20" s="124">
        <f>F20</f>
        <v>10157.120000000001</v>
      </c>
      <c r="H20" s="191" t="s">
        <v>270</v>
      </c>
      <c r="I20" s="557" t="s">
        <v>906</v>
      </c>
      <c r="J20" s="143" t="str">
        <f>VLOOKUP(I20,Presupuesto!$B$8:$C$583,2,0)</f>
        <v>AGUINALDO Y DECIMO CUARTO MES</v>
      </c>
      <c r="K20" s="125" t="s">
        <v>620</v>
      </c>
      <c r="L20" s="125"/>
    </row>
    <row r="21" spans="3:12" x14ac:dyDescent="0.25">
      <c r="C21" s="200" t="s">
        <v>59</v>
      </c>
      <c r="D21" s="190">
        <v>0</v>
      </c>
      <c r="E21" s="181">
        <v>0</v>
      </c>
      <c r="F21" s="144">
        <f>IF(E19&lt;6,"",((E19-6)/12)*(G19/E19))</f>
        <v>2539.2799999999997</v>
      </c>
      <c r="G21" s="124">
        <f>F21</f>
        <v>2539.2799999999997</v>
      </c>
      <c r="H21" s="191" t="s">
        <v>270</v>
      </c>
      <c r="I21" s="556" t="s">
        <v>909</v>
      </c>
      <c r="J21" s="128" t="str">
        <f>VLOOKUP(I21,Presupuesto!$B$8:$C$583,2,0)</f>
        <v>DECIMOCUARTO MES</v>
      </c>
      <c r="K21" s="125" t="s">
        <v>620</v>
      </c>
      <c r="L21" s="125"/>
    </row>
    <row r="22" spans="3:12" ht="15.75" thickBot="1" x14ac:dyDescent="0.3">
      <c r="C22" s="466" t="s">
        <v>1779</v>
      </c>
      <c r="D22" s="475"/>
      <c r="E22" s="476"/>
      <c r="F22" s="477"/>
      <c r="G22" s="478"/>
      <c r="H22" s="479"/>
      <c r="I22" s="480"/>
      <c r="J22" s="480"/>
      <c r="K22" s="125"/>
      <c r="L22" s="474"/>
    </row>
    <row r="23" spans="3:12" ht="15.75" thickBot="1" x14ac:dyDescent="0.3">
      <c r="C23" s="164" t="s">
        <v>885</v>
      </c>
      <c r="D23" s="231">
        <v>8</v>
      </c>
      <c r="E23" s="179">
        <v>8</v>
      </c>
      <c r="F23" s="446">
        <f>HLOOKUP($C23,$BZ$2:$CM$3,2,0)</f>
        <v>1904.46</v>
      </c>
      <c r="G23" s="140">
        <f>D23*E23*F23</f>
        <v>121885.44</v>
      </c>
      <c r="H23" s="193" t="s">
        <v>270</v>
      </c>
      <c r="I23" s="558" t="s">
        <v>886</v>
      </c>
      <c r="J23" s="141" t="str">
        <f>VLOOKUP(I23,Presupuesto!$B$8:$C$583,2,0)</f>
        <v>SUELDOS Y SALARIOS PERMANENTES</v>
      </c>
      <c r="K23" s="125" t="s">
        <v>620</v>
      </c>
      <c r="L23" s="125"/>
    </row>
    <row r="24" spans="3:12" x14ac:dyDescent="0.25">
      <c r="C24" s="199" t="s">
        <v>58</v>
      </c>
      <c r="D24" s="190">
        <v>0</v>
      </c>
      <c r="E24" s="181">
        <v>0</v>
      </c>
      <c r="F24" s="127">
        <f>IF(E23=0,"",(G23/E23)/12*E23)</f>
        <v>10157.120000000001</v>
      </c>
      <c r="G24" s="124">
        <f>F24</f>
        <v>10157.120000000001</v>
      </c>
      <c r="H24" s="191" t="s">
        <v>270</v>
      </c>
      <c r="I24" s="557" t="s">
        <v>906</v>
      </c>
      <c r="J24" s="143" t="str">
        <f>VLOOKUP(I24,Presupuesto!$B$8:$C$583,2,0)</f>
        <v>AGUINALDO Y DECIMO CUARTO MES</v>
      </c>
      <c r="K24" s="125" t="s">
        <v>620</v>
      </c>
      <c r="L24" s="125"/>
    </row>
    <row r="25" spans="3:12" x14ac:dyDescent="0.25">
      <c r="C25" s="200" t="s">
        <v>59</v>
      </c>
      <c r="D25" s="190">
        <v>0</v>
      </c>
      <c r="E25" s="181">
        <v>0</v>
      </c>
      <c r="F25" s="144">
        <f>IF(E23&lt;6,"",((E23-6)/12)*(G23/E23))</f>
        <v>2539.2799999999997</v>
      </c>
      <c r="G25" s="124">
        <f>F25</f>
        <v>2539.2799999999997</v>
      </c>
      <c r="H25" s="191" t="s">
        <v>270</v>
      </c>
      <c r="I25" s="556" t="s">
        <v>909</v>
      </c>
      <c r="J25" s="128" t="str">
        <f>VLOOKUP(I25,Presupuesto!$B$8:$C$583,2,0)</f>
        <v>DECIMOCUARTO MES</v>
      </c>
      <c r="K25" s="125" t="s">
        <v>620</v>
      </c>
      <c r="L25" s="125"/>
    </row>
    <row r="26" spans="3:12" ht="15.75" thickBot="1" x14ac:dyDescent="0.3">
      <c r="C26" s="466" t="s">
        <v>1780</v>
      </c>
      <c r="D26" s="475"/>
      <c r="E26" s="476"/>
      <c r="F26" s="477"/>
      <c r="G26" s="478"/>
      <c r="H26" s="479"/>
      <c r="I26" s="480"/>
      <c r="J26" s="480"/>
      <c r="K26" s="125"/>
      <c r="L26" s="474"/>
    </row>
    <row r="27" spans="3:12" ht="15.75" thickBot="1" x14ac:dyDescent="0.3">
      <c r="C27" s="164" t="s">
        <v>885</v>
      </c>
      <c r="D27" s="231">
        <v>9</v>
      </c>
      <c r="E27" s="179">
        <v>8</v>
      </c>
      <c r="F27" s="446">
        <f>HLOOKUP($C27,$BZ$2:$CM$3,2,0)</f>
        <v>1904.46</v>
      </c>
      <c r="G27" s="140">
        <f>D27*E27*F27</f>
        <v>137121.12</v>
      </c>
      <c r="H27" s="193" t="s">
        <v>270</v>
      </c>
      <c r="I27" s="558" t="s">
        <v>886</v>
      </c>
      <c r="J27" s="141" t="str">
        <f>VLOOKUP(I27,Presupuesto!$B$8:$C$583,2,0)</f>
        <v>SUELDOS Y SALARIOS PERMANENTES</v>
      </c>
      <c r="K27" s="125" t="s">
        <v>620</v>
      </c>
      <c r="L27" s="125"/>
    </row>
    <row r="28" spans="3:12" x14ac:dyDescent="0.25">
      <c r="C28" s="199" t="s">
        <v>58</v>
      </c>
      <c r="D28" s="190">
        <v>0</v>
      </c>
      <c r="E28" s="181">
        <v>0</v>
      </c>
      <c r="F28" s="127">
        <f>IF(E27=0,"",(G27/E27)/12*E27)</f>
        <v>11426.76</v>
      </c>
      <c r="G28" s="124">
        <f>F28</f>
        <v>11426.76</v>
      </c>
      <c r="H28" s="191" t="s">
        <v>270</v>
      </c>
      <c r="I28" s="557" t="s">
        <v>906</v>
      </c>
      <c r="J28" s="143" t="str">
        <f>VLOOKUP(I28,Presupuesto!$B$8:$C$583,2,0)</f>
        <v>AGUINALDO Y DECIMO CUARTO MES</v>
      </c>
      <c r="K28" s="125" t="s">
        <v>620</v>
      </c>
      <c r="L28" s="125"/>
    </row>
    <row r="29" spans="3:12" x14ac:dyDescent="0.25">
      <c r="C29" s="482" t="s">
        <v>59</v>
      </c>
      <c r="D29" s="481">
        <v>0</v>
      </c>
      <c r="E29" s="181">
        <v>0</v>
      </c>
      <c r="F29" s="144">
        <f>IF(E27&lt;6,"",((E27-6)/12)*(G27/E27))</f>
        <v>2856.6899999999996</v>
      </c>
      <c r="G29" s="124">
        <f>F29</f>
        <v>2856.6899999999996</v>
      </c>
      <c r="H29" s="191" t="s">
        <v>270</v>
      </c>
      <c r="I29" s="152" t="s">
        <v>909</v>
      </c>
      <c r="J29" s="128" t="str">
        <f>VLOOKUP(I29,Presupuesto!$B$8:$C$583,2,0)</f>
        <v>DECIMOCUARTO MES</v>
      </c>
      <c r="K29" s="125" t="s">
        <v>620</v>
      </c>
      <c r="L29" s="125"/>
    </row>
    <row r="33" spans="3:12" ht="15.75" thickBot="1" x14ac:dyDescent="0.3"/>
    <row r="34" spans="3:12" ht="15.75" thickBot="1" x14ac:dyDescent="0.3">
      <c r="C34" s="71" t="s">
        <v>43</v>
      </c>
      <c r="D34" s="30">
        <f>SUM(G41:G44)</f>
        <v>26500</v>
      </c>
      <c r="E34" s="120"/>
      <c r="F34" s="120"/>
      <c r="G34" s="120"/>
      <c r="H34" s="95"/>
      <c r="I34" s="95"/>
      <c r="J34" s="95"/>
    </row>
    <row r="35" spans="3:12" x14ac:dyDescent="0.25">
      <c r="D35" s="31"/>
      <c r="E35" s="120"/>
      <c r="F35" s="120"/>
      <c r="G35" s="120"/>
      <c r="H35" s="95"/>
      <c r="I35" s="95"/>
      <c r="J35" s="95"/>
    </row>
    <row r="36" spans="3:12" x14ac:dyDescent="0.25">
      <c r="D36" s="31"/>
      <c r="E36" s="120"/>
      <c r="F36" s="120"/>
      <c r="G36" s="120"/>
      <c r="H36" s="95"/>
      <c r="I36" s="95"/>
      <c r="J36" s="95"/>
    </row>
    <row r="37" spans="3:12" ht="15.75" x14ac:dyDescent="0.25">
      <c r="C37" s="236" t="s">
        <v>533</v>
      </c>
      <c r="D37" s="237" t="s">
        <v>1811</v>
      </c>
      <c r="E37" s="120"/>
      <c r="F37" s="120"/>
      <c r="G37" s="120"/>
      <c r="H37" s="95"/>
      <c r="I37" s="95"/>
      <c r="J37" s="95"/>
    </row>
    <row r="38" spans="3:12" ht="18.75" x14ac:dyDescent="0.25">
      <c r="C38" s="254" t="str">
        <f>IFERROR(VLOOKUP(D37,'1 Desarrollo e Innov Curricular'!$E:$F,2,FALSE),IFERROR(VLOOKUP(D37,'2 Investigación'!$E:$F,2,FALSE),IFERROR(VLOOKUP(D37,'3 Vinculación Univ. Sociedad'!$E:$F,2,FALSE),IFERROR(VLOOKUP(D37,'4 Docencia y Recursos Humano '!$E:$F,2,FALSE),IFERROR(VLOOKUP(D37,'5 Estudiantes'!$E:$F,2,FALSE),IFERROR(VLOOKUP(D37,'6 Gestion Administrativa'!$E:$F,2,FALSE),IFERROR(VLOOKUP(D37,'Gestion Academica'!$E:$F,2,FALSE),IFERROR(VLOOKUP(D37,Graduados!$E:$F,2,FALSE),IFERROR(VLOOKUP(D37,'Gestión del Conocimiento'!$E:$F,2,FALSE),IFERROR(VLOOKUP(D37,Gobernabilidad!$E:$F,2,FALSE),IFERROR(VLOOKUP(D37,'NIVEL DE ES Y  SISTEMA NACIONAL'!$E:$F,2,FALSE),VLOOKUP(D37,'Lo Esencial'!$E:$F,2,0))))))))))))</f>
        <v>Formación de grupo de teatro  de UNAH-TEC-DANLI</v>
      </c>
      <c r="D38" s="31"/>
      <c r="E38" s="120"/>
      <c r="F38" s="120"/>
      <c r="G38" s="120"/>
      <c r="H38" s="95"/>
      <c r="I38" s="95"/>
      <c r="J38" s="95"/>
    </row>
    <row r="39" spans="3:12" ht="15.75" thickBot="1" x14ac:dyDescent="0.3">
      <c r="C39" s="205"/>
      <c r="D39" s="31"/>
      <c r="E39" s="120"/>
      <c r="F39" s="120"/>
      <c r="G39" s="120"/>
      <c r="H39" s="95"/>
      <c r="I39" s="95"/>
      <c r="J39" s="95"/>
    </row>
    <row r="40" spans="3:12" ht="30.75" thickBot="1" x14ac:dyDescent="0.3">
      <c r="C40" s="161" t="s">
        <v>44</v>
      </c>
      <c r="D40" s="165" t="s">
        <v>55</v>
      </c>
      <c r="E40" s="198" t="s">
        <v>56</v>
      </c>
      <c r="F40" s="165" t="s">
        <v>57</v>
      </c>
      <c r="G40" s="162" t="s">
        <v>27</v>
      </c>
      <c r="H40" s="160" t="s">
        <v>271</v>
      </c>
      <c r="I40" s="163" t="s">
        <v>46</v>
      </c>
      <c r="J40" s="163" t="s">
        <v>272</v>
      </c>
      <c r="K40" s="163" t="s">
        <v>553</v>
      </c>
      <c r="L40" s="163" t="s">
        <v>554</v>
      </c>
    </row>
    <row r="41" spans="3:12" ht="15.75" thickBot="1" x14ac:dyDescent="0.3">
      <c r="C41" s="200" t="s">
        <v>1812</v>
      </c>
      <c r="D41" s="190"/>
      <c r="E41" s="181"/>
      <c r="F41" s="144"/>
      <c r="G41" s="124"/>
      <c r="H41" s="191"/>
      <c r="I41" s="137"/>
      <c r="J41" s="128"/>
      <c r="K41" s="125"/>
      <c r="L41" s="125"/>
    </row>
    <row r="42" spans="3:12" ht="15.75" thickBot="1" x14ac:dyDescent="0.3">
      <c r="C42" s="167" t="s">
        <v>84</v>
      </c>
      <c r="D42" s="231">
        <v>1</v>
      </c>
      <c r="E42" s="179">
        <v>8</v>
      </c>
      <c r="F42" s="166">
        <v>3000</v>
      </c>
      <c r="G42" s="140">
        <f>D42*E42*F42</f>
        <v>24000</v>
      </c>
      <c r="H42" s="193" t="s">
        <v>270</v>
      </c>
      <c r="I42" s="558" t="s">
        <v>964</v>
      </c>
      <c r="J42" s="141" t="str">
        <f>VLOOKUP(I42,Presupuesto!$B$8:$C$583,2,0)</f>
        <v>SERVICIOS DE PROFESIONALES Y TECNICOS</v>
      </c>
      <c r="K42" s="125" t="s">
        <v>619</v>
      </c>
      <c r="L42" s="125"/>
    </row>
    <row r="43" spans="3:12" x14ac:dyDescent="0.25">
      <c r="C43" s="199" t="s">
        <v>58</v>
      </c>
      <c r="D43" s="190">
        <v>0</v>
      </c>
      <c r="E43" s="181">
        <v>0</v>
      </c>
      <c r="F43" s="144">
        <f>IF(E42=0,"",(G42/E42)/12*E42)</f>
        <v>2000</v>
      </c>
      <c r="G43" s="124">
        <f>F43</f>
        <v>2000</v>
      </c>
      <c r="H43" s="191" t="s">
        <v>270</v>
      </c>
      <c r="I43" s="557" t="s">
        <v>964</v>
      </c>
      <c r="J43" s="128" t="str">
        <f>VLOOKUP(I43,Presupuesto!$B$8:$C$583,2,0)</f>
        <v>SERVICIOS DE PROFESIONALES Y TECNICOS</v>
      </c>
      <c r="K43" s="125" t="s">
        <v>619</v>
      </c>
      <c r="L43" s="125"/>
    </row>
    <row r="44" spans="3:12" x14ac:dyDescent="0.25">
      <c r="C44" s="482" t="s">
        <v>59</v>
      </c>
      <c r="D44" s="481">
        <v>0</v>
      </c>
      <c r="E44" s="181">
        <v>0</v>
      </c>
      <c r="F44" s="127">
        <f>IF(E42&lt;6,"",((E42-6)/12)*(G42/E42))</f>
        <v>500</v>
      </c>
      <c r="G44" s="124">
        <f>F44</f>
        <v>500</v>
      </c>
      <c r="H44" s="191" t="s">
        <v>270</v>
      </c>
      <c r="I44" s="152" t="s">
        <v>964</v>
      </c>
      <c r="J44" s="128" t="str">
        <f>VLOOKUP(I44,Presupuesto!$B$8:$C$583,2,0)</f>
        <v>SERVICIOS DE PROFESIONALES Y TECNICOS</v>
      </c>
      <c r="K44" s="125" t="s">
        <v>619</v>
      </c>
      <c r="L44" s="125"/>
    </row>
    <row r="48" spans="3:12" ht="15.75" thickBot="1" x14ac:dyDescent="0.3"/>
    <row r="49" spans="3:12" ht="15.75" thickBot="1" x14ac:dyDescent="0.3">
      <c r="C49" s="71" t="s">
        <v>43</v>
      </c>
      <c r="D49" s="30">
        <f>SUM(G56:G70)</f>
        <v>858062.70000000007</v>
      </c>
      <c r="E49" s="120"/>
      <c r="F49" s="120"/>
      <c r="G49" s="120"/>
      <c r="H49" s="95"/>
      <c r="I49" s="95"/>
      <c r="J49" s="95"/>
    </row>
    <row r="50" spans="3:12" x14ac:dyDescent="0.25">
      <c r="D50" s="31"/>
      <c r="E50" s="120"/>
      <c r="F50" s="120"/>
      <c r="G50" s="120"/>
      <c r="H50" s="95"/>
      <c r="I50" s="95"/>
      <c r="J50" s="95"/>
    </row>
    <row r="51" spans="3:12" x14ac:dyDescent="0.25">
      <c r="D51" s="31"/>
      <c r="E51" s="120"/>
      <c r="F51" s="120"/>
      <c r="G51" s="120"/>
      <c r="H51" s="95"/>
      <c r="I51" s="95"/>
      <c r="J51" s="95"/>
    </row>
    <row r="52" spans="3:12" ht="15.75" x14ac:dyDescent="0.25">
      <c r="C52" s="236" t="s">
        <v>533</v>
      </c>
      <c r="D52" s="237" t="s">
        <v>1971</v>
      </c>
      <c r="E52" s="120"/>
      <c r="F52" s="120"/>
      <c r="G52" s="120"/>
      <c r="H52" s="95"/>
      <c r="I52" s="95"/>
      <c r="J52" s="95"/>
    </row>
    <row r="53" spans="3:12" ht="18.75" x14ac:dyDescent="0.25">
      <c r="C53" s="254" t="str">
        <f>IFERROR(VLOOKUP(D52,'1 Desarrollo e Innov Curricular'!$E:$F,2,FALSE),IFERROR(VLOOKUP(D52,'2 Investigación'!$E:$F,2,FALSE),IFERROR(VLOOKUP(D52,'3 Vinculación Univ. Sociedad'!$E:$F,2,FALSE),IFERROR(VLOOKUP(D52,'4 Docencia y Recursos Humano '!$E:$F,2,FALSE),IFERROR(VLOOKUP(D52,'5 Estudiantes'!$E:$F,2,FALSE),IFERROR(VLOOKUP(D52,'6 Gestion Administrativa'!$E:$F,2,FALSE),IFERROR(VLOOKUP(D52,'Gestion Academica'!$E:$F,2,FALSE),IFERROR(VLOOKUP(D52,Graduados!$E:$F,2,FALSE),IFERROR(VLOOKUP(D52,'Gestión del Conocimiento'!$E:$F,2,FALSE),IFERROR(VLOOKUP(D52,Gobernabilidad!$E:$F,2,FALSE),IFERROR(VLOOKUP(D52,'NIVEL DE ES Y  SISTEMA NACIONAL'!$E:$F,2,FALSE),VLOOKUP(D52,'Lo Esencial'!$E:$F,2,0))))))))))))</f>
        <v xml:space="preserve"> Fortalecer el área administrativa de este Centro con la contratación de forma permanente a las siguientes aéreas Jefaturas de Departamentos (2 plazas); Jefatura Regional de Personal (1), Servicio (4); coordinación de investigación científica (1).  </v>
      </c>
      <c r="D53" s="31"/>
      <c r="E53" s="120"/>
      <c r="F53" s="120"/>
      <c r="G53" s="120"/>
      <c r="H53" s="95"/>
      <c r="I53" s="95"/>
      <c r="J53" s="95"/>
    </row>
    <row r="54" spans="3:12" ht="15.75" thickBot="1" x14ac:dyDescent="0.3">
      <c r="C54" s="205"/>
      <c r="D54" s="31"/>
      <c r="E54" s="120"/>
      <c r="F54" s="120"/>
      <c r="G54" s="120"/>
      <c r="H54" s="95"/>
      <c r="I54" s="95"/>
      <c r="J54" s="95"/>
    </row>
    <row r="55" spans="3:12" ht="30.75" thickBot="1" x14ac:dyDescent="0.3">
      <c r="C55" s="161" t="s">
        <v>44</v>
      </c>
      <c r="D55" s="165" t="s">
        <v>55</v>
      </c>
      <c r="E55" s="198" t="s">
        <v>56</v>
      </c>
      <c r="F55" s="165" t="s">
        <v>57</v>
      </c>
      <c r="G55" s="162" t="s">
        <v>27</v>
      </c>
      <c r="H55" s="160" t="s">
        <v>271</v>
      </c>
      <c r="I55" s="163" t="s">
        <v>46</v>
      </c>
      <c r="J55" s="163" t="s">
        <v>272</v>
      </c>
      <c r="K55" s="163" t="s">
        <v>553</v>
      </c>
      <c r="L55" s="163" t="s">
        <v>554</v>
      </c>
    </row>
    <row r="56" spans="3:12" ht="15.75" thickBot="1" x14ac:dyDescent="0.3">
      <c r="C56" s="512" t="s">
        <v>1972</v>
      </c>
      <c r="D56" s="231">
        <v>1</v>
      </c>
      <c r="E56" s="179">
        <v>12</v>
      </c>
      <c r="F56" s="145">
        <v>18000</v>
      </c>
      <c r="G56" s="140">
        <f>D56*E56*F56</f>
        <v>216000</v>
      </c>
      <c r="H56" s="193" t="s">
        <v>270</v>
      </c>
      <c r="I56" s="558" t="s">
        <v>886</v>
      </c>
      <c r="J56" s="141" t="str">
        <f>VLOOKUP(I56,Presupuesto!$B$8:$C$583,2,0)</f>
        <v>SUELDOS Y SALARIOS PERMANENTES</v>
      </c>
      <c r="K56" s="125" t="s">
        <v>620</v>
      </c>
      <c r="L56" s="125"/>
    </row>
    <row r="57" spans="3:12" x14ac:dyDescent="0.25">
      <c r="C57" s="199" t="s">
        <v>58</v>
      </c>
      <c r="D57" s="197">
        <v>0</v>
      </c>
      <c r="E57" s="158">
        <v>0</v>
      </c>
      <c r="F57" s="146">
        <f>IF(E56=0,"",(G56/E56)/12*E56)</f>
        <v>18000</v>
      </c>
      <c r="G57" s="124">
        <f>F57</f>
        <v>18000</v>
      </c>
      <c r="H57" s="191" t="s">
        <v>270</v>
      </c>
      <c r="I57" s="557" t="s">
        <v>906</v>
      </c>
      <c r="J57" s="143" t="str">
        <f>VLOOKUP(I57,Presupuesto!$B$8:$C$583,2,0)</f>
        <v>AGUINALDO Y DECIMO CUARTO MES</v>
      </c>
      <c r="K57" s="125" t="s">
        <v>620</v>
      </c>
      <c r="L57" s="125"/>
    </row>
    <row r="58" spans="3:12" ht="15.75" thickBot="1" x14ac:dyDescent="0.3">
      <c r="C58" s="201" t="s">
        <v>59</v>
      </c>
      <c r="D58" s="189">
        <v>0</v>
      </c>
      <c r="E58" s="159">
        <v>0</v>
      </c>
      <c r="F58" s="132">
        <f>IF(E56&lt;6,"",((E56-6)/12)*(G56/E56))</f>
        <v>9000</v>
      </c>
      <c r="G58" s="124">
        <f>F58</f>
        <v>9000</v>
      </c>
      <c r="H58" s="191" t="s">
        <v>270</v>
      </c>
      <c r="I58" s="556" t="s">
        <v>909</v>
      </c>
      <c r="J58" s="128" t="str">
        <f>VLOOKUP(I58,Presupuesto!$B$8:$C$583,2,0)</f>
        <v>DECIMOCUARTO MES</v>
      </c>
      <c r="K58" s="125" t="s">
        <v>620</v>
      </c>
      <c r="L58" s="125"/>
    </row>
    <row r="59" spans="3:12" ht="15.75" thickBot="1" x14ac:dyDescent="0.3">
      <c r="C59" s="513" t="s">
        <v>1973</v>
      </c>
      <c r="D59" s="231">
        <v>2</v>
      </c>
      <c r="E59" s="179">
        <v>12</v>
      </c>
      <c r="F59" s="145">
        <v>3000</v>
      </c>
      <c r="G59" s="140">
        <f>D59*E59*F59</f>
        <v>72000</v>
      </c>
      <c r="H59" s="193" t="s">
        <v>270</v>
      </c>
      <c r="I59" s="558" t="s">
        <v>886</v>
      </c>
      <c r="J59" s="141" t="str">
        <f>VLOOKUP(I59,Presupuesto!$B$8:$C$583,2,0)</f>
        <v>SUELDOS Y SALARIOS PERMANENTES</v>
      </c>
      <c r="K59" s="125" t="s">
        <v>620</v>
      </c>
      <c r="L59" s="125"/>
    </row>
    <row r="60" spans="3:12" x14ac:dyDescent="0.25">
      <c r="C60" s="199" t="s">
        <v>58</v>
      </c>
      <c r="D60" s="197">
        <v>0</v>
      </c>
      <c r="E60" s="158">
        <v>0</v>
      </c>
      <c r="F60" s="146">
        <f>IF(E59=0,"",(G59/E59)/12*E59)</f>
        <v>6000</v>
      </c>
      <c r="G60" s="124">
        <f>F60</f>
        <v>6000</v>
      </c>
      <c r="H60" s="191" t="s">
        <v>270</v>
      </c>
      <c r="I60" s="557" t="s">
        <v>906</v>
      </c>
      <c r="J60" s="143" t="str">
        <f>VLOOKUP(I60,Presupuesto!$B$8:$C$583,2,0)</f>
        <v>AGUINALDO Y DECIMO CUARTO MES</v>
      </c>
      <c r="K60" s="125" t="s">
        <v>620</v>
      </c>
      <c r="L60" s="125"/>
    </row>
    <row r="61" spans="3:12" ht="15.75" thickBot="1" x14ac:dyDescent="0.3">
      <c r="C61" s="201" t="s">
        <v>59</v>
      </c>
      <c r="D61" s="189">
        <v>0</v>
      </c>
      <c r="E61" s="159">
        <v>0</v>
      </c>
      <c r="F61" s="132">
        <f>IF(E59&lt;6,"",((E59-6)/12)*(G59/E59))</f>
        <v>3000</v>
      </c>
      <c r="G61" s="124">
        <f>F61</f>
        <v>3000</v>
      </c>
      <c r="H61" s="191" t="s">
        <v>270</v>
      </c>
      <c r="I61" s="556" t="s">
        <v>909</v>
      </c>
      <c r="J61" s="128" t="str">
        <f>VLOOKUP(I61,Presupuesto!$B$8:$C$583,2,0)</f>
        <v>DECIMOCUARTO MES</v>
      </c>
      <c r="K61" s="125" t="s">
        <v>620</v>
      </c>
      <c r="L61" s="125"/>
    </row>
    <row r="62" spans="3:12" ht="15.75" thickBot="1" x14ac:dyDescent="0.3">
      <c r="C62" s="513" t="s">
        <v>1976</v>
      </c>
      <c r="D62" s="231">
        <v>1</v>
      </c>
      <c r="E62" s="179">
        <v>12</v>
      </c>
      <c r="F62" s="145">
        <v>3000</v>
      </c>
      <c r="G62" s="140">
        <f>D62*E62*F62</f>
        <v>36000</v>
      </c>
      <c r="H62" s="193" t="s">
        <v>270</v>
      </c>
      <c r="I62" s="558" t="s">
        <v>886</v>
      </c>
      <c r="J62" s="141" t="str">
        <f>VLOOKUP(I62,Presupuesto!$B$8:$C$583,2,0)</f>
        <v>SUELDOS Y SALARIOS PERMANENTES</v>
      </c>
      <c r="K62" s="125" t="s">
        <v>620</v>
      </c>
      <c r="L62" s="125"/>
    </row>
    <row r="63" spans="3:12" x14ac:dyDescent="0.25">
      <c r="C63" s="199" t="s">
        <v>58</v>
      </c>
      <c r="D63" s="197">
        <v>0</v>
      </c>
      <c r="E63" s="158">
        <v>0</v>
      </c>
      <c r="F63" s="146">
        <f>IF(E62=0,"",(G62/E62)/12*E62)</f>
        <v>3000</v>
      </c>
      <c r="G63" s="124">
        <f>F63</f>
        <v>3000</v>
      </c>
      <c r="H63" s="191" t="s">
        <v>270</v>
      </c>
      <c r="I63" s="557" t="s">
        <v>906</v>
      </c>
      <c r="J63" s="128" t="str">
        <f>VLOOKUP(I63,Presupuesto!$B$8:$C$583,2,0)</f>
        <v>AGUINALDO Y DECIMO CUARTO MES</v>
      </c>
      <c r="K63" s="125" t="s">
        <v>620</v>
      </c>
      <c r="L63" s="125"/>
    </row>
    <row r="64" spans="3:12" ht="15.75" thickBot="1" x14ac:dyDescent="0.3">
      <c r="C64" s="201" t="s">
        <v>59</v>
      </c>
      <c r="D64" s="189">
        <v>0</v>
      </c>
      <c r="E64" s="159">
        <v>0</v>
      </c>
      <c r="F64" s="132">
        <f>IF(E62&lt;6,"",((E62-6)/12)*(G62/E62))</f>
        <v>1500</v>
      </c>
      <c r="G64" s="124">
        <f>F64</f>
        <v>1500</v>
      </c>
      <c r="H64" s="191" t="s">
        <v>270</v>
      </c>
      <c r="I64" s="556" t="s">
        <v>909</v>
      </c>
      <c r="J64" s="128" t="str">
        <f>VLOOKUP(I64,Presupuesto!$B$8:$C$583,2,0)</f>
        <v>DECIMOCUARTO MES</v>
      </c>
      <c r="K64" s="125" t="s">
        <v>620</v>
      </c>
      <c r="L64" s="125"/>
    </row>
    <row r="65" spans="3:12" ht="15.75" thickBot="1" x14ac:dyDescent="0.3">
      <c r="C65" s="513" t="s">
        <v>1974</v>
      </c>
      <c r="D65" s="231">
        <v>2</v>
      </c>
      <c r="E65" s="179">
        <v>12</v>
      </c>
      <c r="F65" s="145">
        <v>7312.04</v>
      </c>
      <c r="G65" s="140">
        <f>D65*E65*F65</f>
        <v>175488.96</v>
      </c>
      <c r="H65" s="193" t="s">
        <v>270</v>
      </c>
      <c r="I65" s="558" t="s">
        <v>886</v>
      </c>
      <c r="J65" s="141" t="str">
        <f>VLOOKUP(I65,Presupuesto!$B$8:$C$583,2,0)</f>
        <v>SUELDOS Y SALARIOS PERMANENTES</v>
      </c>
      <c r="K65" s="125" t="s">
        <v>620</v>
      </c>
      <c r="L65" s="125"/>
    </row>
    <row r="66" spans="3:12" x14ac:dyDescent="0.25">
      <c r="C66" s="199" t="s">
        <v>58</v>
      </c>
      <c r="D66" s="197">
        <v>0</v>
      </c>
      <c r="E66" s="158">
        <v>0</v>
      </c>
      <c r="F66" s="146">
        <f>IF(E65=0,"",(G65/E65)/12*E65)</f>
        <v>14624.080000000002</v>
      </c>
      <c r="G66" s="124">
        <f>F66</f>
        <v>14624.080000000002</v>
      </c>
      <c r="H66" s="191" t="s">
        <v>270</v>
      </c>
      <c r="I66" s="557" t="s">
        <v>906</v>
      </c>
      <c r="J66" s="128" t="str">
        <f>VLOOKUP(I66,Presupuesto!$B$8:$C$583,2,0)</f>
        <v>AGUINALDO Y DECIMO CUARTO MES</v>
      </c>
      <c r="K66" s="125" t="s">
        <v>620</v>
      </c>
      <c r="L66" s="125"/>
    </row>
    <row r="67" spans="3:12" ht="15.75" thickBot="1" x14ac:dyDescent="0.3">
      <c r="C67" s="201" t="s">
        <v>59</v>
      </c>
      <c r="D67" s="189">
        <v>0</v>
      </c>
      <c r="E67" s="159">
        <v>0</v>
      </c>
      <c r="F67" s="132">
        <f>IF(E65&lt;6,"",((E65-6)/12)*(G65/E65))</f>
        <v>7312.04</v>
      </c>
      <c r="G67" s="124">
        <f>F67</f>
        <v>7312.04</v>
      </c>
      <c r="H67" s="191" t="s">
        <v>270</v>
      </c>
      <c r="I67" s="556" t="s">
        <v>909</v>
      </c>
      <c r="J67" s="128" t="str">
        <f>VLOOKUP(I67,Presupuesto!$B$8:$C$583,2,0)</f>
        <v>DECIMOCUARTO MES</v>
      </c>
      <c r="K67" s="125" t="s">
        <v>620</v>
      </c>
      <c r="L67" s="125"/>
    </row>
    <row r="68" spans="3:12" ht="15.75" thickBot="1" x14ac:dyDescent="0.3">
      <c r="C68" s="513" t="s">
        <v>1975</v>
      </c>
      <c r="D68" s="231">
        <v>3</v>
      </c>
      <c r="E68" s="179">
        <v>12</v>
      </c>
      <c r="F68" s="145">
        <v>7312.04</v>
      </c>
      <c r="G68" s="140">
        <f>D68*E68*F68</f>
        <v>263233.44</v>
      </c>
      <c r="H68" s="193" t="s">
        <v>270</v>
      </c>
      <c r="I68" s="558" t="s">
        <v>886</v>
      </c>
      <c r="J68" s="141" t="str">
        <f>VLOOKUP(I68,Presupuesto!$B$8:$C$583,2,0)</f>
        <v>SUELDOS Y SALARIOS PERMANENTES</v>
      </c>
      <c r="K68" s="125" t="s">
        <v>620</v>
      </c>
      <c r="L68" s="125"/>
    </row>
    <row r="69" spans="3:12" x14ac:dyDescent="0.25">
      <c r="C69" s="199" t="s">
        <v>58</v>
      </c>
      <c r="D69" s="197">
        <v>0</v>
      </c>
      <c r="E69" s="158">
        <v>0</v>
      </c>
      <c r="F69" s="146">
        <f>IF(E68=0,"",(G68/E68)/12*E68)</f>
        <v>21936.12</v>
      </c>
      <c r="G69" s="147">
        <f>F69</f>
        <v>21936.12</v>
      </c>
      <c r="H69" s="191" t="s">
        <v>270</v>
      </c>
      <c r="I69" s="557" t="s">
        <v>906</v>
      </c>
      <c r="J69" s="128" t="str">
        <f>VLOOKUP(I69,Presupuesto!$B$8:$C$583,2,0)</f>
        <v>AGUINALDO Y DECIMO CUARTO MES</v>
      </c>
      <c r="K69" s="125" t="s">
        <v>620</v>
      </c>
      <c r="L69" s="125"/>
    </row>
    <row r="70" spans="3:12" ht="15.75" thickBot="1" x14ac:dyDescent="0.3">
      <c r="C70" s="201" t="s">
        <v>59</v>
      </c>
      <c r="D70" s="189">
        <v>0</v>
      </c>
      <c r="E70" s="159">
        <v>0</v>
      </c>
      <c r="F70" s="132">
        <f>IF(E68&lt;6,"",((E68-6)/12)*(G68/E68))</f>
        <v>10968.06</v>
      </c>
      <c r="G70" s="132">
        <f>F70</f>
        <v>10968.06</v>
      </c>
      <c r="H70" s="191" t="s">
        <v>270</v>
      </c>
      <c r="I70" s="560" t="s">
        <v>909</v>
      </c>
      <c r="J70" s="151" t="str">
        <f>VLOOKUP(I70,Presupuesto!$B$8:$C$583,2,0)</f>
        <v>DECIMOCUARTO MES</v>
      </c>
      <c r="K70" s="125" t="s">
        <v>620</v>
      </c>
      <c r="L70" s="151"/>
    </row>
    <row r="74" spans="3:12" ht="15.75" thickBot="1" x14ac:dyDescent="0.3"/>
    <row r="75" spans="3:12" ht="15.75" thickBot="1" x14ac:dyDescent="0.3">
      <c r="C75" s="71" t="s">
        <v>43</v>
      </c>
      <c r="D75" s="30">
        <f>SUM(G82:G100)</f>
        <v>2343927.4350000005</v>
      </c>
      <c r="E75" s="120"/>
      <c r="F75" s="120"/>
      <c r="G75" s="120"/>
      <c r="H75" s="95"/>
      <c r="I75" s="95"/>
      <c r="J75" s="95"/>
    </row>
    <row r="76" spans="3:12" x14ac:dyDescent="0.25">
      <c r="D76" s="31"/>
      <c r="E76" s="120"/>
      <c r="F76" s="120"/>
      <c r="G76" s="120"/>
      <c r="H76" s="95"/>
      <c r="I76" s="95"/>
      <c r="J76" s="95"/>
    </row>
    <row r="77" spans="3:12" x14ac:dyDescent="0.25">
      <c r="D77" s="31"/>
      <c r="E77" s="120"/>
      <c r="F77" s="120"/>
      <c r="G77" s="120"/>
      <c r="H77" s="95"/>
      <c r="I77" s="95"/>
      <c r="J77" s="95"/>
    </row>
    <row r="78" spans="3:12" ht="15.75" x14ac:dyDescent="0.25">
      <c r="C78" s="236" t="s">
        <v>533</v>
      </c>
      <c r="D78" s="237" t="s">
        <v>1977</v>
      </c>
      <c r="E78" s="120"/>
      <c r="F78" s="120"/>
      <c r="G78" s="120"/>
      <c r="H78" s="95"/>
      <c r="I78" s="95"/>
      <c r="J78" s="95"/>
    </row>
    <row r="79" spans="3:12" ht="18.75" x14ac:dyDescent="0.25">
      <c r="C79" s="254" t="str">
        <f>IFERROR(VLOOKUP(D78,'1 Desarrollo e Innov Curricular'!$E:$F,2,FALSE),IFERROR(VLOOKUP(D78,'2 Investigación'!$E:$F,2,FALSE),IFERROR(VLOOKUP(D78,'3 Vinculación Univ. Sociedad'!$E:$F,2,FALSE),IFERROR(VLOOKUP(D78,'4 Docencia y Recursos Humano '!$E:$F,2,FALSE),IFERROR(VLOOKUP(D78,'5 Estudiantes'!$E:$F,2,FALSE),IFERROR(VLOOKUP(D78,'6 Gestion Administrativa'!$E:$F,2,FALSE),IFERROR(VLOOKUP(D78,'Gestion Academica'!$E:$F,2,FALSE),IFERROR(VLOOKUP(D78,Graduados!$E:$F,2,FALSE),IFERROR(VLOOKUP(D78,'Gestión del Conocimiento'!$E:$F,2,FALSE),IFERROR(VLOOKUP(D78,Gobernabilidad!$E:$F,2,FALSE),IFERROR(VLOOKUP(D78,'NIVEL DE ES Y  SISTEMA NACIONAL'!$E:$F,2,FALSE),VLOOKUP(D78,'Lo Esencial'!$E:$F,2,0))))))))))))</f>
        <v xml:space="preserve">Creación de  3 plazas para la carrera de enfermería, para atender la demanda estudiantil  y contratación de 5 profesores por hora </v>
      </c>
      <c r="D79" s="31"/>
      <c r="E79" s="120"/>
      <c r="F79" s="120"/>
      <c r="G79" s="120"/>
      <c r="H79" s="95"/>
      <c r="I79" s="95"/>
      <c r="J79" s="95"/>
    </row>
    <row r="80" spans="3:12" ht="15.75" thickBot="1" x14ac:dyDescent="0.3">
      <c r="C80" s="205"/>
      <c r="D80" s="31"/>
      <c r="E80" s="120"/>
      <c r="F80" s="120"/>
      <c r="G80" s="120"/>
      <c r="H80" s="95"/>
      <c r="I80" s="95"/>
      <c r="J80" s="95"/>
    </row>
    <row r="81" spans="3:12" ht="30.75" thickBot="1" x14ac:dyDescent="0.3">
      <c r="C81" s="161" t="s">
        <v>44</v>
      </c>
      <c r="D81" s="165" t="s">
        <v>55</v>
      </c>
      <c r="E81" s="198" t="s">
        <v>56</v>
      </c>
      <c r="F81" s="165" t="s">
        <v>57</v>
      </c>
      <c r="G81" s="162" t="s">
        <v>27</v>
      </c>
      <c r="H81" s="160" t="s">
        <v>271</v>
      </c>
      <c r="I81" s="163" t="s">
        <v>46</v>
      </c>
      <c r="J81" s="163" t="s">
        <v>272</v>
      </c>
      <c r="K81" s="163" t="s">
        <v>553</v>
      </c>
      <c r="L81" s="163" t="s">
        <v>554</v>
      </c>
    </row>
    <row r="82" spans="3:12" ht="15.75" thickBot="1" x14ac:dyDescent="0.3">
      <c r="C82" s="164" t="s">
        <v>877</v>
      </c>
      <c r="D82" s="231">
        <v>3</v>
      </c>
      <c r="E82" s="179">
        <v>12</v>
      </c>
      <c r="F82" s="446">
        <f>HLOOKUP($C82,$BZ$2:$CM$3,2,0)</f>
        <v>26368.87</v>
      </c>
      <c r="G82" s="140">
        <f>D82*E82*F82</f>
        <v>949279.32</v>
      </c>
      <c r="H82" s="193" t="s">
        <v>270</v>
      </c>
      <c r="I82" s="559" t="s">
        <v>886</v>
      </c>
      <c r="J82" s="141" t="str">
        <f>VLOOKUP(I82,Presupuesto!$B$8:$C$583,2,0)</f>
        <v>SUELDOS Y SALARIOS PERMANENTES</v>
      </c>
      <c r="K82" s="125" t="s">
        <v>620</v>
      </c>
      <c r="L82" s="125"/>
    </row>
    <row r="83" spans="3:12" x14ac:dyDescent="0.25">
      <c r="C83" s="199" t="s">
        <v>58</v>
      </c>
      <c r="D83" s="190">
        <v>0</v>
      </c>
      <c r="E83" s="181">
        <v>0</v>
      </c>
      <c r="F83" s="127">
        <f>IF(E82=0,"",(G82/E82)/12*E82)</f>
        <v>79106.61</v>
      </c>
      <c r="G83" s="124">
        <f>F83</f>
        <v>79106.61</v>
      </c>
      <c r="H83" s="191" t="s">
        <v>270</v>
      </c>
      <c r="I83" s="557" t="s">
        <v>906</v>
      </c>
      <c r="J83" s="143" t="str">
        <f>VLOOKUP(I83,Presupuesto!$B$8:$C$583,2,0)</f>
        <v>AGUINALDO Y DECIMO CUARTO MES</v>
      </c>
      <c r="K83" s="125" t="s">
        <v>620</v>
      </c>
      <c r="L83" s="125"/>
    </row>
    <row r="84" spans="3:12" x14ac:dyDescent="0.25">
      <c r="C84" s="200" t="s">
        <v>59</v>
      </c>
      <c r="D84" s="190">
        <v>0</v>
      </c>
      <c r="E84" s="181">
        <v>0</v>
      </c>
      <c r="F84" s="144">
        <f>IF(E82&lt;6,"",((E82-6)/12)*(G82/E82))</f>
        <v>39553.305</v>
      </c>
      <c r="G84" s="124">
        <f>F84</f>
        <v>39553.305</v>
      </c>
      <c r="H84" s="191" t="s">
        <v>270</v>
      </c>
      <c r="I84" s="152" t="s">
        <v>909</v>
      </c>
      <c r="J84" s="128" t="str">
        <f>VLOOKUP(I84,Presupuesto!$B$8:$C$583,2,0)</f>
        <v>DECIMOCUARTO MES</v>
      </c>
      <c r="K84" s="125" t="s">
        <v>620</v>
      </c>
      <c r="L84" s="125"/>
    </row>
    <row r="85" spans="3:12" ht="15.75" thickBot="1" x14ac:dyDescent="0.3">
      <c r="C85" s="552" t="s">
        <v>1980</v>
      </c>
      <c r="D85" s="531"/>
      <c r="E85" s="531"/>
      <c r="F85" s="532"/>
      <c r="G85" s="528"/>
      <c r="H85" s="528"/>
      <c r="I85" s="529"/>
      <c r="J85" s="529"/>
      <c r="K85" s="530"/>
      <c r="L85" s="530"/>
    </row>
    <row r="86" spans="3:12" ht="15.75" thickBot="1" x14ac:dyDescent="0.3">
      <c r="C86" s="164" t="s">
        <v>885</v>
      </c>
      <c r="D86" s="231">
        <v>12</v>
      </c>
      <c r="E86" s="179">
        <v>10</v>
      </c>
      <c r="F86" s="446">
        <f>HLOOKUP($C86,$BZ$2:$CM$3,2,0)</f>
        <v>1904.46</v>
      </c>
      <c r="G86" s="140">
        <f>D86*E86*F86</f>
        <v>228535.2</v>
      </c>
      <c r="H86" s="193" t="s">
        <v>270</v>
      </c>
      <c r="I86" s="558" t="s">
        <v>886</v>
      </c>
      <c r="J86" s="141" t="str">
        <f>VLOOKUP(I86,Presupuesto!$B$8:$C$583,2,0)</f>
        <v>SUELDOS Y SALARIOS PERMANENTES</v>
      </c>
      <c r="K86" s="125" t="s">
        <v>620</v>
      </c>
      <c r="L86" s="125"/>
    </row>
    <row r="87" spans="3:12" x14ac:dyDescent="0.25">
      <c r="C87" s="199" t="s">
        <v>58</v>
      </c>
      <c r="D87" s="190">
        <v>0</v>
      </c>
      <c r="E87" s="181">
        <v>0</v>
      </c>
      <c r="F87" s="127">
        <f>IF(E86=0,"",(G86/E86)/12*E86)</f>
        <v>19044.599999999999</v>
      </c>
      <c r="G87" s="124">
        <f>F87</f>
        <v>19044.599999999999</v>
      </c>
      <c r="H87" s="191" t="s">
        <v>270</v>
      </c>
      <c r="I87" s="557" t="s">
        <v>906</v>
      </c>
      <c r="J87" s="143" t="str">
        <f>VLOOKUP(I87,Presupuesto!$B$8:$C$583,2,0)</f>
        <v>AGUINALDO Y DECIMO CUARTO MES</v>
      </c>
      <c r="K87" s="125" t="s">
        <v>620</v>
      </c>
      <c r="L87" s="125"/>
    </row>
    <row r="88" spans="3:12" ht="15.75" thickBot="1" x14ac:dyDescent="0.3">
      <c r="C88" s="200" t="s">
        <v>59</v>
      </c>
      <c r="D88" s="190">
        <v>0</v>
      </c>
      <c r="E88" s="181">
        <v>0</v>
      </c>
      <c r="F88" s="144">
        <f>IF(E86&lt;6,"",((E86-6)/12)*(G86/E86))</f>
        <v>7617.84</v>
      </c>
      <c r="G88" s="124">
        <f>F88</f>
        <v>7617.84</v>
      </c>
      <c r="H88" s="191" t="s">
        <v>270</v>
      </c>
      <c r="I88" s="556" t="s">
        <v>909</v>
      </c>
      <c r="J88" s="128" t="str">
        <f>VLOOKUP(I88,Presupuesto!$B$8:$C$583,2,0)</f>
        <v>DECIMOCUARTO MES</v>
      </c>
      <c r="K88" s="125" t="s">
        <v>620</v>
      </c>
      <c r="L88" s="125"/>
    </row>
    <row r="89" spans="3:12" ht="15.75" thickBot="1" x14ac:dyDescent="0.3">
      <c r="C89" s="164" t="s">
        <v>885</v>
      </c>
      <c r="D89" s="231">
        <v>12</v>
      </c>
      <c r="E89" s="179">
        <v>10</v>
      </c>
      <c r="F89" s="446">
        <f>HLOOKUP($C89,$BZ$2:$CM$3,2,0)</f>
        <v>1904.46</v>
      </c>
      <c r="G89" s="140">
        <f>D89*E89*F89</f>
        <v>228535.2</v>
      </c>
      <c r="H89" s="193" t="s">
        <v>270</v>
      </c>
      <c r="I89" s="558" t="s">
        <v>886</v>
      </c>
      <c r="J89" s="141" t="str">
        <f>VLOOKUP(I89,Presupuesto!$B$8:$C$583,2,0)</f>
        <v>SUELDOS Y SALARIOS PERMANENTES</v>
      </c>
      <c r="K89" s="125" t="s">
        <v>620</v>
      </c>
      <c r="L89" s="125"/>
    </row>
    <row r="90" spans="3:12" x14ac:dyDescent="0.25">
      <c r="C90" s="199" t="s">
        <v>58</v>
      </c>
      <c r="D90" s="190">
        <v>0</v>
      </c>
      <c r="E90" s="181">
        <v>0</v>
      </c>
      <c r="F90" s="127">
        <f>IF(E89=0,"",(G89/E89)/12*E89)</f>
        <v>19044.599999999999</v>
      </c>
      <c r="G90" s="124">
        <f>F90</f>
        <v>19044.599999999999</v>
      </c>
      <c r="H90" s="191" t="s">
        <v>270</v>
      </c>
      <c r="I90" s="557" t="s">
        <v>906</v>
      </c>
      <c r="J90" s="143" t="str">
        <f>VLOOKUP(I90,Presupuesto!$B$8:$C$583,2,0)</f>
        <v>AGUINALDO Y DECIMO CUARTO MES</v>
      </c>
      <c r="K90" s="125" t="s">
        <v>620</v>
      </c>
      <c r="L90" s="125"/>
    </row>
    <row r="91" spans="3:12" ht="15.75" thickBot="1" x14ac:dyDescent="0.3">
      <c r="C91" s="200" t="s">
        <v>59</v>
      </c>
      <c r="D91" s="190">
        <v>0</v>
      </c>
      <c r="E91" s="181">
        <v>0</v>
      </c>
      <c r="F91" s="144">
        <f>IF(E89&lt;6,"",((E89-6)/12)*(G89/E89))</f>
        <v>7617.84</v>
      </c>
      <c r="G91" s="124">
        <f>F91</f>
        <v>7617.84</v>
      </c>
      <c r="H91" s="191" t="s">
        <v>270</v>
      </c>
      <c r="I91" s="556" t="s">
        <v>909</v>
      </c>
      <c r="J91" s="128" t="str">
        <f>VLOOKUP(I91,Presupuesto!$B$8:$C$583,2,0)</f>
        <v>DECIMOCUARTO MES</v>
      </c>
      <c r="K91" s="125" t="s">
        <v>620</v>
      </c>
      <c r="L91" s="125"/>
    </row>
    <row r="92" spans="3:12" ht="15.75" thickBot="1" x14ac:dyDescent="0.3">
      <c r="C92" s="164" t="s">
        <v>885</v>
      </c>
      <c r="D92" s="231">
        <v>12</v>
      </c>
      <c r="E92" s="179">
        <v>10</v>
      </c>
      <c r="F92" s="446">
        <f>HLOOKUP($C92,$BZ$2:$CM$3,2,0)</f>
        <v>1904.46</v>
      </c>
      <c r="G92" s="140">
        <f>D92*E92*F92</f>
        <v>228535.2</v>
      </c>
      <c r="H92" s="193" t="s">
        <v>270</v>
      </c>
      <c r="I92" s="558" t="s">
        <v>886</v>
      </c>
      <c r="J92" s="141" t="str">
        <f>VLOOKUP(I92,Presupuesto!$B$8:$C$583,2,0)</f>
        <v>SUELDOS Y SALARIOS PERMANENTES</v>
      </c>
      <c r="K92" s="125" t="s">
        <v>620</v>
      </c>
      <c r="L92" s="125"/>
    </row>
    <row r="93" spans="3:12" x14ac:dyDescent="0.25">
      <c r="C93" s="199" t="s">
        <v>58</v>
      </c>
      <c r="D93" s="190">
        <v>0</v>
      </c>
      <c r="E93" s="181">
        <v>0</v>
      </c>
      <c r="F93" s="127">
        <f>IF(E92=0,"",(G92/E92)/12*E92)</f>
        <v>19044.599999999999</v>
      </c>
      <c r="G93" s="124">
        <f>F93</f>
        <v>19044.599999999999</v>
      </c>
      <c r="H93" s="191" t="s">
        <v>270</v>
      </c>
      <c r="I93" s="557" t="s">
        <v>906</v>
      </c>
      <c r="J93" s="143" t="str">
        <f>VLOOKUP(I93,Presupuesto!$B$8:$C$583,2,0)</f>
        <v>AGUINALDO Y DECIMO CUARTO MES</v>
      </c>
      <c r="K93" s="125" t="s">
        <v>620</v>
      </c>
      <c r="L93" s="125"/>
    </row>
    <row r="94" spans="3:12" ht="15.75" thickBot="1" x14ac:dyDescent="0.3">
      <c r="C94" s="200" t="s">
        <v>59</v>
      </c>
      <c r="D94" s="190">
        <v>0</v>
      </c>
      <c r="E94" s="181">
        <v>0</v>
      </c>
      <c r="F94" s="144">
        <f>IF(E92&lt;6,"",((E92-6)/12)*(G92/E92))</f>
        <v>7617.84</v>
      </c>
      <c r="G94" s="124">
        <f>F94</f>
        <v>7617.84</v>
      </c>
      <c r="H94" s="191" t="s">
        <v>270</v>
      </c>
      <c r="I94" s="556" t="s">
        <v>909</v>
      </c>
      <c r="J94" s="128" t="str">
        <f>VLOOKUP(I94,Presupuesto!$B$8:$C$583,2,0)</f>
        <v>DECIMOCUARTO MES</v>
      </c>
      <c r="K94" s="125" t="s">
        <v>620</v>
      </c>
      <c r="L94" s="125"/>
    </row>
    <row r="95" spans="3:12" ht="15.75" thickBot="1" x14ac:dyDescent="0.3">
      <c r="C95" s="164" t="s">
        <v>885</v>
      </c>
      <c r="D95" s="231">
        <v>12</v>
      </c>
      <c r="E95" s="179">
        <v>10</v>
      </c>
      <c r="F95" s="446">
        <f>HLOOKUP($C95,$BZ$2:$CM$3,2,0)</f>
        <v>1904.46</v>
      </c>
      <c r="G95" s="140">
        <f>D95*E95*F95</f>
        <v>228535.2</v>
      </c>
      <c r="H95" s="193" t="s">
        <v>270</v>
      </c>
      <c r="I95" s="558" t="s">
        <v>886</v>
      </c>
      <c r="J95" s="141" t="str">
        <f>VLOOKUP(I95,Presupuesto!$B$8:$C$583,2,0)</f>
        <v>SUELDOS Y SALARIOS PERMANENTES</v>
      </c>
      <c r="K95" s="125" t="s">
        <v>620</v>
      </c>
      <c r="L95" s="125"/>
    </row>
    <row r="96" spans="3:12" x14ac:dyDescent="0.25">
      <c r="C96" s="199" t="s">
        <v>58</v>
      </c>
      <c r="D96" s="190">
        <v>0</v>
      </c>
      <c r="E96" s="181">
        <v>0</v>
      </c>
      <c r="F96" s="127">
        <f>IF(E95=0,"",(G95/E95)/12*E95)</f>
        <v>19044.599999999999</v>
      </c>
      <c r="G96" s="124">
        <f>F96</f>
        <v>19044.599999999999</v>
      </c>
      <c r="H96" s="191" t="s">
        <v>270</v>
      </c>
      <c r="I96" s="557" t="s">
        <v>906</v>
      </c>
      <c r="J96" s="143" t="str">
        <f>VLOOKUP(I96,Presupuesto!$B$8:$C$583,2,0)</f>
        <v>AGUINALDO Y DECIMO CUARTO MES</v>
      </c>
      <c r="K96" s="125" t="s">
        <v>620</v>
      </c>
      <c r="L96" s="125"/>
    </row>
    <row r="97" spans="3:12" ht="15.75" thickBot="1" x14ac:dyDescent="0.3">
      <c r="C97" s="200" t="s">
        <v>59</v>
      </c>
      <c r="D97" s="190">
        <v>0</v>
      </c>
      <c r="E97" s="181">
        <v>0</v>
      </c>
      <c r="F97" s="144">
        <f>IF(E95&lt;6,"",((E95-6)/12)*(G95/E95))</f>
        <v>7617.84</v>
      </c>
      <c r="G97" s="124">
        <f>F97</f>
        <v>7617.84</v>
      </c>
      <c r="H97" s="191" t="s">
        <v>270</v>
      </c>
      <c r="I97" s="556" t="s">
        <v>909</v>
      </c>
      <c r="J97" s="128" t="str">
        <f>VLOOKUP(I97,Presupuesto!$B$8:$C$583,2,0)</f>
        <v>DECIMOCUARTO MES</v>
      </c>
      <c r="K97" s="125" t="s">
        <v>620</v>
      </c>
      <c r="L97" s="125"/>
    </row>
    <row r="98" spans="3:12" ht="15.75" thickBot="1" x14ac:dyDescent="0.3">
      <c r="C98" s="164" t="s">
        <v>885</v>
      </c>
      <c r="D98" s="231">
        <v>12</v>
      </c>
      <c r="E98" s="179">
        <v>10</v>
      </c>
      <c r="F98" s="446">
        <f>HLOOKUP($C98,$BZ$2:$CM$3,2,0)</f>
        <v>1904.46</v>
      </c>
      <c r="G98" s="140">
        <f>D98*E98*F98</f>
        <v>228535.2</v>
      </c>
      <c r="H98" s="193" t="s">
        <v>270</v>
      </c>
      <c r="I98" s="558" t="s">
        <v>886</v>
      </c>
      <c r="J98" s="141" t="str">
        <f>VLOOKUP(I98,Presupuesto!$B$8:$C$583,2,0)</f>
        <v>SUELDOS Y SALARIOS PERMANENTES</v>
      </c>
      <c r="K98" s="125" t="s">
        <v>620</v>
      </c>
      <c r="L98" s="125"/>
    </row>
    <row r="99" spans="3:12" x14ac:dyDescent="0.25">
      <c r="C99" s="199" t="s">
        <v>58</v>
      </c>
      <c r="D99" s="190">
        <v>0</v>
      </c>
      <c r="E99" s="181">
        <v>0</v>
      </c>
      <c r="F99" s="127">
        <f>IF(E98=0,"",(G98/E98)/12*E98)</f>
        <v>19044.599999999999</v>
      </c>
      <c r="G99" s="124">
        <f>F99</f>
        <v>19044.599999999999</v>
      </c>
      <c r="H99" s="191" t="s">
        <v>270</v>
      </c>
      <c r="I99" s="557" t="s">
        <v>906</v>
      </c>
      <c r="J99" s="143" t="str">
        <f>VLOOKUP(I99,Presupuesto!$B$8:$C$583,2,0)</f>
        <v>AGUINALDO Y DECIMO CUARTO MES</v>
      </c>
      <c r="K99" s="125" t="s">
        <v>620</v>
      </c>
      <c r="L99" s="125"/>
    </row>
    <row r="100" spans="3:12" x14ac:dyDescent="0.25">
      <c r="C100" s="482" t="s">
        <v>59</v>
      </c>
      <c r="D100" s="481">
        <v>0</v>
      </c>
      <c r="E100" s="181">
        <v>0</v>
      </c>
      <c r="F100" s="144">
        <f>IF(E98&lt;6,"",((E98-6)/12)*(G98/E98))</f>
        <v>7617.84</v>
      </c>
      <c r="G100" s="124">
        <f>F100</f>
        <v>7617.84</v>
      </c>
      <c r="H100" s="191" t="s">
        <v>270</v>
      </c>
      <c r="I100" s="152" t="s">
        <v>909</v>
      </c>
      <c r="J100" s="128" t="str">
        <f>VLOOKUP(I100,Presupuesto!$B$8:$C$583,2,0)</f>
        <v>DECIMOCUARTO MES</v>
      </c>
      <c r="K100" s="125" t="s">
        <v>620</v>
      </c>
      <c r="L100" s="125"/>
    </row>
    <row r="103" spans="3:12" ht="15.75" thickBot="1" x14ac:dyDescent="0.3"/>
    <row r="104" spans="3:12" ht="15.75" thickBot="1" x14ac:dyDescent="0.3">
      <c r="C104" s="71" t="s">
        <v>43</v>
      </c>
      <c r="D104" s="30">
        <f>SUM(G111:G117)</f>
        <v>510395.28</v>
      </c>
      <c r="E104" s="120"/>
      <c r="F104" s="120"/>
      <c r="G104" s="120"/>
      <c r="H104" s="95"/>
      <c r="I104" s="95"/>
      <c r="J104" s="95"/>
    </row>
    <row r="105" spans="3:12" x14ac:dyDescent="0.25">
      <c r="D105" s="31"/>
      <c r="E105" s="120"/>
      <c r="F105" s="120"/>
      <c r="G105" s="120"/>
      <c r="H105" s="95"/>
      <c r="I105" s="95"/>
      <c r="J105" s="95"/>
    </row>
    <row r="106" spans="3:12" x14ac:dyDescent="0.25">
      <c r="D106" s="31"/>
      <c r="E106" s="120"/>
      <c r="F106" s="120"/>
      <c r="G106" s="120"/>
      <c r="H106" s="95"/>
      <c r="I106" s="95"/>
      <c r="J106" s="95"/>
    </row>
    <row r="107" spans="3:12" ht="15.75" x14ac:dyDescent="0.25">
      <c r="C107" s="236" t="s">
        <v>533</v>
      </c>
      <c r="D107" s="237" t="s">
        <v>2567</v>
      </c>
      <c r="E107" s="120"/>
      <c r="F107" s="120"/>
      <c r="G107" s="120"/>
      <c r="H107" s="95"/>
      <c r="I107" s="95"/>
      <c r="J107" s="95"/>
    </row>
    <row r="108" spans="3:12" ht="18.75" x14ac:dyDescent="0.25">
      <c r="C108" s="254" t="str">
        <f>IFERROR(VLOOKUP(D107,'1 Desarrollo e Innov Curricular'!$E:$F,2,FALSE),IFERROR(VLOOKUP(D107,'2 Investigación'!$E:$F,2,FALSE),IFERROR(VLOOKUP(D107,'3 Vinculación Univ. Sociedad'!$E:$F,2,FALSE),IFERROR(VLOOKUP(D107,'4 Docencia y Recursos Humano '!$E:$F,2,FALSE),IFERROR(VLOOKUP(D107,'5 Estudiantes'!$E:$F,2,FALSE),IFERROR(VLOOKUP(D107,'6 Gestion Administrativa'!$E:$F,2,FALSE),IFERROR(VLOOKUP(D107,'Gestion Academica'!$E:$F,2,FALSE),IFERROR(VLOOKUP(D107,Graduados!$E:$F,2,FALSE),IFERROR(VLOOKUP(D107,'Gestión del Conocimiento'!$E:$F,2,FALSE),IFERROR(VLOOKUP(D107,Gobernabilidad!$E:$F,2,FALSE),IFERROR(VLOOKUP(D107,'NIVEL DE ES Y  SISTEMA NACIONAL'!$E:$F,2,FALSE),VLOOKUP(D107,'Lo Esencial'!$E:$F,2,0))))))))))))</f>
        <v xml:space="preserve">Contratación de 2 profesores por horas para atender la demanda de las nuevos asignaturas de la carrera de informática administrativa en cada periodo académico.         </v>
      </c>
      <c r="D108" s="31"/>
      <c r="E108" s="120"/>
      <c r="F108" s="120"/>
      <c r="G108" s="120"/>
      <c r="H108" s="95"/>
      <c r="I108" s="95"/>
      <c r="J108" s="95"/>
    </row>
    <row r="109" spans="3:12" ht="15.75" thickBot="1" x14ac:dyDescent="0.3">
      <c r="C109" s="205"/>
      <c r="D109" s="31"/>
      <c r="E109" s="120"/>
      <c r="F109" s="120"/>
      <c r="G109" s="120"/>
      <c r="H109" s="95"/>
      <c r="I109" s="95"/>
      <c r="J109" s="95"/>
    </row>
    <row r="110" spans="3:12" ht="30.75" thickBot="1" x14ac:dyDescent="0.3">
      <c r="C110" s="176" t="s">
        <v>44</v>
      </c>
      <c r="D110" s="198" t="s">
        <v>55</v>
      </c>
      <c r="E110" s="198" t="s">
        <v>56</v>
      </c>
      <c r="F110" s="165" t="s">
        <v>57</v>
      </c>
      <c r="G110" s="162" t="s">
        <v>27</v>
      </c>
      <c r="H110" s="160" t="s">
        <v>271</v>
      </c>
      <c r="I110" s="163" t="s">
        <v>46</v>
      </c>
      <c r="J110" s="163" t="s">
        <v>272</v>
      </c>
      <c r="K110" s="163" t="s">
        <v>553</v>
      </c>
      <c r="L110" s="163" t="s">
        <v>554</v>
      </c>
    </row>
    <row r="111" spans="3:12" ht="15.75" thickBot="1" x14ac:dyDescent="0.3">
      <c r="C111" s="552" t="s">
        <v>1980</v>
      </c>
      <c r="D111" s="531"/>
      <c r="E111" s="531"/>
      <c r="F111" s="532"/>
      <c r="G111" s="528"/>
      <c r="H111" s="528"/>
      <c r="I111" s="529"/>
      <c r="J111" s="529"/>
      <c r="K111" s="530"/>
      <c r="L111" s="530"/>
    </row>
    <row r="112" spans="3:12" ht="15.75" thickBot="1" x14ac:dyDescent="0.3">
      <c r="C112" s="553" t="s">
        <v>885</v>
      </c>
      <c r="D112" s="179">
        <v>12</v>
      </c>
      <c r="E112" s="179">
        <v>10</v>
      </c>
      <c r="F112" s="446">
        <f>HLOOKUP($C112,$BZ$2:$CM$3,2,0)</f>
        <v>1904.46</v>
      </c>
      <c r="G112" s="140">
        <f>D112*E112*F112</f>
        <v>228535.2</v>
      </c>
      <c r="H112" s="193" t="s">
        <v>270</v>
      </c>
      <c r="I112" s="558" t="s">
        <v>886</v>
      </c>
      <c r="J112" s="141" t="str">
        <f>VLOOKUP(I112,Presupuesto!$B$8:$C$583,2,0)</f>
        <v>SUELDOS Y SALARIOS PERMANENTES</v>
      </c>
      <c r="K112" s="125" t="s">
        <v>620</v>
      </c>
      <c r="L112" s="125"/>
    </row>
    <row r="113" spans="3:12" x14ac:dyDescent="0.25">
      <c r="C113" s="482" t="s">
        <v>58</v>
      </c>
      <c r="D113" s="481">
        <v>0</v>
      </c>
      <c r="E113" s="181">
        <v>0</v>
      </c>
      <c r="F113" s="127">
        <f>IF(E112=0,"",(G112/E112)/12*E112)</f>
        <v>19044.599999999999</v>
      </c>
      <c r="G113" s="124">
        <f>F113</f>
        <v>19044.599999999999</v>
      </c>
      <c r="H113" s="191" t="s">
        <v>270</v>
      </c>
      <c r="I113" s="557" t="s">
        <v>906</v>
      </c>
      <c r="J113" s="143" t="str">
        <f>VLOOKUP(I113,Presupuesto!$B$8:$C$583,2,0)</f>
        <v>AGUINALDO Y DECIMO CUARTO MES</v>
      </c>
      <c r="K113" s="125" t="s">
        <v>620</v>
      </c>
      <c r="L113" s="125"/>
    </row>
    <row r="114" spans="3:12" ht="15.75" thickBot="1" x14ac:dyDescent="0.3">
      <c r="C114" s="482" t="s">
        <v>59</v>
      </c>
      <c r="D114" s="481">
        <v>0</v>
      </c>
      <c r="E114" s="181">
        <v>0</v>
      </c>
      <c r="F114" s="144">
        <f>IF(E112&lt;6,"",((E112-6)/12)*(G112/E112))</f>
        <v>7617.84</v>
      </c>
      <c r="G114" s="124">
        <f>F114</f>
        <v>7617.84</v>
      </c>
      <c r="H114" s="191" t="s">
        <v>270</v>
      </c>
      <c r="I114" s="556" t="s">
        <v>909</v>
      </c>
      <c r="J114" s="128" t="str">
        <f>VLOOKUP(I114,Presupuesto!$B$8:$C$583,2,0)</f>
        <v>DECIMOCUARTO MES</v>
      </c>
      <c r="K114" s="125" t="s">
        <v>620</v>
      </c>
      <c r="L114" s="125"/>
    </row>
    <row r="115" spans="3:12" ht="15.75" thickBot="1" x14ac:dyDescent="0.3">
      <c r="C115" s="553" t="s">
        <v>885</v>
      </c>
      <c r="D115" s="179">
        <v>12</v>
      </c>
      <c r="E115" s="179">
        <v>10</v>
      </c>
      <c r="F115" s="446">
        <f>HLOOKUP($C115,$BZ$2:$CM$3,2,0)</f>
        <v>1904.46</v>
      </c>
      <c r="G115" s="140">
        <f>D115*E115*F115</f>
        <v>228535.2</v>
      </c>
      <c r="H115" s="193" t="s">
        <v>270</v>
      </c>
      <c r="I115" s="558" t="s">
        <v>886</v>
      </c>
      <c r="J115" s="141" t="str">
        <f>VLOOKUP(I115,Presupuesto!$B$8:$C$583,2,0)</f>
        <v>SUELDOS Y SALARIOS PERMANENTES</v>
      </c>
      <c r="K115" s="125" t="s">
        <v>620</v>
      </c>
      <c r="L115" s="125"/>
    </row>
    <row r="116" spans="3:12" x14ac:dyDescent="0.25">
      <c r="C116" s="482" t="s">
        <v>58</v>
      </c>
      <c r="D116" s="481">
        <v>0</v>
      </c>
      <c r="E116" s="181">
        <v>0</v>
      </c>
      <c r="F116" s="127">
        <f>IF(E115=0,"",(G115/E115)/12*E115)</f>
        <v>19044.599999999999</v>
      </c>
      <c r="G116" s="124">
        <f>F116</f>
        <v>19044.599999999999</v>
      </c>
      <c r="H116" s="191" t="s">
        <v>270</v>
      </c>
      <c r="I116" s="557" t="s">
        <v>906</v>
      </c>
      <c r="J116" s="143" t="str">
        <f>VLOOKUP(I116,Presupuesto!$B$8:$C$583,2,0)</f>
        <v>AGUINALDO Y DECIMO CUARTO MES</v>
      </c>
      <c r="K116" s="125" t="s">
        <v>620</v>
      </c>
      <c r="L116" s="125"/>
    </row>
    <row r="117" spans="3:12" x14ac:dyDescent="0.25">
      <c r="C117" s="482" t="s">
        <v>59</v>
      </c>
      <c r="D117" s="481">
        <v>0</v>
      </c>
      <c r="E117" s="181">
        <v>0</v>
      </c>
      <c r="F117" s="144">
        <f>IF(E115&lt;6,"",((E115-6)/12)*(G115/E115))</f>
        <v>7617.84</v>
      </c>
      <c r="G117" s="124">
        <f>F117</f>
        <v>7617.84</v>
      </c>
      <c r="H117" s="191" t="s">
        <v>270</v>
      </c>
      <c r="I117" s="152" t="s">
        <v>909</v>
      </c>
      <c r="J117" s="128" t="str">
        <f>VLOOKUP(I117,Presupuesto!$B$8:$C$583,2,0)</f>
        <v>DECIMOCUARTO MES</v>
      </c>
      <c r="K117" s="125" t="s">
        <v>620</v>
      </c>
      <c r="L117" s="125"/>
    </row>
    <row r="121" spans="3:12" ht="15.75" thickBot="1" x14ac:dyDescent="0.3"/>
    <row r="122" spans="3:12" ht="15.75" thickBot="1" x14ac:dyDescent="0.3">
      <c r="C122" s="71" t="s">
        <v>43</v>
      </c>
      <c r="D122" s="30">
        <f>SUM(G129:G133)</f>
        <v>1067939.2349999999</v>
      </c>
      <c r="E122" s="120"/>
      <c r="F122" s="120"/>
      <c r="G122" s="120"/>
      <c r="H122" s="95"/>
      <c r="I122" s="95"/>
      <c r="J122" s="95"/>
    </row>
    <row r="123" spans="3:12" x14ac:dyDescent="0.25">
      <c r="D123" s="31"/>
      <c r="E123" s="120"/>
      <c r="F123" s="120"/>
      <c r="G123" s="120"/>
      <c r="H123" s="95"/>
      <c r="I123" s="95"/>
      <c r="J123" s="95"/>
    </row>
    <row r="124" spans="3:12" x14ac:dyDescent="0.25">
      <c r="D124" s="31"/>
      <c r="E124" s="120"/>
      <c r="F124" s="120"/>
      <c r="G124" s="120"/>
      <c r="H124" s="95"/>
      <c r="I124" s="95"/>
      <c r="J124" s="95"/>
    </row>
    <row r="125" spans="3:12" ht="15.75" x14ac:dyDescent="0.25">
      <c r="C125" s="236" t="s">
        <v>533</v>
      </c>
      <c r="D125" s="237" t="s">
        <v>2607</v>
      </c>
      <c r="E125" s="120"/>
      <c r="F125" s="120"/>
      <c r="G125" s="120"/>
      <c r="H125" s="95"/>
      <c r="I125" s="95"/>
      <c r="J125" s="95"/>
    </row>
    <row r="126" spans="3:12" ht="18.75" x14ac:dyDescent="0.25">
      <c r="C126" s="254" t="str">
        <f>IFERROR(VLOOKUP(D125,'1 Desarrollo e Innov Curricular'!$E:$F,2,FALSE),IFERROR(VLOOKUP(D125,'2 Investigación'!$E:$F,2,FALSE),IFERROR(VLOOKUP(D125,'3 Vinculación Univ. Sociedad'!$E:$F,2,FALSE),IFERROR(VLOOKUP(D125,'4 Docencia y Recursos Humano '!$E:$F,2,FALSE),IFERROR(VLOOKUP(D125,'5 Estudiantes'!$E:$F,2,FALSE),IFERROR(VLOOKUP(D125,'6 Gestion Administrativa'!$E:$F,2,FALSE),IFERROR(VLOOKUP(D125,'Gestion Academica'!$E:$F,2,FALSE),IFERROR(VLOOKUP(D125,Graduados!$E:$F,2,FALSE),IFERROR(VLOOKUP(D125,'Gestión del Conocimiento'!$E:$F,2,FALSE),IFERROR(VLOOKUP(D125,Gobernabilidad!$E:$F,2,FALSE),IFERROR(VLOOKUP(D125,'NIVEL DE ES Y  SISTEMA NACIONAL'!$E:$F,2,FALSE),VLOOKUP(D125,'Lo Esencial'!$E:$F,2,0))))))))))))</f>
        <v xml:space="preserve"> Creación de tres plazas para docentes a tiempo completo para ingeniería Agroindustrial.</v>
      </c>
      <c r="D126" s="31"/>
      <c r="E126" s="120"/>
      <c r="F126" s="120"/>
      <c r="G126" s="120"/>
      <c r="H126" s="95"/>
      <c r="I126" s="95"/>
      <c r="J126" s="95"/>
    </row>
    <row r="127" spans="3:12" ht="15.75" thickBot="1" x14ac:dyDescent="0.3">
      <c r="C127" s="205"/>
      <c r="D127" s="31"/>
      <c r="E127" s="120"/>
      <c r="F127" s="120"/>
      <c r="G127" s="120"/>
      <c r="H127" s="95"/>
      <c r="I127" s="95"/>
      <c r="J127" s="95"/>
    </row>
    <row r="128" spans="3:12" ht="30.75" thickBot="1" x14ac:dyDescent="0.3">
      <c r="C128" s="161" t="s">
        <v>44</v>
      </c>
      <c r="D128" s="165" t="s">
        <v>55</v>
      </c>
      <c r="E128" s="198" t="s">
        <v>56</v>
      </c>
      <c r="F128" s="165" t="s">
        <v>57</v>
      </c>
      <c r="G128" s="162" t="s">
        <v>27</v>
      </c>
      <c r="H128" s="160" t="s">
        <v>271</v>
      </c>
      <c r="I128" s="163" t="s">
        <v>46</v>
      </c>
      <c r="J128" s="163" t="s">
        <v>272</v>
      </c>
      <c r="K128" s="163" t="s">
        <v>553</v>
      </c>
      <c r="L128" s="163" t="s">
        <v>554</v>
      </c>
    </row>
    <row r="129" spans="3:12" ht="15.75" thickBot="1" x14ac:dyDescent="0.3">
      <c r="C129" s="164" t="s">
        <v>877</v>
      </c>
      <c r="D129" s="231">
        <v>3</v>
      </c>
      <c r="E129" s="179">
        <v>12</v>
      </c>
      <c r="F129" s="446">
        <f>HLOOKUP($C129,$BZ$2:$CM$3,2,0)</f>
        <v>26368.87</v>
      </c>
      <c r="G129" s="140">
        <f>D129*E129*F129</f>
        <v>949279.32</v>
      </c>
      <c r="H129" s="193" t="s">
        <v>270</v>
      </c>
      <c r="I129" s="559" t="s">
        <v>886</v>
      </c>
      <c r="J129" s="141" t="str">
        <f>VLOOKUP(I129,Presupuesto!$B$8:$C$583,2,0)</f>
        <v>SUELDOS Y SALARIOS PERMANENTES</v>
      </c>
      <c r="K129" s="125" t="s">
        <v>620</v>
      </c>
      <c r="L129" s="125"/>
    </row>
    <row r="130" spans="3:12" x14ac:dyDescent="0.25">
      <c r="C130" s="199" t="s">
        <v>58</v>
      </c>
      <c r="D130" s="190">
        <v>0</v>
      </c>
      <c r="E130" s="181">
        <v>0</v>
      </c>
      <c r="F130" s="127">
        <f>IF(E129=0,"",(G129/E129)/12*E129)</f>
        <v>79106.61</v>
      </c>
      <c r="G130" s="124">
        <f>F130</f>
        <v>79106.61</v>
      </c>
      <c r="H130" s="191" t="s">
        <v>270</v>
      </c>
      <c r="I130" s="557" t="s">
        <v>906</v>
      </c>
      <c r="J130" s="143" t="str">
        <f>VLOOKUP(I130,Presupuesto!$B$8:$C$583,2,0)</f>
        <v>AGUINALDO Y DECIMO CUARTO MES</v>
      </c>
      <c r="K130" s="125" t="s">
        <v>620</v>
      </c>
      <c r="L130" s="125"/>
    </row>
    <row r="131" spans="3:12" x14ac:dyDescent="0.25">
      <c r="C131" s="126" t="s">
        <v>59</v>
      </c>
      <c r="D131" s="190">
        <v>0</v>
      </c>
      <c r="E131" s="181">
        <v>0</v>
      </c>
      <c r="F131" s="144">
        <f>IF(E129&lt;6,"",((E129-6)/12)*(G129/E129))</f>
        <v>39553.305</v>
      </c>
      <c r="G131" s="124">
        <f>F131</f>
        <v>39553.305</v>
      </c>
      <c r="H131" s="191" t="s">
        <v>270</v>
      </c>
      <c r="I131" s="152" t="s">
        <v>909</v>
      </c>
      <c r="J131" s="128" t="str">
        <f>VLOOKUP(I131,Presupuesto!$B$8:$C$583,2,0)</f>
        <v>DECIMOCUARTO MES</v>
      </c>
      <c r="K131" s="125" t="s">
        <v>620</v>
      </c>
      <c r="L131" s="125"/>
    </row>
    <row r="135" spans="3:12" ht="15.75" thickBot="1" x14ac:dyDescent="0.3"/>
    <row r="136" spans="3:12" ht="15.75" thickBot="1" x14ac:dyDescent="0.3">
      <c r="C136" s="71" t="s">
        <v>43</v>
      </c>
      <c r="D136" s="30">
        <f>SUM(G143:G152)</f>
        <v>425329.39999999997</v>
      </c>
      <c r="E136" s="120"/>
      <c r="F136" s="120"/>
      <c r="G136" s="120"/>
      <c r="H136" s="95"/>
      <c r="I136" s="95"/>
      <c r="J136" s="95"/>
    </row>
    <row r="137" spans="3:12" x14ac:dyDescent="0.25">
      <c r="D137" s="31"/>
      <c r="E137" s="120"/>
      <c r="F137" s="120"/>
      <c r="G137" s="120"/>
      <c r="H137" s="95"/>
      <c r="I137" s="95"/>
      <c r="J137" s="95"/>
    </row>
    <row r="138" spans="3:12" x14ac:dyDescent="0.25">
      <c r="D138" s="31"/>
      <c r="E138" s="120"/>
      <c r="F138" s="120"/>
      <c r="G138" s="120"/>
      <c r="H138" s="95"/>
      <c r="I138" s="95"/>
      <c r="J138" s="95"/>
    </row>
    <row r="139" spans="3:12" ht="15.75" x14ac:dyDescent="0.25">
      <c r="C139" s="236" t="s">
        <v>533</v>
      </c>
      <c r="D139" s="237" t="s">
        <v>2608</v>
      </c>
      <c r="E139" s="120"/>
      <c r="F139" s="120"/>
      <c r="G139" s="120"/>
      <c r="H139" s="95"/>
      <c r="I139" s="95"/>
      <c r="J139" s="95"/>
    </row>
    <row r="140" spans="3:12" ht="18.75" x14ac:dyDescent="0.25">
      <c r="C140" s="254" t="str">
        <f>IFERROR(VLOOKUP(D139,'1 Desarrollo e Innov Curricular'!$E:$F,2,FALSE),IFERROR(VLOOKUP(D139,'2 Investigación'!$E:$F,2,FALSE),IFERROR(VLOOKUP(D139,'3 Vinculación Univ. Sociedad'!$E:$F,2,FALSE),IFERROR(VLOOKUP(D139,'4 Docencia y Recursos Humano '!$E:$F,2,FALSE),IFERROR(VLOOKUP(D139,'5 Estudiantes'!$E:$F,2,FALSE),IFERROR(VLOOKUP(D139,'6 Gestion Administrativa'!$E:$F,2,FALSE),IFERROR(VLOOKUP(D139,'Gestion Academica'!$E:$F,2,FALSE),IFERROR(VLOOKUP(D139,Graduados!$E:$F,2,FALSE),IFERROR(VLOOKUP(D139,'Gestión del Conocimiento'!$E:$F,2,FALSE),IFERROR(VLOOKUP(D139,Gobernabilidad!$E:$F,2,FALSE),IFERROR(VLOOKUP(D139,'NIVEL DE ES Y  SISTEMA NACIONAL'!$E:$F,2,FALSE),VLOOKUP(D139,'Lo Esencial'!$E:$F,2,0))))))))))))</f>
        <v>Contratación de profesores por hora para seis asignaturas. Ingeniería Agroindustrial</v>
      </c>
      <c r="D140" s="31"/>
      <c r="E140" s="120"/>
      <c r="F140" s="120"/>
      <c r="G140" s="120"/>
      <c r="H140" s="95"/>
      <c r="I140" s="95"/>
      <c r="J140" s="95"/>
    </row>
    <row r="141" spans="3:12" ht="15.75" thickBot="1" x14ac:dyDescent="0.3">
      <c r="C141" s="205"/>
      <c r="D141" s="31"/>
      <c r="E141" s="120"/>
      <c r="F141" s="120"/>
      <c r="G141" s="120"/>
      <c r="H141" s="95"/>
      <c r="I141" s="95"/>
      <c r="J141" s="95"/>
    </row>
    <row r="142" spans="3:12" ht="30.75" thickBot="1" x14ac:dyDescent="0.3">
      <c r="C142" s="176" t="s">
        <v>44</v>
      </c>
      <c r="D142" s="198" t="s">
        <v>55</v>
      </c>
      <c r="E142" s="198" t="s">
        <v>56</v>
      </c>
      <c r="F142" s="165" t="s">
        <v>57</v>
      </c>
      <c r="G142" s="162" t="s">
        <v>27</v>
      </c>
      <c r="H142" s="160" t="s">
        <v>271</v>
      </c>
      <c r="I142" s="163" t="s">
        <v>46</v>
      </c>
      <c r="J142" s="163" t="s">
        <v>272</v>
      </c>
      <c r="K142" s="163" t="s">
        <v>553</v>
      </c>
      <c r="L142" s="163" t="s">
        <v>554</v>
      </c>
    </row>
    <row r="143" spans="3:12" ht="15.75" thickBot="1" x14ac:dyDescent="0.3">
      <c r="C143" s="552" t="s">
        <v>1980</v>
      </c>
      <c r="D143" s="531"/>
      <c r="E143" s="531"/>
      <c r="F143" s="532"/>
      <c r="G143" s="528"/>
      <c r="H143" s="528"/>
      <c r="I143" s="529"/>
      <c r="J143" s="529"/>
      <c r="K143" s="530"/>
      <c r="L143" s="530"/>
    </row>
    <row r="144" spans="3:12" ht="15.75" thickBot="1" x14ac:dyDescent="0.3">
      <c r="C144" s="553" t="s">
        <v>885</v>
      </c>
      <c r="D144" s="179">
        <v>8</v>
      </c>
      <c r="E144" s="179">
        <v>10</v>
      </c>
      <c r="F144" s="446">
        <f>HLOOKUP($C144,$BZ$2:$CM$3,2,0)</f>
        <v>1904.46</v>
      </c>
      <c r="G144" s="140">
        <f>D144*E144*F144</f>
        <v>152356.79999999999</v>
      </c>
      <c r="H144" s="193" t="s">
        <v>270</v>
      </c>
      <c r="I144" s="558" t="s">
        <v>886</v>
      </c>
      <c r="J144" s="141" t="str">
        <f>VLOOKUP(I144,Presupuesto!$B$8:$C$583,2,0)</f>
        <v>SUELDOS Y SALARIOS PERMANENTES</v>
      </c>
      <c r="K144" s="125" t="s">
        <v>620</v>
      </c>
      <c r="L144" s="125"/>
    </row>
    <row r="145" spans="3:12" x14ac:dyDescent="0.25">
      <c r="C145" s="482" t="s">
        <v>58</v>
      </c>
      <c r="D145" s="481">
        <v>0</v>
      </c>
      <c r="E145" s="181">
        <v>0</v>
      </c>
      <c r="F145" s="127">
        <f>IF(E144=0,"",(G144/E144)/12*E144)</f>
        <v>12696.399999999998</v>
      </c>
      <c r="G145" s="124">
        <f>F145</f>
        <v>12696.399999999998</v>
      </c>
      <c r="H145" s="191" t="s">
        <v>270</v>
      </c>
      <c r="I145" s="557" t="s">
        <v>906</v>
      </c>
      <c r="J145" s="143" t="str">
        <f>VLOOKUP(I145,Presupuesto!$B$8:$C$583,2,0)</f>
        <v>AGUINALDO Y DECIMO CUARTO MES</v>
      </c>
      <c r="K145" s="125" t="s">
        <v>620</v>
      </c>
      <c r="L145" s="125"/>
    </row>
    <row r="146" spans="3:12" ht="15.75" thickBot="1" x14ac:dyDescent="0.3">
      <c r="C146" s="482" t="s">
        <v>59</v>
      </c>
      <c r="D146" s="481">
        <v>0</v>
      </c>
      <c r="E146" s="181">
        <v>0</v>
      </c>
      <c r="F146" s="144">
        <f>IF(E144&lt;6,"",((E144-6)/12)*(G144/E144))</f>
        <v>5078.5599999999995</v>
      </c>
      <c r="G146" s="124">
        <f>F146</f>
        <v>5078.5599999999995</v>
      </c>
      <c r="H146" s="191" t="s">
        <v>270</v>
      </c>
      <c r="I146" s="556" t="s">
        <v>909</v>
      </c>
      <c r="J146" s="128" t="str">
        <f>VLOOKUP(I146,Presupuesto!$B$8:$C$583,2,0)</f>
        <v>DECIMOCUARTO MES</v>
      </c>
      <c r="K146" s="125" t="s">
        <v>620</v>
      </c>
      <c r="L146" s="125"/>
    </row>
    <row r="147" spans="3:12" ht="15.75" thickBot="1" x14ac:dyDescent="0.3">
      <c r="C147" s="553" t="s">
        <v>885</v>
      </c>
      <c r="D147" s="179">
        <v>8</v>
      </c>
      <c r="E147" s="179">
        <v>10</v>
      </c>
      <c r="F147" s="446">
        <f>HLOOKUP($C147,$BZ$2:$CM$3,2,0)</f>
        <v>1904.46</v>
      </c>
      <c r="G147" s="140">
        <f>D147*E147*F147</f>
        <v>152356.79999999999</v>
      </c>
      <c r="H147" s="193" t="s">
        <v>270</v>
      </c>
      <c r="I147" s="558" t="s">
        <v>886</v>
      </c>
      <c r="J147" s="141" t="str">
        <f>VLOOKUP(I147,Presupuesto!$B$8:$C$583,2,0)</f>
        <v>SUELDOS Y SALARIOS PERMANENTES</v>
      </c>
      <c r="K147" s="125" t="s">
        <v>620</v>
      </c>
      <c r="L147" s="125"/>
    </row>
    <row r="148" spans="3:12" x14ac:dyDescent="0.25">
      <c r="C148" s="482" t="s">
        <v>58</v>
      </c>
      <c r="D148" s="481">
        <v>0</v>
      </c>
      <c r="E148" s="181">
        <v>0</v>
      </c>
      <c r="F148" s="127">
        <f>IF(E147=0,"",(G147/E147)/12*E147)</f>
        <v>12696.399999999998</v>
      </c>
      <c r="G148" s="124">
        <f>F148</f>
        <v>12696.399999999998</v>
      </c>
      <c r="H148" s="191" t="s">
        <v>270</v>
      </c>
      <c r="I148" s="557" t="s">
        <v>906</v>
      </c>
      <c r="J148" s="143" t="str">
        <f>VLOOKUP(I148,Presupuesto!$B$8:$C$583,2,0)</f>
        <v>AGUINALDO Y DECIMO CUARTO MES</v>
      </c>
      <c r="K148" s="125" t="s">
        <v>620</v>
      </c>
      <c r="L148" s="125"/>
    </row>
    <row r="149" spans="3:12" ht="15.75" thickBot="1" x14ac:dyDescent="0.3">
      <c r="C149" s="482" t="s">
        <v>59</v>
      </c>
      <c r="D149" s="481">
        <v>0</v>
      </c>
      <c r="E149" s="181">
        <v>0</v>
      </c>
      <c r="F149" s="144">
        <f>IF(E147&lt;6,"",((E147-6)/12)*(G147/E147))</f>
        <v>5078.5599999999995</v>
      </c>
      <c r="G149" s="124">
        <f>F149</f>
        <v>5078.5599999999995</v>
      </c>
      <c r="H149" s="191" t="s">
        <v>270</v>
      </c>
      <c r="I149" s="152" t="s">
        <v>909</v>
      </c>
      <c r="J149" s="128" t="str">
        <f>VLOOKUP(I149,Presupuesto!$B$8:$C$583,2,0)</f>
        <v>DECIMOCUARTO MES</v>
      </c>
      <c r="K149" s="125" t="s">
        <v>620</v>
      </c>
      <c r="L149" s="125"/>
    </row>
    <row r="150" spans="3:12" ht="15.75" thickBot="1" x14ac:dyDescent="0.3">
      <c r="C150" s="553" t="s">
        <v>885</v>
      </c>
      <c r="D150" s="179">
        <v>4</v>
      </c>
      <c r="E150" s="179">
        <v>10</v>
      </c>
      <c r="F150" s="446">
        <f>HLOOKUP($C150,$BZ$2:$CM$3,2,0)</f>
        <v>1904.46</v>
      </c>
      <c r="G150" s="140">
        <f>D150*E150*F150</f>
        <v>76178.399999999994</v>
      </c>
      <c r="H150" s="193" t="s">
        <v>270</v>
      </c>
      <c r="I150" s="558" t="s">
        <v>886</v>
      </c>
      <c r="J150" s="141" t="str">
        <f>VLOOKUP(I150,Presupuesto!$B$8:$C$583,2,0)</f>
        <v>SUELDOS Y SALARIOS PERMANENTES</v>
      </c>
      <c r="K150" s="125" t="s">
        <v>620</v>
      </c>
      <c r="L150" s="125"/>
    </row>
    <row r="151" spans="3:12" x14ac:dyDescent="0.25">
      <c r="C151" s="482" t="s">
        <v>58</v>
      </c>
      <c r="D151" s="481">
        <v>0</v>
      </c>
      <c r="E151" s="181">
        <v>0</v>
      </c>
      <c r="F151" s="127">
        <f>IF(E150=0,"",(G150/E150)/12*E150)</f>
        <v>6348.1999999999989</v>
      </c>
      <c r="G151" s="124">
        <f>F151</f>
        <v>6348.1999999999989</v>
      </c>
      <c r="H151" s="191" t="s">
        <v>270</v>
      </c>
      <c r="I151" s="557" t="s">
        <v>906</v>
      </c>
      <c r="J151" s="143" t="str">
        <f>VLOOKUP(I151,Presupuesto!$B$8:$C$583,2,0)</f>
        <v>AGUINALDO Y DECIMO CUARTO MES</v>
      </c>
      <c r="K151" s="125" t="s">
        <v>620</v>
      </c>
      <c r="L151" s="125"/>
    </row>
    <row r="152" spans="3:12" x14ac:dyDescent="0.25">
      <c r="C152" s="482" t="s">
        <v>59</v>
      </c>
      <c r="D152" s="481">
        <v>0</v>
      </c>
      <c r="E152" s="181">
        <v>0</v>
      </c>
      <c r="F152" s="144">
        <f>IF(E150&lt;6,"",((E150-6)/12)*(G150/E150))</f>
        <v>2539.2799999999997</v>
      </c>
      <c r="G152" s="124">
        <f>F152</f>
        <v>2539.2799999999997</v>
      </c>
      <c r="H152" s="191" t="s">
        <v>270</v>
      </c>
      <c r="I152" s="152" t="s">
        <v>909</v>
      </c>
      <c r="J152" s="128" t="str">
        <f>VLOOKUP(I152,Presupuesto!$B$8:$C$583,2,0)</f>
        <v>DECIMOCUARTO MES</v>
      </c>
      <c r="K152" s="125" t="s">
        <v>620</v>
      </c>
      <c r="L152" s="125"/>
    </row>
    <row r="153" spans="3:12" x14ac:dyDescent="0.25">
      <c r="C153" s="567"/>
      <c r="D153" s="464"/>
      <c r="E153" s="463"/>
      <c r="F153" s="463"/>
      <c r="G153" s="463"/>
      <c r="H153" s="464"/>
      <c r="I153" s="180"/>
      <c r="J153" s="550"/>
      <c r="K153" s="550"/>
      <c r="L153" s="550"/>
    </row>
    <row r="154" spans="3:12" x14ac:dyDescent="0.25">
      <c r="C154" s="567"/>
      <c r="D154" s="464"/>
      <c r="E154" s="463"/>
      <c r="F154" s="463"/>
      <c r="G154" s="463"/>
      <c r="H154" s="464"/>
      <c r="I154" s="180"/>
      <c r="J154" s="550"/>
      <c r="K154" s="550"/>
      <c r="L154" s="550"/>
    </row>
    <row r="155" spans="3:12" ht="15.75" thickBot="1" x14ac:dyDescent="0.3">
      <c r="C155" s="567"/>
      <c r="D155" s="464"/>
      <c r="E155" s="463"/>
      <c r="F155" s="463"/>
      <c r="G155" s="463"/>
      <c r="H155" s="464"/>
      <c r="I155" s="180"/>
      <c r="J155" s="550"/>
      <c r="K155" s="550"/>
      <c r="L155" s="550"/>
    </row>
    <row r="156" spans="3:12" ht="15.75" thickBot="1" x14ac:dyDescent="0.3">
      <c r="C156" s="71" t="s">
        <v>43</v>
      </c>
      <c r="D156" s="30">
        <f>SUM(G163:G166)</f>
        <v>255197.64</v>
      </c>
      <c r="E156" s="120"/>
      <c r="F156" s="120"/>
      <c r="G156" s="120"/>
      <c r="H156" s="95"/>
      <c r="I156" s="95"/>
      <c r="J156" s="95"/>
    </row>
    <row r="157" spans="3:12" x14ac:dyDescent="0.25">
      <c r="D157" s="31"/>
      <c r="E157" s="120"/>
      <c r="F157" s="120"/>
      <c r="G157" s="120"/>
      <c r="H157" s="95"/>
      <c r="I157" s="95"/>
      <c r="J157" s="95"/>
    </row>
    <row r="158" spans="3:12" x14ac:dyDescent="0.25">
      <c r="D158" s="31"/>
      <c r="E158" s="120"/>
      <c r="F158" s="120"/>
      <c r="G158" s="120"/>
      <c r="H158" s="95"/>
      <c r="I158" s="95"/>
      <c r="J158" s="95"/>
    </row>
    <row r="159" spans="3:12" ht="15.75" x14ac:dyDescent="0.25">
      <c r="C159" s="236" t="s">
        <v>533</v>
      </c>
      <c r="D159" s="237" t="s">
        <v>2820</v>
      </c>
      <c r="E159" s="120"/>
      <c r="F159" s="120"/>
      <c r="G159" s="120"/>
      <c r="H159" s="95"/>
      <c r="I159" s="95"/>
      <c r="J159" s="95"/>
    </row>
    <row r="160" spans="3:12" ht="18.75" x14ac:dyDescent="0.25">
      <c r="C160" s="254" t="str">
        <f>IFERROR(VLOOKUP(D159,'1 Desarrollo e Innov Curricular'!$E:$F,2,FALSE),IFERROR(VLOOKUP(D159,'2 Investigación'!$E:$F,2,FALSE),IFERROR(VLOOKUP(D159,'3 Vinculación Univ. Sociedad'!$E:$F,2,FALSE),IFERROR(VLOOKUP(D159,'4 Docencia y Recursos Humano '!$E:$F,2,FALSE),IFERROR(VLOOKUP(D159,'5 Estudiantes'!$E:$F,2,FALSE),IFERROR(VLOOKUP(D159,'6 Gestion Administrativa'!$E:$F,2,FALSE),IFERROR(VLOOKUP(D159,'Gestion Academica'!$E:$F,2,FALSE),IFERROR(VLOOKUP(D159,Graduados!$E:$F,2,FALSE),IFERROR(VLOOKUP(D159,'Gestión del Conocimiento'!$E:$F,2,FALSE),IFERROR(VLOOKUP(D159,Gobernabilidad!$E:$F,2,FALSE),IFERROR(VLOOKUP(D159,'NIVEL DE ES Y  SISTEMA NACIONAL'!$E:$F,2,FALSE),VLOOKUP(D159,'Lo Esencial'!$E:$F,2,0))))))))))))</f>
        <v xml:space="preserve"> Contratación de 1 profesor por hora en el área Ciencias Médicas </v>
      </c>
      <c r="D160" s="31"/>
      <c r="E160" s="120"/>
      <c r="F160" s="120"/>
      <c r="G160" s="120"/>
      <c r="H160" s="95"/>
      <c r="I160" s="95"/>
      <c r="J160" s="95"/>
    </row>
    <row r="161" spans="3:12" ht="15.75" thickBot="1" x14ac:dyDescent="0.3">
      <c r="C161" s="205"/>
      <c r="D161" s="31"/>
      <c r="E161" s="120"/>
      <c r="F161" s="120"/>
      <c r="G161" s="120"/>
      <c r="H161" s="95"/>
      <c r="I161" s="95"/>
      <c r="J161" s="95"/>
    </row>
    <row r="162" spans="3:12" ht="30.75" thickBot="1" x14ac:dyDescent="0.3">
      <c r="C162" s="176" t="s">
        <v>44</v>
      </c>
      <c r="D162" s="198" t="s">
        <v>55</v>
      </c>
      <c r="E162" s="198" t="s">
        <v>56</v>
      </c>
      <c r="F162" s="165" t="s">
        <v>57</v>
      </c>
      <c r="G162" s="162" t="s">
        <v>27</v>
      </c>
      <c r="H162" s="160" t="s">
        <v>271</v>
      </c>
      <c r="I162" s="163" t="s">
        <v>46</v>
      </c>
      <c r="J162" s="163" t="s">
        <v>272</v>
      </c>
      <c r="K162" s="163" t="s">
        <v>553</v>
      </c>
      <c r="L162" s="163" t="s">
        <v>554</v>
      </c>
    </row>
    <row r="163" spans="3:12" ht="15.75" thickBot="1" x14ac:dyDescent="0.3">
      <c r="C163" s="552" t="s">
        <v>1980</v>
      </c>
      <c r="D163" s="531"/>
      <c r="E163" s="531"/>
      <c r="F163" s="532"/>
      <c r="G163" s="528"/>
      <c r="H163" s="528"/>
      <c r="I163" s="529"/>
      <c r="J163" s="529"/>
      <c r="K163" s="530"/>
      <c r="L163" s="530"/>
    </row>
    <row r="164" spans="3:12" ht="15.75" thickBot="1" x14ac:dyDescent="0.3">
      <c r="C164" s="553" t="s">
        <v>885</v>
      </c>
      <c r="D164" s="179">
        <v>12</v>
      </c>
      <c r="E164" s="179">
        <v>10</v>
      </c>
      <c r="F164" s="446">
        <f>HLOOKUP($C164,$BZ$2:$CM$3,2,0)</f>
        <v>1904.46</v>
      </c>
      <c r="G164" s="140">
        <f>D164*E164*F164</f>
        <v>228535.2</v>
      </c>
      <c r="H164" s="193" t="s">
        <v>270</v>
      </c>
      <c r="I164" s="558" t="s">
        <v>886</v>
      </c>
      <c r="J164" s="141" t="str">
        <f>VLOOKUP(I164,Presupuesto!$B$8:$C$583,2,0)</f>
        <v>SUELDOS Y SALARIOS PERMANENTES</v>
      </c>
      <c r="K164" s="125" t="s">
        <v>620</v>
      </c>
      <c r="L164" s="125"/>
    </row>
    <row r="165" spans="3:12" x14ac:dyDescent="0.25">
      <c r="C165" s="482" t="s">
        <v>58</v>
      </c>
      <c r="D165" s="481">
        <v>0</v>
      </c>
      <c r="E165" s="181">
        <v>0</v>
      </c>
      <c r="F165" s="127">
        <f>IF(E164=0,"",(G164/E164)/12*E164)</f>
        <v>19044.599999999999</v>
      </c>
      <c r="G165" s="124">
        <f>F165</f>
        <v>19044.599999999999</v>
      </c>
      <c r="H165" s="191" t="s">
        <v>270</v>
      </c>
      <c r="I165" s="557" t="s">
        <v>906</v>
      </c>
      <c r="J165" s="143" t="str">
        <f>VLOOKUP(I165,Presupuesto!$B$8:$C$583,2,0)</f>
        <v>AGUINALDO Y DECIMO CUARTO MES</v>
      </c>
      <c r="K165" s="125" t="s">
        <v>620</v>
      </c>
      <c r="L165" s="125"/>
    </row>
    <row r="166" spans="3:12" x14ac:dyDescent="0.25">
      <c r="C166" s="482" t="s">
        <v>59</v>
      </c>
      <c r="D166" s="481">
        <v>0</v>
      </c>
      <c r="E166" s="181">
        <v>0</v>
      </c>
      <c r="F166" s="144">
        <f>IF(E164&lt;6,"",((E164-6)/12)*(G164/E164))</f>
        <v>7617.84</v>
      </c>
      <c r="G166" s="124">
        <f>F166</f>
        <v>7617.84</v>
      </c>
      <c r="H166" s="191" t="s">
        <v>270</v>
      </c>
      <c r="I166" s="556" t="s">
        <v>909</v>
      </c>
      <c r="J166" s="128" t="str">
        <f>VLOOKUP(I166,Presupuesto!$B$8:$C$583,2,0)</f>
        <v>DECIMOCUARTO MES</v>
      </c>
      <c r="K166" s="125" t="s">
        <v>620</v>
      </c>
      <c r="L166" s="125"/>
    </row>
    <row r="167" spans="3:12" x14ac:dyDescent="0.25">
      <c r="C167" s="567"/>
      <c r="D167" s="464"/>
      <c r="E167" s="463"/>
      <c r="F167" s="463"/>
      <c r="G167" s="463"/>
      <c r="H167" s="464"/>
      <c r="I167" s="180"/>
      <c r="J167" s="550"/>
      <c r="K167" s="550"/>
      <c r="L167" s="550"/>
    </row>
    <row r="168" spans="3:12" ht="15.75" thickBot="1" x14ac:dyDescent="0.3">
      <c r="C168" s="567"/>
      <c r="D168" s="464"/>
      <c r="E168" s="463"/>
      <c r="F168" s="463"/>
      <c r="G168" s="463"/>
      <c r="H168" s="464"/>
      <c r="I168" s="180"/>
      <c r="J168" s="550"/>
      <c r="K168" s="550"/>
      <c r="L168" s="550"/>
    </row>
    <row r="169" spans="3:12" ht="15.75" thickBot="1" x14ac:dyDescent="0.3">
      <c r="C169" s="71" t="s">
        <v>43</v>
      </c>
      <c r="D169" s="30">
        <f>SUM(G176:G188)</f>
        <v>255197.64</v>
      </c>
      <c r="E169" s="120"/>
      <c r="F169" s="120"/>
      <c r="G169" s="120"/>
      <c r="H169" s="95"/>
      <c r="I169" s="95"/>
      <c r="J169" s="95"/>
    </row>
    <row r="170" spans="3:12" x14ac:dyDescent="0.25">
      <c r="D170" s="31"/>
      <c r="E170" s="120"/>
      <c r="F170" s="120"/>
      <c r="G170" s="120"/>
      <c r="H170" s="95"/>
      <c r="I170" s="95"/>
      <c r="J170" s="95"/>
    </row>
    <row r="171" spans="3:12" x14ac:dyDescent="0.25">
      <c r="D171" s="31"/>
      <c r="E171" s="120"/>
      <c r="F171" s="120"/>
      <c r="G171" s="120"/>
      <c r="H171" s="95"/>
      <c r="I171" s="95"/>
      <c r="J171" s="95"/>
    </row>
    <row r="172" spans="3:12" ht="15.75" x14ac:dyDescent="0.25">
      <c r="C172" s="236" t="s">
        <v>533</v>
      </c>
      <c r="D172" s="237" t="s">
        <v>2866</v>
      </c>
      <c r="E172" s="120"/>
      <c r="F172" s="120"/>
      <c r="G172" s="120"/>
      <c r="H172" s="95"/>
      <c r="I172" s="95"/>
      <c r="J172" s="95"/>
    </row>
    <row r="173" spans="3:12" ht="18.75" x14ac:dyDescent="0.25">
      <c r="C173" s="254" t="str">
        <f>IFERROR(VLOOKUP(D172,'1 Desarrollo e Innov Curricular'!$E:$F,2,FALSE),IFERROR(VLOOKUP(D172,'2 Investigación'!$E:$F,2,FALSE),IFERROR(VLOOKUP(D172,'3 Vinculación Univ. Sociedad'!$E:$F,2,FALSE),IFERROR(VLOOKUP(D172,'4 Docencia y Recursos Humano '!$E:$F,2,FALSE),IFERROR(VLOOKUP(D172,'5 Estudiantes'!$E:$F,2,FALSE),IFERROR(VLOOKUP(D172,'6 Gestion Administrativa'!$E:$F,2,FALSE),IFERROR(VLOOKUP(D172,'Gestion Academica'!$E:$F,2,FALSE),IFERROR(VLOOKUP(D172,Graduados!$E:$F,2,FALSE),IFERROR(VLOOKUP(D172,'Gestión del Conocimiento'!$E:$F,2,FALSE),IFERROR(VLOOKUP(D172,Gobernabilidad!$E:$F,2,FALSE),IFERROR(VLOOKUP(D172,'NIVEL DE ES Y  SISTEMA NACIONAL'!$E:$F,2,FALSE),VLOOKUP(D172,'Lo Esencial'!$E:$F,2,0))))))))))))</f>
        <v xml:space="preserve"> Contratación de 1 profesor por hora en el área de Ciencias Sociales </v>
      </c>
      <c r="D173" s="31"/>
      <c r="E173" s="120"/>
      <c r="F173" s="120"/>
      <c r="G173" s="120"/>
      <c r="H173" s="95"/>
      <c r="I173" s="95"/>
      <c r="J173" s="95"/>
    </row>
    <row r="174" spans="3:12" ht="15.75" thickBot="1" x14ac:dyDescent="0.3">
      <c r="C174" s="205"/>
      <c r="D174" s="31"/>
      <c r="E174" s="120"/>
      <c r="F174" s="120"/>
      <c r="G174" s="120"/>
      <c r="H174" s="95"/>
      <c r="I174" s="95"/>
      <c r="J174" s="95"/>
    </row>
    <row r="175" spans="3:12" ht="30.75" thickBot="1" x14ac:dyDescent="0.3">
      <c r="C175" s="176" t="s">
        <v>44</v>
      </c>
      <c r="D175" s="198" t="s">
        <v>55</v>
      </c>
      <c r="E175" s="198" t="s">
        <v>56</v>
      </c>
      <c r="F175" s="165" t="s">
        <v>57</v>
      </c>
      <c r="G175" s="162" t="s">
        <v>27</v>
      </c>
      <c r="H175" s="160" t="s">
        <v>271</v>
      </c>
      <c r="I175" s="163" t="s">
        <v>46</v>
      </c>
      <c r="J175" s="163" t="s">
        <v>272</v>
      </c>
      <c r="K175" s="163" t="s">
        <v>553</v>
      </c>
      <c r="L175" s="163" t="s">
        <v>554</v>
      </c>
    </row>
    <row r="176" spans="3:12" ht="15.75" thickBot="1" x14ac:dyDescent="0.3">
      <c r="C176" s="552" t="s">
        <v>1980</v>
      </c>
      <c r="D176" s="531"/>
      <c r="E176" s="531"/>
      <c r="F176" s="532"/>
      <c r="G176" s="528"/>
      <c r="H176" s="528"/>
      <c r="I176" s="529"/>
      <c r="J176" s="529"/>
      <c r="K176" s="530"/>
      <c r="L176" s="530"/>
    </row>
    <row r="177" spans="3:12" ht="15.75" thickBot="1" x14ac:dyDescent="0.3">
      <c r="C177" s="553" t="s">
        <v>885</v>
      </c>
      <c r="D177" s="179">
        <v>12</v>
      </c>
      <c r="E177" s="179">
        <v>10</v>
      </c>
      <c r="F177" s="446">
        <f>HLOOKUP($C177,$BZ$2:$CM$3,2,0)</f>
        <v>1904.46</v>
      </c>
      <c r="G177" s="140">
        <f>D177*E177*F177</f>
        <v>228535.2</v>
      </c>
      <c r="H177" s="193" t="s">
        <v>270</v>
      </c>
      <c r="I177" s="558" t="s">
        <v>886</v>
      </c>
      <c r="J177" s="141" t="str">
        <f>VLOOKUP(I177,Presupuesto!$B$8:$C$583,2,0)</f>
        <v>SUELDOS Y SALARIOS PERMANENTES</v>
      </c>
      <c r="K177" s="125" t="s">
        <v>620</v>
      </c>
      <c r="L177" s="125"/>
    </row>
    <row r="178" spans="3:12" x14ac:dyDescent="0.25">
      <c r="C178" s="482" t="s">
        <v>58</v>
      </c>
      <c r="D178" s="481">
        <v>0</v>
      </c>
      <c r="E178" s="181">
        <v>0</v>
      </c>
      <c r="F178" s="127">
        <f>IF(E177=0,"",(G177/E177)/12*E177)</f>
        <v>19044.599999999999</v>
      </c>
      <c r="G178" s="124">
        <f>F178</f>
        <v>19044.599999999999</v>
      </c>
      <c r="H178" s="191" t="s">
        <v>270</v>
      </c>
      <c r="I178" s="557" t="s">
        <v>906</v>
      </c>
      <c r="J178" s="143" t="str">
        <f>VLOOKUP(I178,Presupuesto!$B$8:$C$583,2,0)</f>
        <v>AGUINALDO Y DECIMO CUARTO MES</v>
      </c>
      <c r="K178" s="125" t="s">
        <v>620</v>
      </c>
      <c r="L178" s="125"/>
    </row>
    <row r="179" spans="3:12" x14ac:dyDescent="0.25">
      <c r="C179" s="482" t="s">
        <v>59</v>
      </c>
      <c r="D179" s="481">
        <v>0</v>
      </c>
      <c r="E179" s="181">
        <v>0</v>
      </c>
      <c r="F179" s="144">
        <f>IF(E177&lt;6,"",((E177-6)/12)*(G177/E177))</f>
        <v>7617.84</v>
      </c>
      <c r="G179" s="124">
        <f>F179</f>
        <v>7617.84</v>
      </c>
      <c r="H179" s="191" t="s">
        <v>270</v>
      </c>
      <c r="I179" s="556" t="s">
        <v>909</v>
      </c>
      <c r="J179" s="128" t="str">
        <f>VLOOKUP(I179,Presupuesto!$B$8:$C$583,2,0)</f>
        <v>DECIMOCUARTO MES</v>
      </c>
      <c r="K179" s="125" t="s">
        <v>620</v>
      </c>
      <c r="L179" s="125"/>
    </row>
    <row r="180" spans="3:12" x14ac:dyDescent="0.25">
      <c r="C180" s="567"/>
      <c r="D180" s="464"/>
      <c r="E180" s="463"/>
      <c r="F180" s="463"/>
      <c r="G180" s="463"/>
      <c r="H180" s="464"/>
      <c r="I180" s="180"/>
      <c r="J180" s="550"/>
      <c r="K180" s="550"/>
      <c r="L180" s="550"/>
    </row>
    <row r="181" spans="3:12" ht="15.75" thickBot="1" x14ac:dyDescent="0.3"/>
    <row r="182" spans="3:12" ht="15.75" thickBot="1" x14ac:dyDescent="0.3">
      <c r="C182" s="71" t="s">
        <v>43</v>
      </c>
      <c r="D182" s="30">
        <f>SUM(G189:G191)</f>
        <v>202939.56</v>
      </c>
      <c r="E182" s="120"/>
      <c r="F182" s="120"/>
      <c r="G182" s="120"/>
      <c r="H182" s="95"/>
      <c r="I182" s="95"/>
      <c r="J182" s="95"/>
    </row>
    <row r="183" spans="3:12" x14ac:dyDescent="0.25">
      <c r="D183" s="31"/>
      <c r="E183" s="120"/>
      <c r="F183" s="120"/>
      <c r="G183" s="120"/>
      <c r="H183" s="95"/>
      <c r="I183" s="95"/>
      <c r="J183" s="95"/>
    </row>
    <row r="184" spans="3:12" x14ac:dyDescent="0.25">
      <c r="D184" s="31"/>
      <c r="E184" s="120"/>
      <c r="F184" s="120"/>
      <c r="G184" s="120"/>
      <c r="H184" s="95"/>
      <c r="I184" s="95"/>
      <c r="J184" s="95"/>
    </row>
    <row r="185" spans="3:12" ht="15.75" x14ac:dyDescent="0.25">
      <c r="C185" s="236" t="s">
        <v>533</v>
      </c>
      <c r="D185" s="237" t="s">
        <v>2974</v>
      </c>
      <c r="E185" s="120"/>
      <c r="F185" s="120"/>
      <c r="G185" s="120"/>
      <c r="H185" s="95"/>
      <c r="I185" s="95"/>
      <c r="J185" s="95"/>
    </row>
    <row r="186" spans="3:12" ht="18.75" x14ac:dyDescent="0.25">
      <c r="C186" s="254" t="str">
        <f>IFERROR(VLOOKUP(D185,'1 Desarrollo e Innov Curricular'!$E:$F,2,FALSE),IFERROR(VLOOKUP(D185,'2 Investigación'!$E:$F,2,FALSE),IFERROR(VLOOKUP(D185,'3 Vinculación Univ. Sociedad'!$E:$F,2,FALSE),IFERROR(VLOOKUP(D185,'4 Docencia y Recursos Humano '!$E:$F,2,FALSE),IFERROR(VLOOKUP(D185,'5 Estudiantes'!$E:$F,2,FALSE),IFERROR(VLOOKUP(D185,'6 Gestion Administrativa'!$E:$F,2,FALSE),IFERROR(VLOOKUP(D185,'Gestion Academica'!$E:$F,2,FALSE),IFERROR(VLOOKUP(D185,Graduados!$E:$F,2,FALSE),IFERROR(VLOOKUP(D185,'Gestión del Conocimiento'!$E:$F,2,FALSE),IFERROR(VLOOKUP(D185,Gobernabilidad!$E:$F,2,FALSE),IFERROR(VLOOKUP(D185,'NIVEL DE ES Y  SISTEMA NACIONAL'!$E:$F,2,FALSE),VLOOKUP(D185,'Lo Esencial'!$E:$F,2,0))))))))))))</f>
        <v xml:space="preserve">Contratación de 1 instructor para el gimnasio de cultura física y deporte </v>
      </c>
      <c r="D186" s="31"/>
      <c r="E186" s="120"/>
      <c r="F186" s="120"/>
      <c r="G186" s="120"/>
      <c r="H186" s="95"/>
      <c r="I186" s="95"/>
      <c r="J186" s="95"/>
    </row>
    <row r="187" spans="3:12" ht="15.75" thickBot="1" x14ac:dyDescent="0.3">
      <c r="C187" s="205"/>
      <c r="D187" s="31"/>
      <c r="E187" s="120"/>
      <c r="F187" s="120"/>
      <c r="G187" s="120"/>
      <c r="H187" s="95"/>
      <c r="I187" s="95"/>
      <c r="J187" s="95"/>
    </row>
    <row r="188" spans="3:12" ht="30.75" thickBot="1" x14ac:dyDescent="0.3">
      <c r="C188" s="161" t="s">
        <v>44</v>
      </c>
      <c r="D188" s="165" t="s">
        <v>55</v>
      </c>
      <c r="E188" s="198" t="s">
        <v>56</v>
      </c>
      <c r="F188" s="165" t="s">
        <v>57</v>
      </c>
      <c r="G188" s="162" t="s">
        <v>27</v>
      </c>
      <c r="H188" s="160" t="s">
        <v>271</v>
      </c>
      <c r="I188" s="163" t="s">
        <v>46</v>
      </c>
      <c r="J188" s="163" t="s">
        <v>272</v>
      </c>
      <c r="K188" s="163" t="s">
        <v>553</v>
      </c>
      <c r="L188" s="163" t="s">
        <v>554</v>
      </c>
    </row>
    <row r="189" spans="3:12" ht="15.75" thickBot="1" x14ac:dyDescent="0.3">
      <c r="C189" s="164" t="s">
        <v>881</v>
      </c>
      <c r="D189" s="231">
        <v>1</v>
      </c>
      <c r="E189" s="179">
        <v>12</v>
      </c>
      <c r="F189" s="446">
        <f>HLOOKUP($C189,$BZ$2:$CM$3,2,0)</f>
        <v>15032.56</v>
      </c>
      <c r="G189" s="140">
        <f>D189*E189*F189</f>
        <v>180390.72</v>
      </c>
      <c r="H189" s="193" t="s">
        <v>270</v>
      </c>
      <c r="I189" s="558" t="s">
        <v>886</v>
      </c>
      <c r="J189" s="141" t="str">
        <f>VLOOKUP(I189,Presupuesto!$B$8:$C$583,2,0)</f>
        <v>SUELDOS Y SALARIOS PERMANENTES</v>
      </c>
      <c r="K189" s="125" t="s">
        <v>620</v>
      </c>
      <c r="L189" s="125"/>
    </row>
    <row r="190" spans="3:12" ht="15.75" thickBot="1" x14ac:dyDescent="0.3">
      <c r="C190" s="199" t="s">
        <v>58</v>
      </c>
      <c r="D190" s="190">
        <v>0</v>
      </c>
      <c r="E190" s="181">
        <v>0</v>
      </c>
      <c r="F190" s="127">
        <f>IF(E189=0,"",(G189/E189)/12*E189)</f>
        <v>15032.560000000001</v>
      </c>
      <c r="G190" s="124">
        <f>F190</f>
        <v>15032.560000000001</v>
      </c>
      <c r="H190" s="193" t="s">
        <v>270</v>
      </c>
      <c r="I190" s="557" t="s">
        <v>906</v>
      </c>
      <c r="J190" s="143" t="str">
        <f>VLOOKUP(I190,Presupuesto!$B$8:$C$583,2,0)</f>
        <v>AGUINALDO Y DECIMO CUARTO MES</v>
      </c>
      <c r="K190" s="125" t="s">
        <v>620</v>
      </c>
      <c r="L190" s="125"/>
    </row>
    <row r="191" spans="3:12" ht="15.75" thickBot="1" x14ac:dyDescent="0.3">
      <c r="C191" s="482" t="s">
        <v>59</v>
      </c>
      <c r="D191" s="481">
        <v>0</v>
      </c>
      <c r="E191" s="181">
        <v>0</v>
      </c>
      <c r="F191" s="144">
        <f>IF(E189&lt;6,"",((E189-6)/12)*(G189/E189))</f>
        <v>7516.28</v>
      </c>
      <c r="G191" s="124">
        <f>F191</f>
        <v>7516.28</v>
      </c>
      <c r="H191" s="193" t="s">
        <v>270</v>
      </c>
      <c r="I191" s="152" t="s">
        <v>909</v>
      </c>
      <c r="J191" s="128" t="str">
        <f>VLOOKUP(I191,Presupuesto!$B$8:$C$583,2,0)</f>
        <v>DECIMOCUARTO MES</v>
      </c>
      <c r="K191" s="125" t="s">
        <v>620</v>
      </c>
      <c r="L191" s="125"/>
    </row>
    <row r="194" spans="3:12" ht="15.75" thickBot="1" x14ac:dyDescent="0.3"/>
    <row r="195" spans="3:12" ht="15.75" thickBot="1" x14ac:dyDescent="0.3">
      <c r="C195" s="71" t="s">
        <v>43</v>
      </c>
      <c r="D195" s="30">
        <f>SUM(G202:G204)</f>
        <v>405000</v>
      </c>
      <c r="E195" s="120"/>
      <c r="F195" s="120"/>
      <c r="G195" s="120"/>
      <c r="H195" s="95"/>
      <c r="I195" s="95"/>
      <c r="J195" s="95"/>
    </row>
    <row r="196" spans="3:12" x14ac:dyDescent="0.25">
      <c r="D196" s="31"/>
      <c r="E196" s="120"/>
      <c r="F196" s="120"/>
      <c r="G196" s="120"/>
      <c r="H196" s="95"/>
      <c r="I196" s="95"/>
      <c r="J196" s="95"/>
    </row>
    <row r="197" spans="3:12" x14ac:dyDescent="0.25">
      <c r="D197" s="31"/>
      <c r="E197" s="120"/>
      <c r="F197" s="120"/>
      <c r="G197" s="120"/>
      <c r="H197" s="95"/>
      <c r="I197" s="95"/>
      <c r="J197" s="95"/>
    </row>
    <row r="198" spans="3:12" ht="15.75" x14ac:dyDescent="0.25">
      <c r="C198" s="236" t="s">
        <v>533</v>
      </c>
      <c r="D198" s="237" t="s">
        <v>2974</v>
      </c>
      <c r="E198" s="120"/>
      <c r="F198" s="120"/>
      <c r="G198" s="120"/>
      <c r="H198" s="95"/>
      <c r="I198" s="95"/>
      <c r="J198" s="95"/>
    </row>
    <row r="199" spans="3:12" ht="18.75" x14ac:dyDescent="0.25">
      <c r="C199" s="649" t="str">
        <f>IFERROR(VLOOKUP(D198,'1 Desarrollo e Innov Curricular'!$E:$F,2,FALSE),IFERROR(VLOOKUP(D198,'2 Investigación'!$E:$F,2,FALSE),IFERROR(VLOOKUP(D198,'3 Vinculación Univ. Sociedad'!$E:$F,2,FALSE),IFERROR(VLOOKUP(D198,'4 Docencia y Recursos Humano '!$E:$F,2,FALSE),IFERROR(VLOOKUP(D198,'5 Estudiantes'!$E:$F,2,FALSE),IFERROR(VLOOKUP(D198,'6 Gestion Administrativa'!$E:$F,2,FALSE),IFERROR(VLOOKUP(D198,'Gestion Academica'!$E:$F,2,FALSE),IFERROR(VLOOKUP(D198,Graduados!$E:$F,2,FALSE),IFERROR(VLOOKUP(D198,'Gestión del Conocimiento'!$E:$F,2,FALSE),IFERROR(VLOOKUP(D198,Gobernabilidad!$E:$F,2,FALSE),IFERROR(VLOOKUP(D198,'NIVEL DE ES Y  SISTEMA NACIONAL'!$E:$F,2,FALSE),VLOOKUP(D198,'Lo Esencial'!$E:$F,2,0))))))))))))</f>
        <v xml:space="preserve">Contratación de 1 instructor para el gimnasio de cultura física y deporte </v>
      </c>
      <c r="D199" s="31"/>
      <c r="E199" s="120"/>
      <c r="F199" s="120"/>
      <c r="G199" s="120"/>
      <c r="H199" s="95"/>
      <c r="I199" s="95"/>
      <c r="J199" s="95"/>
    </row>
    <row r="200" spans="3:12" ht="15.75" thickBot="1" x14ac:dyDescent="0.3">
      <c r="C200" s="205"/>
      <c r="D200" s="31"/>
      <c r="E200" s="120"/>
      <c r="F200" s="120"/>
      <c r="G200" s="120"/>
      <c r="H200" s="95"/>
      <c r="I200" s="95"/>
      <c r="J200" s="95"/>
    </row>
    <row r="201" spans="3:12" ht="30.75" thickBot="1" x14ac:dyDescent="0.3">
      <c r="C201" s="161" t="s">
        <v>44</v>
      </c>
      <c r="D201" s="165" t="s">
        <v>55</v>
      </c>
      <c r="E201" s="198" t="s">
        <v>56</v>
      </c>
      <c r="F201" s="165" t="s">
        <v>57</v>
      </c>
      <c r="G201" s="162" t="s">
        <v>27</v>
      </c>
      <c r="H201" s="160" t="s">
        <v>271</v>
      </c>
      <c r="I201" s="163" t="s">
        <v>46</v>
      </c>
      <c r="J201" s="163" t="s">
        <v>272</v>
      </c>
      <c r="K201" s="163" t="s">
        <v>553</v>
      </c>
      <c r="L201" s="163" t="s">
        <v>554</v>
      </c>
    </row>
    <row r="202" spans="3:12" ht="15.75" thickBot="1" x14ac:dyDescent="0.3">
      <c r="C202" s="167" t="s">
        <v>60</v>
      </c>
      <c r="D202" s="231">
        <v>1</v>
      </c>
      <c r="E202" s="179">
        <v>12</v>
      </c>
      <c r="F202" s="446">
        <v>30000</v>
      </c>
      <c r="G202" s="140">
        <f>D202*E202*F202</f>
        <v>360000</v>
      </c>
      <c r="H202" s="193" t="s">
        <v>270</v>
      </c>
      <c r="I202" s="152" t="s">
        <v>954</v>
      </c>
      <c r="J202" s="141" t="str">
        <f>VLOOKUP(I202,Presupuesto!$B$8:$C$583,2,0)</f>
        <v>CONTRATOS ESPECIALES</v>
      </c>
      <c r="K202" s="125" t="s">
        <v>620</v>
      </c>
      <c r="L202" s="125"/>
    </row>
    <row r="203" spans="3:12" ht="15.75" thickBot="1" x14ac:dyDescent="0.3">
      <c r="C203" s="199" t="s">
        <v>58</v>
      </c>
      <c r="D203" s="190">
        <v>0</v>
      </c>
      <c r="E203" s="181">
        <v>0</v>
      </c>
      <c r="F203" s="127">
        <f>IF(E202=0,"",(G202/E202)/12*E202)</f>
        <v>30000</v>
      </c>
      <c r="G203" s="124">
        <f>F203</f>
        <v>30000</v>
      </c>
      <c r="H203" s="193" t="s">
        <v>270</v>
      </c>
      <c r="I203" s="152" t="s">
        <v>954</v>
      </c>
      <c r="J203" s="143" t="str">
        <f>VLOOKUP(I203,Presupuesto!$B$8:$C$583,2,0)</f>
        <v>CONTRATOS ESPECIALES</v>
      </c>
      <c r="K203" s="125" t="s">
        <v>620</v>
      </c>
      <c r="L203" s="125"/>
    </row>
    <row r="204" spans="3:12" ht="15.75" thickBot="1" x14ac:dyDescent="0.3">
      <c r="C204" s="482" t="s">
        <v>59</v>
      </c>
      <c r="D204" s="481">
        <v>0</v>
      </c>
      <c r="E204" s="181">
        <v>0</v>
      </c>
      <c r="F204" s="144">
        <f>IF(E202&lt;6,"",((E202-6)/12)*(G202/E202))</f>
        <v>15000</v>
      </c>
      <c r="G204" s="124">
        <f>F204</f>
        <v>15000</v>
      </c>
      <c r="H204" s="193" t="s">
        <v>270</v>
      </c>
      <c r="I204" s="152" t="s">
        <v>954</v>
      </c>
      <c r="J204" s="128" t="str">
        <f>VLOOKUP(I204,Presupuesto!$B$8:$C$583,2,0)</f>
        <v>CONTRATOS ESPECIALES</v>
      </c>
      <c r="K204" s="125" t="s">
        <v>620</v>
      </c>
      <c r="L204" s="125"/>
    </row>
  </sheetData>
  <conditionalFormatting sqref="E19 E23 E27 E86 E89 E92 E95 E98 E112 E115 E144 E147 E150 E164 E177">
    <cfRule type="cellIs" dxfId="242" priority="122" operator="greaterThan">
      <formula>12</formula>
    </cfRule>
  </conditionalFormatting>
  <conditionalFormatting sqref="I82">
    <cfRule type="duplicateValues" dxfId="241" priority="110"/>
  </conditionalFormatting>
  <conditionalFormatting sqref="I83">
    <cfRule type="duplicateValues" dxfId="240" priority="109"/>
  </conditionalFormatting>
  <conditionalFormatting sqref="I84">
    <cfRule type="duplicateValues" dxfId="239" priority="108"/>
  </conditionalFormatting>
  <conditionalFormatting sqref="I86">
    <cfRule type="duplicateValues" dxfId="238" priority="107"/>
  </conditionalFormatting>
  <conditionalFormatting sqref="I87">
    <cfRule type="duplicateValues" dxfId="237" priority="106"/>
  </conditionalFormatting>
  <conditionalFormatting sqref="I88">
    <cfRule type="duplicateValues" dxfId="236" priority="105"/>
  </conditionalFormatting>
  <conditionalFormatting sqref="I89">
    <cfRule type="duplicateValues" dxfId="235" priority="104"/>
  </conditionalFormatting>
  <conditionalFormatting sqref="I90">
    <cfRule type="duplicateValues" dxfId="234" priority="103"/>
  </conditionalFormatting>
  <conditionalFormatting sqref="I91">
    <cfRule type="duplicateValues" dxfId="233" priority="102"/>
  </conditionalFormatting>
  <conditionalFormatting sqref="I92">
    <cfRule type="duplicateValues" dxfId="232" priority="101"/>
  </conditionalFormatting>
  <conditionalFormatting sqref="I93">
    <cfRule type="duplicateValues" dxfId="231" priority="100"/>
  </conditionalFormatting>
  <conditionalFormatting sqref="I94">
    <cfRule type="duplicateValues" dxfId="230" priority="99"/>
  </conditionalFormatting>
  <conditionalFormatting sqref="I95">
    <cfRule type="duplicateValues" dxfId="229" priority="98"/>
  </conditionalFormatting>
  <conditionalFormatting sqref="I96">
    <cfRule type="duplicateValues" dxfId="228" priority="97"/>
  </conditionalFormatting>
  <conditionalFormatting sqref="I97">
    <cfRule type="duplicateValues" dxfId="227" priority="96"/>
  </conditionalFormatting>
  <conditionalFormatting sqref="I98">
    <cfRule type="duplicateValues" dxfId="226" priority="95"/>
  </conditionalFormatting>
  <conditionalFormatting sqref="I99">
    <cfRule type="duplicateValues" dxfId="225" priority="94"/>
  </conditionalFormatting>
  <conditionalFormatting sqref="I100">
    <cfRule type="duplicateValues" dxfId="224" priority="93"/>
  </conditionalFormatting>
  <conditionalFormatting sqref="I112">
    <cfRule type="duplicateValues" dxfId="223" priority="88"/>
  </conditionalFormatting>
  <conditionalFormatting sqref="I113">
    <cfRule type="duplicateValues" dxfId="222" priority="87"/>
  </conditionalFormatting>
  <conditionalFormatting sqref="I114">
    <cfRule type="duplicateValues" dxfId="221" priority="86"/>
  </conditionalFormatting>
  <conditionalFormatting sqref="I115">
    <cfRule type="duplicateValues" dxfId="220" priority="85"/>
  </conditionalFormatting>
  <conditionalFormatting sqref="I116">
    <cfRule type="duplicateValues" dxfId="219" priority="84"/>
  </conditionalFormatting>
  <conditionalFormatting sqref="I117">
    <cfRule type="duplicateValues" dxfId="218" priority="83"/>
  </conditionalFormatting>
  <conditionalFormatting sqref="I56">
    <cfRule type="duplicateValues" dxfId="217" priority="73"/>
  </conditionalFormatting>
  <conditionalFormatting sqref="I57">
    <cfRule type="duplicateValues" dxfId="216" priority="72"/>
  </conditionalFormatting>
  <conditionalFormatting sqref="I58">
    <cfRule type="duplicateValues" dxfId="215" priority="71"/>
  </conditionalFormatting>
  <conditionalFormatting sqref="I59">
    <cfRule type="duplicateValues" dxfId="214" priority="70"/>
  </conditionalFormatting>
  <conditionalFormatting sqref="I60">
    <cfRule type="duplicateValues" dxfId="213" priority="69"/>
  </conditionalFormatting>
  <conditionalFormatting sqref="I61">
    <cfRule type="duplicateValues" dxfId="212" priority="68"/>
  </conditionalFormatting>
  <conditionalFormatting sqref="I62">
    <cfRule type="duplicateValues" dxfId="211" priority="67"/>
  </conditionalFormatting>
  <conditionalFormatting sqref="I63">
    <cfRule type="duplicateValues" dxfId="210" priority="66"/>
  </conditionalFormatting>
  <conditionalFormatting sqref="I64">
    <cfRule type="duplicateValues" dxfId="209" priority="65"/>
  </conditionalFormatting>
  <conditionalFormatting sqref="I65">
    <cfRule type="duplicateValues" dxfId="208" priority="64"/>
  </conditionalFormatting>
  <conditionalFormatting sqref="I66">
    <cfRule type="duplicateValues" dxfId="207" priority="63"/>
  </conditionalFormatting>
  <conditionalFormatting sqref="I67">
    <cfRule type="duplicateValues" dxfId="206" priority="62"/>
  </conditionalFormatting>
  <conditionalFormatting sqref="I68">
    <cfRule type="duplicateValues" dxfId="205" priority="61"/>
  </conditionalFormatting>
  <conditionalFormatting sqref="I69">
    <cfRule type="duplicateValues" dxfId="204" priority="60"/>
  </conditionalFormatting>
  <conditionalFormatting sqref="I70">
    <cfRule type="duplicateValues" dxfId="203" priority="59"/>
  </conditionalFormatting>
  <conditionalFormatting sqref="I19">
    <cfRule type="duplicateValues" dxfId="202" priority="58"/>
  </conditionalFormatting>
  <conditionalFormatting sqref="I20">
    <cfRule type="duplicateValues" dxfId="201" priority="57"/>
  </conditionalFormatting>
  <conditionalFormatting sqref="I21">
    <cfRule type="duplicateValues" dxfId="200" priority="56"/>
  </conditionalFormatting>
  <conditionalFormatting sqref="I23">
    <cfRule type="duplicateValues" dxfId="199" priority="55"/>
  </conditionalFormatting>
  <conditionalFormatting sqref="I24">
    <cfRule type="duplicateValues" dxfId="198" priority="54"/>
  </conditionalFormatting>
  <conditionalFormatting sqref="I25">
    <cfRule type="duplicateValues" dxfId="197" priority="53"/>
  </conditionalFormatting>
  <conditionalFormatting sqref="I27">
    <cfRule type="duplicateValues" dxfId="196" priority="52"/>
  </conditionalFormatting>
  <conditionalFormatting sqref="I28">
    <cfRule type="duplicateValues" dxfId="195" priority="51"/>
  </conditionalFormatting>
  <conditionalFormatting sqref="I29">
    <cfRule type="duplicateValues" dxfId="194" priority="50"/>
  </conditionalFormatting>
  <conditionalFormatting sqref="I44">
    <cfRule type="duplicateValues" dxfId="193" priority="49"/>
  </conditionalFormatting>
  <conditionalFormatting sqref="I43">
    <cfRule type="duplicateValues" dxfId="192" priority="48"/>
  </conditionalFormatting>
  <conditionalFormatting sqref="I42">
    <cfRule type="duplicateValues" dxfId="191" priority="47"/>
  </conditionalFormatting>
  <conditionalFormatting sqref="I129">
    <cfRule type="duplicateValues" dxfId="190" priority="46"/>
  </conditionalFormatting>
  <conditionalFormatting sqref="I130">
    <cfRule type="duplicateValues" dxfId="189" priority="45"/>
  </conditionalFormatting>
  <conditionalFormatting sqref="I131">
    <cfRule type="duplicateValues" dxfId="188" priority="44"/>
  </conditionalFormatting>
  <conditionalFormatting sqref="I144">
    <cfRule type="duplicateValues" dxfId="187" priority="31"/>
  </conditionalFormatting>
  <conditionalFormatting sqref="I145">
    <cfRule type="duplicateValues" dxfId="186" priority="30"/>
  </conditionalFormatting>
  <conditionalFormatting sqref="I146">
    <cfRule type="duplicateValues" dxfId="185" priority="29"/>
  </conditionalFormatting>
  <conditionalFormatting sqref="I147">
    <cfRule type="duplicateValues" dxfId="184" priority="28"/>
  </conditionalFormatting>
  <conditionalFormatting sqref="I148">
    <cfRule type="duplicateValues" dxfId="183" priority="27"/>
  </conditionalFormatting>
  <conditionalFormatting sqref="I149">
    <cfRule type="duplicateValues" dxfId="182" priority="26"/>
  </conditionalFormatting>
  <conditionalFormatting sqref="I150">
    <cfRule type="duplicateValues" dxfId="181" priority="24"/>
  </conditionalFormatting>
  <conditionalFormatting sqref="I151">
    <cfRule type="duplicateValues" dxfId="180" priority="23"/>
  </conditionalFormatting>
  <conditionalFormatting sqref="I152:I161 I163:I180">
    <cfRule type="duplicateValues" dxfId="179" priority="22"/>
  </conditionalFormatting>
  <conditionalFormatting sqref="I164">
    <cfRule type="duplicateValues" dxfId="178" priority="20"/>
  </conditionalFormatting>
  <conditionalFormatting sqref="I165">
    <cfRule type="duplicateValues" dxfId="177" priority="19"/>
  </conditionalFormatting>
  <conditionalFormatting sqref="I166">
    <cfRule type="duplicateValues" dxfId="176" priority="18"/>
  </conditionalFormatting>
  <conditionalFormatting sqref="I177">
    <cfRule type="duplicateValues" dxfId="175" priority="16"/>
  </conditionalFormatting>
  <conditionalFormatting sqref="I178">
    <cfRule type="duplicateValues" dxfId="174" priority="15"/>
  </conditionalFormatting>
  <conditionalFormatting sqref="I179">
    <cfRule type="duplicateValues" dxfId="173" priority="14"/>
  </conditionalFormatting>
  <conditionalFormatting sqref="I189">
    <cfRule type="duplicateValues" dxfId="172" priority="12"/>
  </conditionalFormatting>
  <conditionalFormatting sqref="I190">
    <cfRule type="duplicateValues" dxfId="171" priority="11"/>
  </conditionalFormatting>
  <conditionalFormatting sqref="I191">
    <cfRule type="duplicateValues" dxfId="170" priority="10"/>
  </conditionalFormatting>
  <conditionalFormatting sqref="I202">
    <cfRule type="duplicateValues" dxfId="169" priority="9"/>
  </conditionalFormatting>
  <conditionalFormatting sqref="I203">
    <cfRule type="duplicateValues" dxfId="168" priority="8"/>
  </conditionalFormatting>
  <conditionalFormatting sqref="I204">
    <cfRule type="duplicateValues" dxfId="167" priority="7"/>
  </conditionalFormatting>
  <conditionalFormatting sqref="I202">
    <cfRule type="duplicateValues" dxfId="166" priority="6"/>
  </conditionalFormatting>
  <conditionalFormatting sqref="I203">
    <cfRule type="duplicateValues" dxfId="165" priority="5"/>
  </conditionalFormatting>
  <conditionalFormatting sqref="I204">
    <cfRule type="duplicateValues" dxfId="164" priority="4"/>
  </conditionalFormatting>
  <conditionalFormatting sqref="I202">
    <cfRule type="duplicateValues" dxfId="163" priority="3"/>
  </conditionalFormatting>
  <conditionalFormatting sqref="I203">
    <cfRule type="duplicateValues" dxfId="162" priority="2"/>
  </conditionalFormatting>
  <conditionalFormatting sqref="I204">
    <cfRule type="duplicateValues" dxfId="161" priority="1"/>
  </conditionalFormatting>
  <dataValidations count="5">
    <dataValidation type="list" allowBlank="1" showInputMessage="1" showErrorMessage="1" sqref="C189 C129 C98 C82 C19 C86 C89 C92 C27 C23 C17 C95 C115 C112 C147 C144 C150 C164 C177">
      <formula1>$BZ$2:$CM$2</formula1>
    </dataValidation>
    <dataValidation type="list" allowBlank="1" showInputMessage="1" showErrorMessage="1" errorTitle="¡Ingreso no Válido!" error="Por favor seleccione una opción de la lista" promptTitle="Tipo de Presupuesto" prompt="Seleccione una opción de la lista." sqref="H176:H180 H129:H131 H56:H70 H41:H44 H82:H100 H17:H29 H111:H117 H143:H155 H163:H168 H189:H191 H202:H204">
      <formula1>$R$2:$S$2</formula1>
    </dataValidation>
    <dataValidation type="list" allowBlank="1" showInputMessage="1" showErrorMessage="1" errorTitle="¡Ingreso Inválido!" error="Verifique el valor ingresado." sqref="I163:I168 I129:I131 I56:I70 I17:I29 I111:I117 I82:I100 I41:I44 I143:I155 I176:I180 I189:I191 I202:I204">
      <formula1>$A$1:$VD$1</formula1>
    </dataValidation>
    <dataValidation type="list" allowBlank="1" showInputMessage="1" showErrorMessage="1" errorTitle="¡Ingreso Inválido!" error="Seleccione una opción de la lista." promptTitle="Dimensión Estratégica" prompt="Seleccione una opción de la lista." sqref="K176:K180 K129:K131 K41:K44 K56:K70 K111:K117 K82:K100 K202:K204 K143:K155 K163:K168 K189:K191 K17:K29">
      <formula1>$A$2:$K$2</formula1>
    </dataValidation>
    <dataValidation type="list" allowBlank="1" showInputMessage="1" showErrorMessage="1" errorTitle="¡Ingreso Inválido!" error="Seleccione una opción de la lista" promptTitle="Mes Requerido" prompt="Seleccione el mes en el que requiere el recurso." sqref="L189:L191 L129:L131 L17:L29 L41:L44 L56:L70 L82:L100 L111:L117 L143:L155 L163:L168 L176:L180 L202:L204">
      <formula1>$U$2:$AF$2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65"/>
  <sheetViews>
    <sheetView showGridLines="0" topLeftCell="D88" zoomScale="84" zoomScaleNormal="84" workbookViewId="0">
      <selection activeCell="J24" sqref="J24"/>
    </sheetView>
  </sheetViews>
  <sheetFormatPr baseColWidth="10" defaultColWidth="11.5703125" defaultRowHeight="15" x14ac:dyDescent="0.25"/>
  <cols>
    <col min="1" max="1" width="1.85546875" style="112" customWidth="1"/>
    <col min="2" max="2" width="33.5703125" style="112" bestFit="1" customWidth="1"/>
    <col min="3" max="3" width="41.7109375" style="112" customWidth="1"/>
    <col min="4" max="4" width="26.42578125" style="112" bestFit="1" customWidth="1"/>
    <col min="5" max="6" width="13.85546875" style="112" customWidth="1"/>
    <col min="7" max="7" width="13.85546875" style="96" customWidth="1"/>
    <col min="8" max="8" width="12.7109375" style="112" bestFit="1" customWidth="1"/>
    <col min="9" max="9" width="35.42578125" style="112" bestFit="1" customWidth="1"/>
    <col min="10" max="10" width="38.7109375" style="112" customWidth="1"/>
    <col min="11" max="11" width="13.42578125" style="112" bestFit="1" customWidth="1"/>
    <col min="12"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5" spans="1:576" ht="52.5" x14ac:dyDescent="0.25">
      <c r="C5" s="113" t="s">
        <v>525</v>
      </c>
      <c r="D5" s="114">
        <f>SUMIF($C:$C,$C$10,D:D)</f>
        <v>513900</v>
      </c>
    </row>
    <row r="8" spans="1:576" x14ac:dyDescent="0.25">
      <c r="C8" s="72" t="s">
        <v>62</v>
      </c>
      <c r="D8" s="72"/>
      <c r="E8" s="72"/>
      <c r="F8" s="72"/>
      <c r="G8" s="98"/>
      <c r="H8" s="72"/>
      <c r="I8" s="72"/>
    </row>
    <row r="9" spans="1:576" ht="15.75" thickBot="1" x14ac:dyDescent="0.3">
      <c r="C9" s="72"/>
      <c r="D9" s="72"/>
      <c r="E9" s="72"/>
      <c r="F9" s="72"/>
      <c r="G9" s="98"/>
      <c r="H9" s="72"/>
      <c r="I9" s="72"/>
    </row>
    <row r="10" spans="1:576" ht="15.75" thickBot="1" x14ac:dyDescent="0.3">
      <c r="C10" s="29" t="s">
        <v>43</v>
      </c>
      <c r="D10" s="30">
        <f>SUM(F17:F24)</f>
        <v>84600</v>
      </c>
      <c r="E10" s="121"/>
      <c r="F10" s="121"/>
      <c r="G10" s="98"/>
      <c r="H10" s="121"/>
      <c r="I10" s="148"/>
    </row>
    <row r="11" spans="1:576" x14ac:dyDescent="0.25">
      <c r="B11" s="120"/>
      <c r="C11" s="72"/>
      <c r="D11" s="31"/>
      <c r="E11" s="120"/>
      <c r="F11" s="120"/>
      <c r="G11" s="120"/>
      <c r="H11" s="95"/>
      <c r="I11" s="95"/>
      <c r="J11" s="95"/>
      <c r="K11" s="139"/>
    </row>
    <row r="12" spans="1:576" x14ac:dyDescent="0.25">
      <c r="B12" s="120"/>
      <c r="C12" s="72"/>
      <c r="D12" s="31"/>
      <c r="E12" s="120"/>
      <c r="F12" s="120"/>
      <c r="G12" s="120"/>
      <c r="H12" s="95"/>
      <c r="I12" s="95"/>
      <c r="J12" s="95"/>
      <c r="K12" s="139"/>
    </row>
    <row r="13" spans="1:576" ht="15.75" x14ac:dyDescent="0.25">
      <c r="B13" s="120"/>
      <c r="C13" s="236" t="s">
        <v>533</v>
      </c>
      <c r="D13" s="237" t="s">
        <v>1741</v>
      </c>
      <c r="E13" s="120"/>
      <c r="F13" s="120"/>
      <c r="G13" s="120"/>
      <c r="H13" s="95"/>
      <c r="I13" s="95"/>
      <c r="J13" s="95"/>
      <c r="K13" s="139"/>
    </row>
    <row r="14" spans="1:576" ht="18.75" x14ac:dyDescent="0.25">
      <c r="B14" s="120"/>
      <c r="C14" s="254" t="str">
        <f>IFERROR(VLOOKUP(D13,'1 Desarrollo e Innov Curricular'!$E:$F,2,FALSE),IFERROR(VLOOKUP(D13,'2 Investigación'!$E:$F,2,FALSE),IFERROR(VLOOKUP(D13,'3 Vinculación Univ. Sociedad'!$E:$F,2,FALSE),IFERROR(VLOOKUP(D13,'4 Docencia y Recursos Humano '!$E:$F,2,FALSE),IFERROR(VLOOKUP(D13,'5 Estudiantes'!$E:$F,2,FALSE),IFERROR(VLOOKUP(D13,'6 Gestion Administrativa'!$E:$F,2,FALSE),IFERROR(VLOOKUP(D13,'Gestion Academica'!$E:$F,2,FALSE),IFERROR(VLOOKUP(D13,Graduados!$E:$F,2,FALSE),IFERROR(VLOOKUP(D13,'Gestión del Conocimiento'!$E:$F,2,FALSE),IFERROR(VLOOKUP(D13,Gobernabilidad!$E:$F,2,FALSE),IFERROR(VLOOKUP(D13,'NIVEL DE ES Y  SISTEMA NACIONAL'!$E:$F,2,FALSE),VLOOKUP(D13,'Lo Esencial'!$E:$F,2,0))))))))))))</f>
        <v>Mejorar y optimizar el espacio físico del área de Humanidades  con la compra de equipo de oficina</v>
      </c>
      <c r="D14" s="31"/>
      <c r="E14" s="120"/>
      <c r="F14" s="120"/>
      <c r="G14" s="120"/>
      <c r="H14" s="95"/>
      <c r="I14" s="95"/>
      <c r="J14" s="95"/>
      <c r="K14" s="139"/>
    </row>
    <row r="15" spans="1:576" ht="15.75" thickBot="1" x14ac:dyDescent="0.3">
      <c r="B15" s="120"/>
      <c r="C15" s="72"/>
      <c r="D15" s="31"/>
      <c r="E15" s="120"/>
      <c r="F15" s="120"/>
      <c r="G15" s="120"/>
      <c r="H15" s="95"/>
      <c r="I15" s="95"/>
      <c r="J15" s="95"/>
      <c r="K15" s="139"/>
    </row>
    <row r="16" spans="1:576" ht="30.75" thickBot="1" x14ac:dyDescent="0.3">
      <c r="B16" s="120"/>
      <c r="C16" s="153" t="s">
        <v>44</v>
      </c>
      <c r="D16" s="155" t="s">
        <v>55</v>
      </c>
      <c r="E16" s="155" t="s">
        <v>57</v>
      </c>
      <c r="F16" s="154" t="s">
        <v>27</v>
      </c>
      <c r="G16" s="160" t="s">
        <v>271</v>
      </c>
      <c r="H16" s="155" t="s">
        <v>46</v>
      </c>
      <c r="I16" s="155" t="s">
        <v>272</v>
      </c>
      <c r="J16" s="155" t="s">
        <v>553</v>
      </c>
      <c r="K16" s="155" t="s">
        <v>554</v>
      </c>
    </row>
    <row r="17" spans="2:11" x14ac:dyDescent="0.25">
      <c r="B17" s="120"/>
      <c r="C17" s="122" t="s">
        <v>63</v>
      </c>
      <c r="D17" s="185">
        <v>1</v>
      </c>
      <c r="E17" s="123">
        <v>2800</v>
      </c>
      <c r="F17" s="124">
        <f>D17*E17</f>
        <v>2800</v>
      </c>
      <c r="G17" s="188" t="s">
        <v>269</v>
      </c>
      <c r="H17" s="125" t="s">
        <v>1373</v>
      </c>
      <c r="I17" s="125" t="str">
        <f>VLOOKUP(H17,Presupuesto!$B$8:$C$583,2,0)</f>
        <v>MUEBLES VARIOS DE OFICINA</v>
      </c>
      <c r="J17" s="265" t="s">
        <v>620</v>
      </c>
      <c r="K17" s="125"/>
    </row>
    <row r="18" spans="2:11" ht="32.25" customHeight="1" x14ac:dyDescent="0.25">
      <c r="B18" s="120"/>
      <c r="C18" s="126" t="s">
        <v>64</v>
      </c>
      <c r="D18" s="178">
        <v>7</v>
      </c>
      <c r="E18" s="127">
        <v>2400</v>
      </c>
      <c r="F18" s="124">
        <f>D18*E18</f>
        <v>16800</v>
      </c>
      <c r="G18" s="188" t="s">
        <v>269</v>
      </c>
      <c r="H18" s="128" t="s">
        <v>1373</v>
      </c>
      <c r="I18" s="125" t="str">
        <f>VLOOKUP(H18,Presupuesto!$B$8:$C$583,2,0)</f>
        <v>MUEBLES VARIOS DE OFICINA</v>
      </c>
      <c r="J18" s="125" t="s">
        <v>620</v>
      </c>
      <c r="K18" s="125"/>
    </row>
    <row r="19" spans="2:11" x14ac:dyDescent="0.25">
      <c r="B19" s="120"/>
      <c r="C19" s="126" t="s">
        <v>66</v>
      </c>
      <c r="D19" s="178">
        <v>1</v>
      </c>
      <c r="E19" s="127">
        <v>6000</v>
      </c>
      <c r="F19" s="124">
        <f t="shared" ref="F19:F24" si="0">D19*E19</f>
        <v>6000</v>
      </c>
      <c r="G19" s="188" t="s">
        <v>269</v>
      </c>
      <c r="H19" s="128" t="s">
        <v>1375</v>
      </c>
      <c r="I19" s="125" t="str">
        <f>VLOOKUP(H19,Presupuesto!$B$8:$C$583,2,0)</f>
        <v>MUEBLES VARIOS DE OFICINA</v>
      </c>
      <c r="J19" s="125" t="str">
        <f t="shared" ref="J19:J24" si="1">$J$17</f>
        <v>Procesos de Gestión Universitaria</v>
      </c>
      <c r="K19" s="125"/>
    </row>
    <row r="20" spans="2:11" x14ac:dyDescent="0.25">
      <c r="B20" s="120"/>
      <c r="C20" s="126" t="s">
        <v>67</v>
      </c>
      <c r="D20" s="178">
        <v>1</v>
      </c>
      <c r="E20" s="127">
        <v>3000</v>
      </c>
      <c r="F20" s="124">
        <f t="shared" si="0"/>
        <v>3000</v>
      </c>
      <c r="G20" s="188" t="s">
        <v>269</v>
      </c>
      <c r="H20" s="128" t="s">
        <v>1375</v>
      </c>
      <c r="I20" s="125" t="str">
        <f>VLOOKUP(H20,Presupuesto!$B$8:$C$583,2,0)</f>
        <v>MUEBLES VARIOS DE OFICINA</v>
      </c>
      <c r="J20" s="125" t="str">
        <f t="shared" si="1"/>
        <v>Procesos de Gestión Universitaria</v>
      </c>
      <c r="K20" s="125"/>
    </row>
    <row r="21" spans="2:11" x14ac:dyDescent="0.25">
      <c r="B21" s="120"/>
      <c r="C21" s="126" t="s">
        <v>68</v>
      </c>
      <c r="D21" s="178">
        <v>1</v>
      </c>
      <c r="E21" s="127">
        <v>10000</v>
      </c>
      <c r="F21" s="124">
        <f t="shared" si="0"/>
        <v>10000</v>
      </c>
      <c r="G21" s="188" t="s">
        <v>269</v>
      </c>
      <c r="H21" s="128" t="s">
        <v>1375</v>
      </c>
      <c r="I21" s="125" t="str">
        <f>VLOOKUP(H21,Presupuesto!$B$8:$C$583,2,0)</f>
        <v>MUEBLES VARIOS DE OFICINA</v>
      </c>
      <c r="J21" s="125" t="str">
        <f t="shared" si="1"/>
        <v>Procesos de Gestión Universitaria</v>
      </c>
      <c r="K21" s="125"/>
    </row>
    <row r="22" spans="2:11" x14ac:dyDescent="0.25">
      <c r="B22" s="120"/>
      <c r="C22" s="126" t="s">
        <v>69</v>
      </c>
      <c r="D22" s="178">
        <v>4</v>
      </c>
      <c r="E22" s="127">
        <v>3500</v>
      </c>
      <c r="F22" s="124">
        <f t="shared" si="0"/>
        <v>14000</v>
      </c>
      <c r="G22" s="188" t="s">
        <v>269</v>
      </c>
      <c r="H22" s="128" t="s">
        <v>1373</v>
      </c>
      <c r="I22" s="125" t="str">
        <f>VLOOKUP(H22,Presupuesto!$B$8:$C$583,2,0)</f>
        <v>MUEBLES VARIOS DE OFICINA</v>
      </c>
      <c r="J22" s="125" t="str">
        <f t="shared" si="1"/>
        <v>Procesos de Gestión Universitaria</v>
      </c>
      <c r="K22" s="125"/>
    </row>
    <row r="23" spans="2:11" x14ac:dyDescent="0.25">
      <c r="B23" s="120"/>
      <c r="C23" s="126" t="s">
        <v>1742</v>
      </c>
      <c r="D23" s="178">
        <v>3</v>
      </c>
      <c r="E23" s="127">
        <v>4000</v>
      </c>
      <c r="F23" s="124">
        <f t="shared" si="0"/>
        <v>12000</v>
      </c>
      <c r="G23" s="188" t="s">
        <v>269</v>
      </c>
      <c r="H23" s="128" t="s">
        <v>1375</v>
      </c>
      <c r="I23" s="125" t="str">
        <f>VLOOKUP(H23,Presupuesto!$B$8:$C$583,2,0)</f>
        <v>MUEBLES VARIOS DE OFICINA</v>
      </c>
      <c r="J23" s="125" t="str">
        <f t="shared" si="1"/>
        <v>Procesos de Gestión Universitaria</v>
      </c>
      <c r="K23" s="125"/>
    </row>
    <row r="24" spans="2:11" x14ac:dyDescent="0.25">
      <c r="B24" s="120"/>
      <c r="C24" s="126" t="s">
        <v>71</v>
      </c>
      <c r="D24" s="178">
        <v>1</v>
      </c>
      <c r="E24" s="127">
        <v>20000</v>
      </c>
      <c r="F24" s="124">
        <f t="shared" si="0"/>
        <v>20000</v>
      </c>
      <c r="G24" s="188" t="s">
        <v>269</v>
      </c>
      <c r="H24" s="128" t="s">
        <v>1375</v>
      </c>
      <c r="I24" s="125" t="str">
        <f>VLOOKUP(H24,Presupuesto!$B$8:$C$583,2,0)</f>
        <v>MUEBLES VARIOS DE OFICINA</v>
      </c>
      <c r="J24" s="125" t="str">
        <f t="shared" si="1"/>
        <v>Procesos de Gestión Universitaria</v>
      </c>
      <c r="K24" s="125"/>
    </row>
    <row r="25" spans="2:11" x14ac:dyDescent="0.25">
      <c r="B25" s="120"/>
    </row>
    <row r="26" spans="2:11" x14ac:dyDescent="0.25">
      <c r="B26" s="120"/>
    </row>
    <row r="27" spans="2:11" ht="15.75" thickBot="1" x14ac:dyDescent="0.3">
      <c r="B27" s="120"/>
      <c r="C27" s="120"/>
    </row>
    <row r="28" spans="2:11" ht="15.75" thickBot="1" x14ac:dyDescent="0.3">
      <c r="C28" s="29" t="s">
        <v>43</v>
      </c>
      <c r="D28" s="30">
        <f>SUM(F35:F38)</f>
        <v>20300</v>
      </c>
      <c r="E28" s="205"/>
      <c r="F28" s="205"/>
      <c r="G28" s="98"/>
      <c r="H28" s="205"/>
      <c r="I28" s="205"/>
    </row>
    <row r="29" spans="2:11" x14ac:dyDescent="0.25">
      <c r="C29" s="72"/>
      <c r="D29" s="31"/>
      <c r="E29" s="120"/>
      <c r="F29" s="120"/>
      <c r="G29" s="120"/>
      <c r="H29" s="95"/>
      <c r="I29" s="95"/>
      <c r="J29" s="95"/>
      <c r="K29" s="139"/>
    </row>
    <row r="30" spans="2:11" x14ac:dyDescent="0.25">
      <c r="C30" s="72"/>
      <c r="D30" s="31"/>
      <c r="E30" s="120"/>
      <c r="F30" s="120"/>
      <c r="G30" s="120"/>
      <c r="H30" s="95"/>
      <c r="I30" s="95"/>
      <c r="J30" s="95"/>
      <c r="K30" s="139"/>
    </row>
    <row r="31" spans="2:11" ht="15.75" x14ac:dyDescent="0.25">
      <c r="C31" s="236" t="s">
        <v>533</v>
      </c>
      <c r="D31" s="237" t="s">
        <v>1763</v>
      </c>
      <c r="E31" s="120"/>
      <c r="F31" s="120"/>
      <c r="G31" s="120"/>
      <c r="H31" s="95"/>
      <c r="I31" s="95"/>
      <c r="J31" s="95"/>
      <c r="K31" s="139"/>
    </row>
    <row r="32" spans="2:11" ht="18.75" x14ac:dyDescent="0.25">
      <c r="C32" s="254" t="str">
        <f>IFERROR(VLOOKUP(D31,'1 Desarrollo e Innov Curricular'!$E:$F,2,FALSE),IFERROR(VLOOKUP(D31,'2 Investigación'!$E:$F,2,FALSE),IFERROR(VLOOKUP(D31,'3 Vinculación Univ. Sociedad'!$E:$F,2,FALSE),IFERROR(VLOOKUP(D31,'4 Docencia y Recursos Humano '!$E:$F,2,FALSE),IFERROR(VLOOKUP(D31,'5 Estudiantes'!$E:$F,2,FALSE),IFERROR(VLOOKUP(D31,'6 Gestion Administrativa'!$E:$F,2,FALSE),IFERROR(VLOOKUP(D31,'Gestion Academica'!$E:$F,2,FALSE),IFERROR(VLOOKUP(D31,Graduados!$E:$F,2,FALSE),IFERROR(VLOOKUP(D31,'Gestión del Conocimiento'!$E:$F,2,FALSE),IFERROR(VLOOKUP(D31,Gobernabilidad!$E:$F,2,FALSE),IFERROR(VLOOKUP(D31,'NIVEL DE ES Y  SISTEMA NACIONAL'!$E:$F,2,FALSE),VLOOKUP(D31,'Lo Esencial'!$E:$F,2,0))))))))))))</f>
        <v xml:space="preserve">Concluir con la adecuación y equipamiento del laboratorio de Química </v>
      </c>
      <c r="D32" s="31"/>
      <c r="E32" s="120"/>
      <c r="F32" s="120"/>
      <c r="G32" s="120"/>
      <c r="H32" s="95"/>
      <c r="I32" s="95"/>
      <c r="J32" s="95"/>
      <c r="K32" s="139"/>
    </row>
    <row r="33" spans="3:11" ht="15.75" thickBot="1" x14ac:dyDescent="0.3">
      <c r="C33" s="72"/>
      <c r="D33" s="31"/>
      <c r="E33" s="120"/>
      <c r="F33" s="120"/>
      <c r="G33" s="120"/>
      <c r="H33" s="95"/>
      <c r="I33" s="95"/>
      <c r="J33" s="95"/>
      <c r="K33" s="139"/>
    </row>
    <row r="34" spans="3:11" ht="30.75" thickBot="1" x14ac:dyDescent="0.3">
      <c r="C34" s="153" t="s">
        <v>44</v>
      </c>
      <c r="D34" s="155" t="s">
        <v>55</v>
      </c>
      <c r="E34" s="155" t="s">
        <v>57</v>
      </c>
      <c r="F34" s="154" t="s">
        <v>27</v>
      </c>
      <c r="G34" s="160" t="s">
        <v>271</v>
      </c>
      <c r="H34" s="155" t="s">
        <v>46</v>
      </c>
      <c r="I34" s="155" t="s">
        <v>272</v>
      </c>
      <c r="J34" s="155" t="s">
        <v>553</v>
      </c>
      <c r="K34" s="155" t="s">
        <v>554</v>
      </c>
    </row>
    <row r="35" spans="3:11" x14ac:dyDescent="0.25">
      <c r="C35" s="122" t="s">
        <v>63</v>
      </c>
      <c r="D35" s="185">
        <v>1</v>
      </c>
      <c r="E35" s="123">
        <v>2800</v>
      </c>
      <c r="F35" s="124">
        <f>D35*E35</f>
        <v>2800</v>
      </c>
      <c r="G35" s="188" t="s">
        <v>269</v>
      </c>
      <c r="H35" s="125" t="s">
        <v>1373</v>
      </c>
      <c r="I35" s="125" t="str">
        <f>VLOOKUP(H35,Presupuesto!$B$8:$C$583,2,0)</f>
        <v>MUEBLES VARIOS DE OFICINA</v>
      </c>
      <c r="J35" s="265" t="s">
        <v>620</v>
      </c>
      <c r="K35" s="125"/>
    </row>
    <row r="36" spans="3:11" x14ac:dyDescent="0.25">
      <c r="C36" s="126" t="s">
        <v>66</v>
      </c>
      <c r="D36" s="178">
        <v>1</v>
      </c>
      <c r="E36" s="127">
        <v>6000</v>
      </c>
      <c r="F36" s="124">
        <f>D36*E36</f>
        <v>6000</v>
      </c>
      <c r="G36" s="188" t="s">
        <v>269</v>
      </c>
      <c r="H36" s="128" t="s">
        <v>1375</v>
      </c>
      <c r="I36" s="125" t="str">
        <f>VLOOKUP(H36,Presupuesto!$B$8:$C$583,2,0)</f>
        <v>MUEBLES VARIOS DE OFICINA</v>
      </c>
      <c r="J36" s="125" t="str">
        <f>$J$17</f>
        <v>Procesos de Gestión Universitaria</v>
      </c>
      <c r="K36" s="125"/>
    </row>
    <row r="37" spans="3:11" x14ac:dyDescent="0.25">
      <c r="C37" s="126" t="s">
        <v>69</v>
      </c>
      <c r="D37" s="178">
        <v>1</v>
      </c>
      <c r="E37" s="127">
        <v>3500</v>
      </c>
      <c r="F37" s="124">
        <f>D37*E37</f>
        <v>3500</v>
      </c>
      <c r="G37" s="188" t="s">
        <v>269</v>
      </c>
      <c r="H37" s="128" t="s">
        <v>1373</v>
      </c>
      <c r="I37" s="125" t="str">
        <f>VLOOKUP(H37,Presupuesto!$B$8:$C$583,2,0)</f>
        <v>MUEBLES VARIOS DE OFICINA</v>
      </c>
      <c r="J37" s="125" t="str">
        <f>$J$17</f>
        <v>Procesos de Gestión Universitaria</v>
      </c>
      <c r="K37" s="125"/>
    </row>
    <row r="38" spans="3:11" x14ac:dyDescent="0.25">
      <c r="C38" s="126" t="s">
        <v>1742</v>
      </c>
      <c r="D38" s="178">
        <v>2</v>
      </c>
      <c r="E38" s="127">
        <v>4000</v>
      </c>
      <c r="F38" s="124">
        <f>D38*E38</f>
        <v>8000</v>
      </c>
      <c r="G38" s="188" t="s">
        <v>269</v>
      </c>
      <c r="H38" s="128" t="s">
        <v>1375</v>
      </c>
      <c r="I38" s="125" t="str">
        <f>VLOOKUP(H38,Presupuesto!$B$8:$C$583,2,0)</f>
        <v>MUEBLES VARIOS DE OFICINA</v>
      </c>
      <c r="J38" s="125" t="str">
        <f>$J$17</f>
        <v>Procesos de Gestión Universitaria</v>
      </c>
      <c r="K38" s="125"/>
    </row>
    <row r="42" spans="3:11" ht="15.75" thickBot="1" x14ac:dyDescent="0.3"/>
    <row r="43" spans="3:11" ht="15.75" thickBot="1" x14ac:dyDescent="0.3">
      <c r="C43" s="29" t="s">
        <v>43</v>
      </c>
      <c r="D43" s="30">
        <f>SUM(F50:F56)</f>
        <v>91600</v>
      </c>
      <c r="E43" s="205"/>
      <c r="F43" s="205"/>
      <c r="G43" s="98"/>
      <c r="H43" s="205"/>
      <c r="I43" s="205"/>
    </row>
    <row r="44" spans="3:11" x14ac:dyDescent="0.25">
      <c r="C44" s="72"/>
      <c r="D44" s="31"/>
      <c r="E44" s="120"/>
      <c r="F44" s="120"/>
      <c r="G44" s="120"/>
      <c r="H44" s="95"/>
      <c r="I44" s="95"/>
      <c r="J44" s="95"/>
      <c r="K44" s="139"/>
    </row>
    <row r="45" spans="3:11" x14ac:dyDescent="0.25">
      <c r="C45" s="72"/>
      <c r="D45" s="31"/>
      <c r="E45" s="120"/>
      <c r="F45" s="120"/>
      <c r="G45" s="120"/>
      <c r="H45" s="95"/>
      <c r="I45" s="95"/>
      <c r="J45" s="95"/>
      <c r="K45" s="139"/>
    </row>
    <row r="46" spans="3:11" ht="15.75" x14ac:dyDescent="0.25">
      <c r="C46" s="236" t="s">
        <v>533</v>
      </c>
      <c r="D46" s="237" t="s">
        <v>1848</v>
      </c>
      <c r="E46" s="120"/>
      <c r="F46" s="120"/>
      <c r="G46" s="120"/>
      <c r="H46" s="95"/>
      <c r="I46" s="95"/>
      <c r="J46" s="95"/>
      <c r="K46" s="139"/>
    </row>
    <row r="47" spans="3:11" ht="18.75" x14ac:dyDescent="0.25">
      <c r="C47" s="254" t="str">
        <f>IFERROR(VLOOKUP(D46,'1 Desarrollo e Innov Curricular'!$E:$F,2,FALSE),IFERROR(VLOOKUP(D46,'2 Investigación'!$E:$F,2,FALSE),IFERROR(VLOOKUP(D46,'3 Vinculación Univ. Sociedad'!$E:$F,2,FALSE),IFERROR(VLOOKUP(D46,'4 Docencia y Recursos Humano '!$E:$F,2,FALSE),IFERROR(VLOOKUP(D46,'5 Estudiantes'!$E:$F,2,FALSE),IFERROR(VLOOKUP(D46,'6 Gestion Administrativa'!$E:$F,2,FALSE),IFERROR(VLOOKUP(D46,'Gestion Academica'!$E:$F,2,FALSE),IFERROR(VLOOKUP(D46,Graduados!$E:$F,2,FALSE),IFERROR(VLOOKUP(D46,'Gestión del Conocimiento'!$E:$F,2,FALSE),IFERROR(VLOOKUP(D46,Gobernabilidad!$E:$F,2,FALSE),IFERROR(VLOOKUP(D46,'NIVEL DE ES Y  SISTEMA NACIONAL'!$E:$F,2,FALSE),VLOOKUP(D46,'Lo Esencial'!$E:$F,2,0))))))))))))</f>
        <v xml:space="preserve">Equipamiento y acondicionamiento del 100% de laboratorios de enfermería. </v>
      </c>
      <c r="D47" s="31"/>
      <c r="E47" s="120"/>
      <c r="F47" s="120"/>
      <c r="G47" s="120"/>
      <c r="H47" s="95"/>
      <c r="I47" s="95"/>
      <c r="J47" s="95"/>
      <c r="K47" s="139"/>
    </row>
    <row r="48" spans="3:11" ht="15.75" thickBot="1" x14ac:dyDescent="0.3">
      <c r="C48" s="72"/>
      <c r="D48" s="31"/>
      <c r="E48" s="120"/>
      <c r="F48" s="120"/>
      <c r="G48" s="120"/>
      <c r="H48" s="95"/>
      <c r="I48" s="95"/>
      <c r="J48" s="95"/>
      <c r="K48" s="139"/>
    </row>
    <row r="49" spans="3:11" ht="30.75" thickBot="1" x14ac:dyDescent="0.3">
      <c r="C49" s="153" t="s">
        <v>44</v>
      </c>
      <c r="D49" s="155" t="s">
        <v>55</v>
      </c>
      <c r="E49" s="155" t="s">
        <v>57</v>
      </c>
      <c r="F49" s="154" t="s">
        <v>27</v>
      </c>
      <c r="G49" s="160" t="s">
        <v>271</v>
      </c>
      <c r="H49" s="155" t="s">
        <v>46</v>
      </c>
      <c r="I49" s="155" t="s">
        <v>272</v>
      </c>
      <c r="J49" s="155" t="s">
        <v>553</v>
      </c>
      <c r="K49" s="155" t="s">
        <v>554</v>
      </c>
    </row>
    <row r="50" spans="3:11" x14ac:dyDescent="0.25">
      <c r="C50" s="122" t="s">
        <v>63</v>
      </c>
      <c r="D50" s="185">
        <v>7</v>
      </c>
      <c r="E50" s="123">
        <v>2800</v>
      </c>
      <c r="F50" s="124">
        <f>D50*E50</f>
        <v>19600</v>
      </c>
      <c r="G50" s="188" t="s">
        <v>269</v>
      </c>
      <c r="H50" s="125" t="s">
        <v>1373</v>
      </c>
      <c r="I50" s="125" t="str">
        <f>VLOOKUP(H50,Presupuesto!$B$8:$C$583,2,0)</f>
        <v>MUEBLES VARIOS DE OFICINA</v>
      </c>
      <c r="J50" s="265" t="s">
        <v>620</v>
      </c>
      <c r="K50" s="125"/>
    </row>
    <row r="51" spans="3:11" x14ac:dyDescent="0.25">
      <c r="C51" s="126" t="s">
        <v>66</v>
      </c>
      <c r="D51" s="178">
        <v>1</v>
      </c>
      <c r="E51" s="127">
        <v>6000</v>
      </c>
      <c r="F51" s="124">
        <f t="shared" ref="F51:F56" si="2">D51*E51</f>
        <v>6000</v>
      </c>
      <c r="G51" s="188" t="s">
        <v>269</v>
      </c>
      <c r="H51" s="128" t="s">
        <v>1375</v>
      </c>
      <c r="I51" s="125" t="str">
        <f>VLOOKUP(H51,Presupuesto!$B$8:$C$583,2,0)</f>
        <v>MUEBLES VARIOS DE OFICINA</v>
      </c>
      <c r="J51" s="125" t="str">
        <f t="shared" ref="J51:J56" si="3">$J$17</f>
        <v>Procesos de Gestión Universitaria</v>
      </c>
      <c r="K51" s="125"/>
    </row>
    <row r="52" spans="3:11" x14ac:dyDescent="0.25">
      <c r="C52" s="126" t="s">
        <v>67</v>
      </c>
      <c r="D52" s="178">
        <v>6</v>
      </c>
      <c r="E52" s="127">
        <v>3000</v>
      </c>
      <c r="F52" s="124">
        <f t="shared" si="2"/>
        <v>18000</v>
      </c>
      <c r="G52" s="188" t="s">
        <v>269</v>
      </c>
      <c r="H52" s="128" t="s">
        <v>1375</v>
      </c>
      <c r="I52" s="125" t="str">
        <f>VLOOKUP(H52,Presupuesto!$B$8:$C$583,2,0)</f>
        <v>MUEBLES VARIOS DE OFICINA</v>
      </c>
      <c r="J52" s="125" t="str">
        <f t="shared" si="3"/>
        <v>Procesos de Gestión Universitaria</v>
      </c>
      <c r="K52" s="125"/>
    </row>
    <row r="53" spans="3:11" x14ac:dyDescent="0.25">
      <c r="C53" s="126" t="s">
        <v>68</v>
      </c>
      <c r="D53" s="178">
        <v>1</v>
      </c>
      <c r="E53" s="127">
        <v>10000</v>
      </c>
      <c r="F53" s="124">
        <f t="shared" si="2"/>
        <v>10000</v>
      </c>
      <c r="G53" s="188" t="s">
        <v>269</v>
      </c>
      <c r="H53" s="128" t="s">
        <v>1375</v>
      </c>
      <c r="I53" s="125" t="str">
        <f>VLOOKUP(H53,Presupuesto!$B$8:$C$583,2,0)</f>
        <v>MUEBLES VARIOS DE OFICINA</v>
      </c>
      <c r="J53" s="125" t="str">
        <f t="shared" si="3"/>
        <v>Procesos de Gestión Universitaria</v>
      </c>
      <c r="K53" s="125"/>
    </row>
    <row r="54" spans="3:11" x14ac:dyDescent="0.25">
      <c r="C54" s="126" t="s">
        <v>69</v>
      </c>
      <c r="D54" s="178">
        <v>4</v>
      </c>
      <c r="E54" s="127">
        <v>3500</v>
      </c>
      <c r="F54" s="124">
        <f t="shared" si="2"/>
        <v>14000</v>
      </c>
      <c r="G54" s="188" t="s">
        <v>269</v>
      </c>
      <c r="H54" s="128" t="s">
        <v>1373</v>
      </c>
      <c r="I54" s="125" t="str">
        <f>VLOOKUP(H54,Presupuesto!$B$8:$C$583,2,0)</f>
        <v>MUEBLES VARIOS DE OFICINA</v>
      </c>
      <c r="J54" s="125" t="str">
        <f t="shared" si="3"/>
        <v>Procesos de Gestión Universitaria</v>
      </c>
      <c r="K54" s="125"/>
    </row>
    <row r="55" spans="3:11" x14ac:dyDescent="0.25">
      <c r="C55" s="126" t="s">
        <v>1742</v>
      </c>
      <c r="D55" s="178">
        <v>3</v>
      </c>
      <c r="E55" s="127">
        <v>4000</v>
      </c>
      <c r="F55" s="124">
        <f t="shared" si="2"/>
        <v>12000</v>
      </c>
      <c r="G55" s="188" t="s">
        <v>269</v>
      </c>
      <c r="H55" s="128" t="s">
        <v>1375</v>
      </c>
      <c r="I55" s="125" t="str">
        <f>VLOOKUP(H55,Presupuesto!$B$8:$C$583,2,0)</f>
        <v>MUEBLES VARIOS DE OFICINA</v>
      </c>
      <c r="J55" s="125" t="str">
        <f t="shared" si="3"/>
        <v>Procesos de Gestión Universitaria</v>
      </c>
      <c r="K55" s="125"/>
    </row>
    <row r="56" spans="3:11" x14ac:dyDescent="0.25">
      <c r="C56" s="126" t="s">
        <v>71</v>
      </c>
      <c r="D56" s="178">
        <v>1</v>
      </c>
      <c r="E56" s="127">
        <v>12000</v>
      </c>
      <c r="F56" s="124">
        <f t="shared" si="2"/>
        <v>12000</v>
      </c>
      <c r="G56" s="188" t="s">
        <v>269</v>
      </c>
      <c r="H56" s="128" t="s">
        <v>1375</v>
      </c>
      <c r="I56" s="125" t="str">
        <f>VLOOKUP(H56,Presupuesto!$B$8:$C$583,2,0)</f>
        <v>MUEBLES VARIOS DE OFICINA</v>
      </c>
      <c r="J56" s="125" t="str">
        <f t="shared" si="3"/>
        <v>Procesos de Gestión Universitaria</v>
      </c>
      <c r="K56" s="125"/>
    </row>
    <row r="60" spans="3:11" ht="15.75" thickBot="1" x14ac:dyDescent="0.3"/>
    <row r="61" spans="3:11" ht="15.75" thickBot="1" x14ac:dyDescent="0.3">
      <c r="C61" s="29" t="s">
        <v>43</v>
      </c>
      <c r="D61" s="30">
        <f>SUM(F68:F72)</f>
        <v>102100</v>
      </c>
      <c r="E61" s="205"/>
      <c r="F61" s="205"/>
      <c r="G61" s="98"/>
      <c r="H61" s="205"/>
      <c r="I61" s="205"/>
    </row>
    <row r="62" spans="3:11" x14ac:dyDescent="0.25">
      <c r="C62" s="72"/>
      <c r="D62" s="31"/>
      <c r="E62" s="120"/>
      <c r="F62" s="120"/>
      <c r="G62" s="120"/>
      <c r="H62" s="95"/>
      <c r="I62" s="95"/>
      <c r="J62" s="95"/>
      <c r="K62" s="139"/>
    </row>
    <row r="63" spans="3:11" x14ac:dyDescent="0.25">
      <c r="C63" s="72"/>
      <c r="D63" s="31"/>
      <c r="E63" s="120"/>
      <c r="F63" s="120"/>
      <c r="G63" s="120"/>
      <c r="H63" s="95"/>
      <c r="I63" s="95"/>
      <c r="J63" s="95"/>
      <c r="K63" s="139"/>
    </row>
    <row r="64" spans="3:11" ht="15.75" x14ac:dyDescent="0.25">
      <c r="C64" s="236" t="s">
        <v>533</v>
      </c>
      <c r="D64" s="237" t="s">
        <v>1768</v>
      </c>
      <c r="E64" s="120"/>
      <c r="F64" s="120"/>
      <c r="G64" s="120"/>
      <c r="H64" s="95"/>
      <c r="I64" s="95"/>
      <c r="J64" s="95"/>
      <c r="K64" s="139"/>
    </row>
    <row r="65" spans="3:11" ht="18.75" x14ac:dyDescent="0.25">
      <c r="C65" s="254" t="str">
        <f>IFERROR(VLOOKUP(D64,'1 Desarrollo e Innov Curricular'!$E:$F,2,FALSE),IFERROR(VLOOKUP(D64,'2 Investigación'!$E:$F,2,FALSE),IFERROR(VLOOKUP(D64,'3 Vinculación Univ. Sociedad'!$E:$F,2,FALSE),IFERROR(VLOOKUP(D64,'4 Docencia y Recursos Humano '!$E:$F,2,FALSE),IFERROR(VLOOKUP(D64,'5 Estudiantes'!$E:$F,2,FALSE),IFERROR(VLOOKUP(D64,'6 Gestion Administrativa'!$E:$F,2,FALSE),IFERROR(VLOOKUP(D64,'Gestion Academica'!$E:$F,2,FALSE),IFERROR(VLOOKUP(D64,Graduados!$E:$F,2,FALSE),IFERROR(VLOOKUP(D64,'Gestión del Conocimiento'!$E:$F,2,FALSE),IFERROR(VLOOKUP(D64,Gobernabilidad!$E:$F,2,FALSE),IFERROR(VLOOKUP(D64,'NIVEL DE ES Y  SISTEMA NACIONAL'!$E:$F,2,FALSE),VLOOKUP(D64,'Lo Esencial'!$E:$F,2,0))))))))))))</f>
        <v>Concluir la adecuación del laboratorio de informática dotándola de aire acondicionado, material didáctico , hacer y acondicionar un cubículo de docente;                                        Adquirir 15 computadoras y un router  para uso de laboratorio nuevo en las clases de informática;  Adquisición de sillas y escritorios para laboratorio de informática</v>
      </c>
      <c r="D65" s="31"/>
      <c r="E65" s="120"/>
      <c r="F65" s="120"/>
      <c r="G65" s="120"/>
      <c r="H65" s="95"/>
      <c r="I65" s="95"/>
      <c r="J65" s="95"/>
      <c r="K65" s="139"/>
    </row>
    <row r="66" spans="3:11" ht="15.75" thickBot="1" x14ac:dyDescent="0.3">
      <c r="C66" s="72"/>
      <c r="D66" s="31"/>
      <c r="E66" s="120"/>
      <c r="F66" s="120"/>
      <c r="G66" s="120"/>
      <c r="H66" s="95"/>
      <c r="I66" s="95"/>
      <c r="J66" s="95"/>
      <c r="K66" s="139"/>
    </row>
    <row r="67" spans="3:11" ht="30.75" thickBot="1" x14ac:dyDescent="0.3">
      <c r="C67" s="153" t="s">
        <v>44</v>
      </c>
      <c r="D67" s="155" t="s">
        <v>55</v>
      </c>
      <c r="E67" s="155" t="s">
        <v>57</v>
      </c>
      <c r="F67" s="154" t="s">
        <v>27</v>
      </c>
      <c r="G67" s="160" t="s">
        <v>271</v>
      </c>
      <c r="H67" s="155" t="s">
        <v>46</v>
      </c>
      <c r="I67" s="155" t="s">
        <v>272</v>
      </c>
      <c r="J67" s="155" t="s">
        <v>553</v>
      </c>
      <c r="K67" s="155" t="s">
        <v>554</v>
      </c>
    </row>
    <row r="68" spans="3:11" x14ac:dyDescent="0.25">
      <c r="C68" s="122" t="s">
        <v>63</v>
      </c>
      <c r="D68" s="185">
        <v>2</v>
      </c>
      <c r="E68" s="123">
        <v>2800</v>
      </c>
      <c r="F68" s="124">
        <f>D68*E68</f>
        <v>5600</v>
      </c>
      <c r="G68" s="188" t="s">
        <v>269</v>
      </c>
      <c r="H68" s="128" t="s">
        <v>1375</v>
      </c>
      <c r="I68" s="125" t="str">
        <f>VLOOKUP(H68,Presupuesto!$B$8:$C$583,2,0)</f>
        <v>MUEBLES VARIOS DE OFICINA</v>
      </c>
      <c r="J68" s="265" t="s">
        <v>620</v>
      </c>
      <c r="K68" s="125"/>
    </row>
    <row r="69" spans="3:11" x14ac:dyDescent="0.25">
      <c r="C69" s="126" t="s">
        <v>64</v>
      </c>
      <c r="D69" s="178">
        <v>15</v>
      </c>
      <c r="E69" s="127">
        <v>2400</v>
      </c>
      <c r="F69" s="124">
        <f>D69*E69</f>
        <v>36000</v>
      </c>
      <c r="G69" s="188" t="s">
        <v>269</v>
      </c>
      <c r="H69" s="128" t="s">
        <v>1375</v>
      </c>
      <c r="I69" s="125" t="str">
        <f>VLOOKUP(H69,Presupuesto!$B$8:$C$583,2,0)</f>
        <v>MUEBLES VARIOS DE OFICINA</v>
      </c>
      <c r="J69" s="125" t="s">
        <v>620</v>
      </c>
      <c r="K69" s="125"/>
    </row>
    <row r="70" spans="3:11" x14ac:dyDescent="0.25">
      <c r="C70" s="126" t="s">
        <v>66</v>
      </c>
      <c r="D70" s="178">
        <v>2</v>
      </c>
      <c r="E70" s="127">
        <v>6000</v>
      </c>
      <c r="F70" s="124">
        <f>D70*E70</f>
        <v>12000</v>
      </c>
      <c r="G70" s="188" t="s">
        <v>269</v>
      </c>
      <c r="H70" s="128" t="s">
        <v>1375</v>
      </c>
      <c r="I70" s="125" t="str">
        <f>VLOOKUP(H70,Presupuesto!$B$8:$C$583,2,0)</f>
        <v>MUEBLES VARIOS DE OFICINA</v>
      </c>
      <c r="J70" s="125" t="str">
        <f>$J$17</f>
        <v>Procesos de Gestión Universitaria</v>
      </c>
      <c r="K70" s="125"/>
    </row>
    <row r="71" spans="3:11" x14ac:dyDescent="0.25">
      <c r="C71" s="126" t="s">
        <v>1983</v>
      </c>
      <c r="D71" s="178">
        <v>15</v>
      </c>
      <c r="E71" s="127">
        <v>3000</v>
      </c>
      <c r="F71" s="124">
        <f>D71*E71</f>
        <v>45000</v>
      </c>
      <c r="G71" s="188" t="s">
        <v>269</v>
      </c>
      <c r="H71" s="128" t="s">
        <v>1375</v>
      </c>
      <c r="I71" s="125" t="str">
        <f>VLOOKUP(H71,Presupuesto!$B$8:$C$583,2,0)</f>
        <v>MUEBLES VARIOS DE OFICINA</v>
      </c>
      <c r="J71" s="125" t="str">
        <f>$J$17</f>
        <v>Procesos de Gestión Universitaria</v>
      </c>
      <c r="K71" s="125"/>
    </row>
    <row r="72" spans="3:11" x14ac:dyDescent="0.25">
      <c r="C72" s="126" t="s">
        <v>69</v>
      </c>
      <c r="D72" s="178">
        <v>1</v>
      </c>
      <c r="E72" s="127">
        <v>3500</v>
      </c>
      <c r="F72" s="124">
        <f>D72*E72</f>
        <v>3500</v>
      </c>
      <c r="G72" s="188" t="s">
        <v>269</v>
      </c>
      <c r="H72" s="128" t="s">
        <v>1375</v>
      </c>
      <c r="I72" s="125" t="str">
        <f>VLOOKUP(H72,Presupuesto!$B$8:$C$583,2,0)</f>
        <v>MUEBLES VARIOS DE OFICINA</v>
      </c>
      <c r="J72" s="125" t="str">
        <f>$J$17</f>
        <v>Procesos de Gestión Universitaria</v>
      </c>
      <c r="K72" s="125"/>
    </row>
    <row r="74" spans="3:11" ht="15.75" thickBot="1" x14ac:dyDescent="0.3"/>
    <row r="75" spans="3:11" ht="15.75" thickBot="1" x14ac:dyDescent="0.3">
      <c r="C75" s="29" t="s">
        <v>43</v>
      </c>
      <c r="D75" s="30">
        <f>SUM(F82:F84)</f>
        <v>14500</v>
      </c>
      <c r="E75" s="205"/>
      <c r="F75" s="205"/>
      <c r="G75" s="98"/>
      <c r="H75" s="205"/>
      <c r="I75" s="205"/>
    </row>
    <row r="76" spans="3:11" x14ac:dyDescent="0.25">
      <c r="C76" s="72"/>
      <c r="D76" s="31"/>
      <c r="E76" s="120"/>
      <c r="F76" s="120"/>
      <c r="G76" s="120"/>
      <c r="H76" s="95"/>
      <c r="I76" s="95"/>
      <c r="J76" s="95"/>
      <c r="K76" s="139"/>
    </row>
    <row r="77" spans="3:11" x14ac:dyDescent="0.25">
      <c r="C77" s="72"/>
      <c r="D77" s="31"/>
      <c r="E77" s="120"/>
      <c r="F77" s="120"/>
      <c r="G77" s="120"/>
      <c r="H77" s="95"/>
      <c r="I77" s="95"/>
      <c r="J77" s="95"/>
      <c r="K77" s="139"/>
    </row>
    <row r="78" spans="3:11" ht="15.75" x14ac:dyDescent="0.25">
      <c r="C78" s="236" t="s">
        <v>533</v>
      </c>
      <c r="D78" s="237" t="s">
        <v>1884</v>
      </c>
      <c r="E78" s="120"/>
      <c r="F78" s="120"/>
      <c r="G78" s="120"/>
      <c r="H78" s="95"/>
      <c r="I78" s="95"/>
      <c r="J78" s="95"/>
      <c r="K78" s="139"/>
    </row>
    <row r="79" spans="3:11" ht="18.75" x14ac:dyDescent="0.25">
      <c r="C79" s="254" t="str">
        <f>IFERROR(VLOOKUP(D78,'1 Desarrollo e Innov Curricular'!$E:$F,2,FALSE),IFERROR(VLOOKUP(D78,'2 Investigación'!$E:$F,2,FALSE),IFERROR(VLOOKUP(D78,'3 Vinculación Univ. Sociedad'!$E:$F,2,FALSE),IFERROR(VLOOKUP(D78,'4 Docencia y Recursos Humano '!$E:$F,2,FALSE),IFERROR(VLOOKUP(D78,'5 Estudiantes'!$E:$F,2,FALSE),IFERROR(VLOOKUP(D78,'6 Gestion Administrativa'!$E:$F,2,FALSE),IFERROR(VLOOKUP(D78,'Gestion Academica'!$E:$F,2,FALSE),IFERROR(VLOOKUP(D78,Graduados!$E:$F,2,FALSE),IFERROR(VLOOKUP(D78,'Gestión del Conocimiento'!$E:$F,2,FALSE),IFERROR(VLOOKUP(D78,Gobernabilidad!$E:$F,2,FALSE),IFERROR(VLOOKUP(D78,'NIVEL DE ES Y  SISTEMA NACIONAL'!$E:$F,2,FALSE),VLOOKUP(D78,'Lo Esencial'!$E:$F,2,0))))))))))))</f>
        <v xml:space="preserve"> Mejorar la eficacia y calidad de los servicios estudiantiles que ofrece VOAE </v>
      </c>
      <c r="D79" s="31"/>
      <c r="E79" s="120"/>
      <c r="F79" s="120"/>
      <c r="G79" s="120"/>
      <c r="H79" s="95"/>
      <c r="I79" s="95"/>
      <c r="J79" s="95"/>
      <c r="K79" s="139"/>
    </row>
    <row r="80" spans="3:11" ht="15.75" thickBot="1" x14ac:dyDescent="0.3">
      <c r="C80" s="72"/>
      <c r="D80" s="31"/>
      <c r="E80" s="120"/>
      <c r="F80" s="120"/>
      <c r="G80" s="120"/>
      <c r="H80" s="95"/>
      <c r="I80" s="95"/>
      <c r="J80" s="95"/>
      <c r="K80" s="139"/>
    </row>
    <row r="81" spans="3:11" ht="30.75" thickBot="1" x14ac:dyDescent="0.3">
      <c r="C81" s="153" t="s">
        <v>44</v>
      </c>
      <c r="D81" s="155" t="s">
        <v>55</v>
      </c>
      <c r="E81" s="155" t="s">
        <v>57</v>
      </c>
      <c r="F81" s="154" t="s">
        <v>27</v>
      </c>
      <c r="G81" s="160" t="s">
        <v>271</v>
      </c>
      <c r="H81" s="155" t="s">
        <v>46</v>
      </c>
      <c r="I81" s="155" t="s">
        <v>272</v>
      </c>
      <c r="J81" s="155" t="s">
        <v>553</v>
      </c>
      <c r="K81" s="155" t="s">
        <v>554</v>
      </c>
    </row>
    <row r="82" spans="3:11" x14ac:dyDescent="0.25">
      <c r="C82" s="126" t="s">
        <v>67</v>
      </c>
      <c r="D82" s="178">
        <v>1</v>
      </c>
      <c r="E82" s="127">
        <v>3000</v>
      </c>
      <c r="F82" s="124">
        <f t="shared" ref="F82:F84" si="4">D82*E82</f>
        <v>3000</v>
      </c>
      <c r="G82" s="188" t="s">
        <v>270</v>
      </c>
      <c r="H82" s="128" t="s">
        <v>1375</v>
      </c>
      <c r="I82" s="125" t="str">
        <f>VLOOKUP(H82,Presupuesto!$B$8:$C$583,2,0)</f>
        <v>MUEBLES VARIOS DE OFICINA</v>
      </c>
      <c r="J82" s="125" t="s">
        <v>185</v>
      </c>
      <c r="K82" s="125"/>
    </row>
    <row r="83" spans="3:11" x14ac:dyDescent="0.25">
      <c r="C83" s="126" t="s">
        <v>69</v>
      </c>
      <c r="D83" s="178">
        <v>1</v>
      </c>
      <c r="E83" s="127">
        <v>3500</v>
      </c>
      <c r="F83" s="124">
        <f t="shared" si="4"/>
        <v>3500</v>
      </c>
      <c r="G83" s="188" t="s">
        <v>270</v>
      </c>
      <c r="H83" s="128" t="s">
        <v>1373</v>
      </c>
      <c r="I83" s="125" t="str">
        <f>VLOOKUP(H83,Presupuesto!$B$8:$C$583,2,0)</f>
        <v>MUEBLES VARIOS DE OFICINA</v>
      </c>
      <c r="J83" s="125" t="s">
        <v>185</v>
      </c>
      <c r="K83" s="125"/>
    </row>
    <row r="84" spans="3:11" x14ac:dyDescent="0.25">
      <c r="C84" s="126" t="s">
        <v>1742</v>
      </c>
      <c r="D84" s="178">
        <v>2</v>
      </c>
      <c r="E84" s="127">
        <v>4000</v>
      </c>
      <c r="F84" s="124">
        <f t="shared" si="4"/>
        <v>8000</v>
      </c>
      <c r="G84" s="188" t="s">
        <v>270</v>
      </c>
      <c r="H84" s="128" t="s">
        <v>1375</v>
      </c>
      <c r="I84" s="125" t="str">
        <f>VLOOKUP(H84,Presupuesto!$B$8:$C$583,2,0)</f>
        <v>MUEBLES VARIOS DE OFICINA</v>
      </c>
      <c r="J84" s="125" t="s">
        <v>185</v>
      </c>
      <c r="K84" s="125"/>
    </row>
    <row r="87" spans="3:11" ht="15.75" thickBot="1" x14ac:dyDescent="0.3"/>
    <row r="88" spans="3:11" ht="15.75" thickBot="1" x14ac:dyDescent="0.3">
      <c r="C88" s="29" t="s">
        <v>43</v>
      </c>
      <c r="D88" s="30">
        <f>SUM(F95:F98)</f>
        <v>181500</v>
      </c>
      <c r="E88" s="205"/>
      <c r="F88" s="205"/>
      <c r="G88" s="98"/>
      <c r="H88" s="205"/>
      <c r="I88" s="205"/>
    </row>
    <row r="89" spans="3:11" x14ac:dyDescent="0.25">
      <c r="C89" s="72"/>
      <c r="D89" s="31"/>
      <c r="E89" s="120"/>
      <c r="F89" s="120"/>
      <c r="G89" s="120"/>
      <c r="H89" s="95"/>
      <c r="I89" s="95"/>
      <c r="J89" s="95"/>
      <c r="K89" s="139"/>
    </row>
    <row r="90" spans="3:11" x14ac:dyDescent="0.25">
      <c r="C90" s="72"/>
      <c r="D90" s="31"/>
      <c r="E90" s="120"/>
      <c r="F90" s="120"/>
      <c r="G90" s="120"/>
      <c r="H90" s="95"/>
      <c r="I90" s="95"/>
      <c r="J90" s="95"/>
      <c r="K90" s="139"/>
    </row>
    <row r="91" spans="3:11" ht="15.75" x14ac:dyDescent="0.25">
      <c r="C91" s="236" t="s">
        <v>533</v>
      </c>
      <c r="D91" s="237" t="s">
        <v>1881</v>
      </c>
      <c r="E91" s="120"/>
      <c r="F91" s="120"/>
      <c r="G91" s="120"/>
      <c r="H91" s="95"/>
      <c r="I91" s="95"/>
      <c r="J91" s="95"/>
      <c r="K91" s="139"/>
    </row>
    <row r="92" spans="3:11" ht="18.75" x14ac:dyDescent="0.25">
      <c r="C92" s="254" t="str">
        <f>IFERROR(VLOOKUP(D91,'1 Desarrollo e Innov Curricular'!$E:$F,2,FALSE),IFERROR(VLOOKUP(D91,'2 Investigación'!$E:$F,2,FALSE),IFERROR(VLOOKUP(D91,'3 Vinculación Univ. Sociedad'!$E:$F,2,FALSE),IFERROR(VLOOKUP(D91,'4 Docencia y Recursos Humano '!$E:$F,2,FALSE),IFERROR(VLOOKUP(D91,'5 Estudiantes'!$E:$F,2,FALSE),IFERROR(VLOOKUP(D91,'6 Gestion Administrativa'!$E:$F,2,FALSE),IFERROR(VLOOKUP(D91,'Gestion Academica'!$E:$F,2,FALSE),IFERROR(VLOOKUP(D91,Graduados!$E:$F,2,FALSE),IFERROR(VLOOKUP(D91,'Gestión del Conocimiento'!$E:$F,2,FALSE),IFERROR(VLOOKUP(D91,Gobernabilidad!$E:$F,2,FALSE),IFERROR(VLOOKUP(D91,'NIVEL DE ES Y  SISTEMA NACIONAL'!$E:$F,2,FALSE),VLOOKUP(D91,'Lo Esencial'!$E:$F,2,0))))))))))))</f>
        <v xml:space="preserve">Fortalecimiento de la biblioteca Alfredo León Gómez </v>
      </c>
      <c r="D92" s="31"/>
      <c r="E92" s="120"/>
      <c r="F92" s="120"/>
      <c r="G92" s="120"/>
      <c r="H92" s="95"/>
      <c r="I92" s="95"/>
      <c r="J92" s="95"/>
      <c r="K92" s="139"/>
    </row>
    <row r="93" spans="3:11" ht="15.75" thickBot="1" x14ac:dyDescent="0.3">
      <c r="C93" s="72"/>
      <c r="D93" s="31"/>
      <c r="E93" s="120"/>
      <c r="F93" s="120"/>
      <c r="G93" s="120"/>
      <c r="H93" s="95"/>
      <c r="I93" s="95"/>
      <c r="J93" s="95"/>
      <c r="K93" s="139"/>
    </row>
    <row r="94" spans="3:11" ht="30.75" thickBot="1" x14ac:dyDescent="0.3">
      <c r="C94" s="153" t="s">
        <v>44</v>
      </c>
      <c r="D94" s="155" t="s">
        <v>55</v>
      </c>
      <c r="E94" s="155" t="s">
        <v>57</v>
      </c>
      <c r="F94" s="154" t="s">
        <v>27</v>
      </c>
      <c r="G94" s="160" t="s">
        <v>271</v>
      </c>
      <c r="H94" s="155" t="s">
        <v>46</v>
      </c>
      <c r="I94" s="155" t="s">
        <v>272</v>
      </c>
      <c r="J94" s="155" t="s">
        <v>553</v>
      </c>
      <c r="K94" s="155" t="s">
        <v>554</v>
      </c>
    </row>
    <row r="95" spans="3:11" x14ac:dyDescent="0.25">
      <c r="C95" s="565" t="s">
        <v>65</v>
      </c>
      <c r="D95" s="453">
        <v>13</v>
      </c>
      <c r="E95" s="566">
        <v>3000</v>
      </c>
      <c r="F95" s="124">
        <f>D95*E95</f>
        <v>39000</v>
      </c>
      <c r="G95" s="188" t="s">
        <v>270</v>
      </c>
      <c r="H95" s="125" t="s">
        <v>1373</v>
      </c>
      <c r="I95" s="125" t="str">
        <f>VLOOKUP(H95,Presupuesto!$B$8:$C$583,2,0)</f>
        <v>MUEBLES VARIOS DE OFICINA</v>
      </c>
      <c r="J95" s="265" t="s">
        <v>185</v>
      </c>
      <c r="K95" s="125"/>
    </row>
    <row r="96" spans="3:11" x14ac:dyDescent="0.25">
      <c r="C96" s="534" t="s">
        <v>2601</v>
      </c>
      <c r="D96" s="456">
        <v>4</v>
      </c>
      <c r="E96" s="535">
        <v>25000</v>
      </c>
      <c r="F96" s="124">
        <f>D96*E96</f>
        <v>100000</v>
      </c>
      <c r="G96" s="188" t="s">
        <v>270</v>
      </c>
      <c r="H96" s="128" t="s">
        <v>1373</v>
      </c>
      <c r="I96" s="125" t="str">
        <f>VLOOKUP(H96,Presupuesto!$B$8:$C$583,2,0)</f>
        <v>MUEBLES VARIOS DE OFICINA</v>
      </c>
      <c r="J96" s="125" t="s">
        <v>185</v>
      </c>
      <c r="K96" s="125"/>
    </row>
    <row r="97" spans="3:11" x14ac:dyDescent="0.25">
      <c r="C97" s="534" t="s">
        <v>2602</v>
      </c>
      <c r="D97" s="456">
        <v>3</v>
      </c>
      <c r="E97" s="535">
        <v>7500</v>
      </c>
      <c r="F97" s="124">
        <f t="shared" ref="F97:F98" si="5">D97*E97</f>
        <v>22500</v>
      </c>
      <c r="G97" s="188" t="s">
        <v>270</v>
      </c>
      <c r="H97" s="128" t="s">
        <v>1375</v>
      </c>
      <c r="I97" s="125" t="str">
        <f>VLOOKUP(H97,Presupuesto!$B$8:$C$583,2,0)</f>
        <v>MUEBLES VARIOS DE OFICINA</v>
      </c>
      <c r="J97" s="125" t="s">
        <v>185</v>
      </c>
      <c r="K97" s="125"/>
    </row>
    <row r="98" spans="3:11" x14ac:dyDescent="0.25">
      <c r="C98" s="534" t="s">
        <v>2603</v>
      </c>
      <c r="D98" s="456">
        <v>2</v>
      </c>
      <c r="E98" s="535">
        <v>10000</v>
      </c>
      <c r="F98" s="124">
        <f t="shared" si="5"/>
        <v>20000</v>
      </c>
      <c r="G98" s="188" t="s">
        <v>270</v>
      </c>
      <c r="H98" s="128" t="s">
        <v>1375</v>
      </c>
      <c r="I98" s="125" t="str">
        <f>VLOOKUP(H98,Presupuesto!$B$8:$C$583,2,0)</f>
        <v>MUEBLES VARIOS DE OFICINA</v>
      </c>
      <c r="J98" s="125" t="s">
        <v>185</v>
      </c>
      <c r="K98" s="125"/>
    </row>
    <row r="100" spans="3:11" ht="15.75" thickBot="1" x14ac:dyDescent="0.3"/>
    <row r="101" spans="3:11" ht="15.75" thickBot="1" x14ac:dyDescent="0.3">
      <c r="C101" s="29" t="s">
        <v>43</v>
      </c>
      <c r="D101" s="30">
        <f>SUM(F108:F112)</f>
        <v>19300</v>
      </c>
      <c r="E101" s="205"/>
      <c r="F101" s="205"/>
      <c r="G101" s="98"/>
      <c r="H101" s="205"/>
      <c r="I101" s="205"/>
    </row>
    <row r="102" spans="3:11" x14ac:dyDescent="0.25">
      <c r="C102" s="72"/>
      <c r="D102" s="31"/>
      <c r="E102" s="120"/>
      <c r="F102" s="120"/>
      <c r="G102" s="120"/>
      <c r="H102" s="95"/>
      <c r="I102" s="95"/>
      <c r="J102" s="95"/>
      <c r="K102" s="139"/>
    </row>
    <row r="103" spans="3:11" x14ac:dyDescent="0.25">
      <c r="C103" s="72"/>
      <c r="D103" s="31"/>
      <c r="E103" s="120"/>
      <c r="F103" s="120"/>
      <c r="G103" s="120"/>
      <c r="H103" s="95"/>
      <c r="I103" s="95"/>
      <c r="J103" s="95"/>
      <c r="K103" s="139"/>
    </row>
    <row r="104" spans="3:11" ht="15.75" x14ac:dyDescent="0.25">
      <c r="C104" s="236" t="s">
        <v>533</v>
      </c>
      <c r="D104" s="237" t="s">
        <v>2783</v>
      </c>
      <c r="E104" s="120"/>
      <c r="F104" s="120"/>
      <c r="G104" s="120"/>
      <c r="H104" s="95"/>
      <c r="I104" s="95"/>
      <c r="J104" s="95"/>
      <c r="K104" s="139"/>
    </row>
    <row r="105" spans="3:11" ht="18.75" x14ac:dyDescent="0.25">
      <c r="C105" s="254" t="str">
        <f>IFERROR(VLOOKUP(D104,'1 Desarrollo e Innov Curricular'!$E:$F,2,FALSE),IFERROR(VLOOKUP(D104,'2 Investigación'!$E:$F,2,FALSE),IFERROR(VLOOKUP(D104,'3 Vinculación Univ. Sociedad'!$E:$F,2,FALSE),IFERROR(VLOOKUP(D104,'4 Docencia y Recursos Humano '!$E:$F,2,FALSE),IFERROR(VLOOKUP(D104,'5 Estudiantes'!$E:$F,2,FALSE),IFERROR(VLOOKUP(D104,'6 Gestion Administrativa'!$E:$F,2,FALSE),IFERROR(VLOOKUP(D104,'Gestion Academica'!$E:$F,2,FALSE),IFERROR(VLOOKUP(D104,Graduados!$E:$F,2,FALSE),IFERROR(VLOOKUP(D104,'Gestión del Conocimiento'!$E:$F,2,FALSE),IFERROR(VLOOKUP(D104,Gobernabilidad!$E:$F,2,FALSE),IFERROR(VLOOKUP(D104,'NIVEL DE ES Y  SISTEMA NACIONAL'!$E:$F,2,FALSE),VLOOKUP(D104,'Lo Esencial'!$E:$F,2,0))))))))))))</f>
        <v xml:space="preserve">Dotar a la sección de ciencias médicas  de los insumos necesario para fortalecer la enseñanza aprendizaje  </v>
      </c>
      <c r="D105" s="31"/>
      <c r="E105" s="120"/>
      <c r="F105" s="120"/>
      <c r="G105" s="120"/>
      <c r="H105" s="95"/>
      <c r="I105" s="95"/>
      <c r="J105" s="95"/>
      <c r="K105" s="139"/>
    </row>
    <row r="106" spans="3:11" ht="15.75" thickBot="1" x14ac:dyDescent="0.3">
      <c r="C106" s="72"/>
      <c r="D106" s="31"/>
      <c r="E106" s="120"/>
      <c r="F106" s="120"/>
      <c r="G106" s="120"/>
      <c r="H106" s="95"/>
      <c r="I106" s="95"/>
      <c r="J106" s="95"/>
      <c r="K106" s="139"/>
    </row>
    <row r="107" spans="3:11" ht="30.75" thickBot="1" x14ac:dyDescent="0.3">
      <c r="C107" s="153" t="s">
        <v>44</v>
      </c>
      <c r="D107" s="155" t="s">
        <v>55</v>
      </c>
      <c r="E107" s="155" t="s">
        <v>57</v>
      </c>
      <c r="F107" s="154" t="s">
        <v>27</v>
      </c>
      <c r="G107" s="160" t="s">
        <v>271</v>
      </c>
      <c r="H107" s="155" t="s">
        <v>46</v>
      </c>
      <c r="I107" s="155" t="s">
        <v>272</v>
      </c>
      <c r="J107" s="155" t="s">
        <v>553</v>
      </c>
      <c r="K107" s="155" t="s">
        <v>554</v>
      </c>
    </row>
    <row r="108" spans="3:11" x14ac:dyDescent="0.25">
      <c r="C108" s="122" t="s">
        <v>63</v>
      </c>
      <c r="D108" s="185">
        <v>1</v>
      </c>
      <c r="E108" s="123">
        <v>2800</v>
      </c>
      <c r="F108" s="124">
        <f>D108*E108</f>
        <v>2800</v>
      </c>
      <c r="G108" s="188" t="s">
        <v>270</v>
      </c>
      <c r="H108" s="125" t="s">
        <v>1373</v>
      </c>
      <c r="I108" s="125" t="str">
        <f>VLOOKUP(H108,Presupuesto!$B$8:$C$583,2,0)</f>
        <v>MUEBLES VARIOS DE OFICINA</v>
      </c>
      <c r="J108" s="265" t="s">
        <v>620</v>
      </c>
      <c r="K108" s="125"/>
    </row>
    <row r="109" spans="3:11" x14ac:dyDescent="0.25">
      <c r="C109" s="126" t="s">
        <v>66</v>
      </c>
      <c r="D109" s="178">
        <v>1</v>
      </c>
      <c r="E109" s="127">
        <v>6000</v>
      </c>
      <c r="F109" s="124">
        <f t="shared" ref="F109:F112" si="6">D109*E109</f>
        <v>6000</v>
      </c>
      <c r="G109" s="188" t="s">
        <v>270</v>
      </c>
      <c r="H109" s="128" t="s">
        <v>1375</v>
      </c>
      <c r="I109" s="125" t="str">
        <f>VLOOKUP(H109,Presupuesto!$B$8:$C$583,2,0)</f>
        <v>MUEBLES VARIOS DE OFICINA</v>
      </c>
      <c r="J109" s="125" t="str">
        <f t="shared" ref="J109:J112" si="7">$J$17</f>
        <v>Procesos de Gestión Universitaria</v>
      </c>
      <c r="K109" s="125"/>
    </row>
    <row r="110" spans="3:11" x14ac:dyDescent="0.25">
      <c r="C110" s="126" t="s">
        <v>67</v>
      </c>
      <c r="D110" s="178">
        <v>1</v>
      </c>
      <c r="E110" s="127">
        <v>3000</v>
      </c>
      <c r="F110" s="124">
        <f t="shared" si="6"/>
        <v>3000</v>
      </c>
      <c r="G110" s="188" t="s">
        <v>270</v>
      </c>
      <c r="H110" s="128" t="s">
        <v>1375</v>
      </c>
      <c r="I110" s="125" t="str">
        <f>VLOOKUP(H110,Presupuesto!$B$8:$C$583,2,0)</f>
        <v>MUEBLES VARIOS DE OFICINA</v>
      </c>
      <c r="J110" s="125" t="str">
        <f t="shared" si="7"/>
        <v>Procesos de Gestión Universitaria</v>
      </c>
      <c r="K110" s="125"/>
    </row>
    <row r="111" spans="3:11" x14ac:dyDescent="0.25">
      <c r="C111" s="126" t="s">
        <v>69</v>
      </c>
      <c r="D111" s="178">
        <v>1</v>
      </c>
      <c r="E111" s="127">
        <v>3500</v>
      </c>
      <c r="F111" s="124">
        <f t="shared" si="6"/>
        <v>3500</v>
      </c>
      <c r="G111" s="188" t="s">
        <v>270</v>
      </c>
      <c r="H111" s="128" t="s">
        <v>1373</v>
      </c>
      <c r="I111" s="125" t="str">
        <f>VLOOKUP(H111,Presupuesto!$B$8:$C$583,2,0)</f>
        <v>MUEBLES VARIOS DE OFICINA</v>
      </c>
      <c r="J111" s="125" t="str">
        <f t="shared" si="7"/>
        <v>Procesos de Gestión Universitaria</v>
      </c>
      <c r="K111" s="125"/>
    </row>
    <row r="112" spans="3:11" x14ac:dyDescent="0.25">
      <c r="C112" s="126" t="s">
        <v>1742</v>
      </c>
      <c r="D112" s="178">
        <v>1</v>
      </c>
      <c r="E112" s="127">
        <v>4000</v>
      </c>
      <c r="F112" s="124">
        <f t="shared" si="6"/>
        <v>4000</v>
      </c>
      <c r="G112" s="188" t="s">
        <v>270</v>
      </c>
      <c r="H112" s="128" t="s">
        <v>1375</v>
      </c>
      <c r="I112" s="125" t="str">
        <f>VLOOKUP(H112,Presupuesto!$B$8:$C$583,2,0)</f>
        <v>MUEBLES VARIOS DE OFICINA</v>
      </c>
      <c r="J112" s="125" t="str">
        <f t="shared" si="7"/>
        <v>Procesos de Gestión Universitaria</v>
      </c>
      <c r="K112" s="125"/>
    </row>
    <row r="114" spans="3:11" ht="15.75" thickBot="1" x14ac:dyDescent="0.3"/>
    <row r="115" spans="3:11" ht="15.75" thickBot="1" x14ac:dyDescent="0.3">
      <c r="C115" s="29" t="s">
        <v>43</v>
      </c>
      <c r="D115" s="30">
        <f>SUM(F122:F129)</f>
        <v>0</v>
      </c>
      <c r="E115" s="205"/>
      <c r="F115" s="205"/>
      <c r="G115" s="98"/>
      <c r="H115" s="205"/>
      <c r="I115" s="205"/>
    </row>
    <row r="116" spans="3:11" x14ac:dyDescent="0.25">
      <c r="C116" s="72"/>
      <c r="D116" s="31"/>
      <c r="E116" s="120"/>
      <c r="F116" s="120"/>
      <c r="G116" s="120"/>
      <c r="H116" s="95"/>
      <c r="I116" s="95"/>
      <c r="J116" s="95"/>
      <c r="K116" s="139"/>
    </row>
    <row r="117" spans="3:11" x14ac:dyDescent="0.25">
      <c r="C117" s="72"/>
      <c r="D117" s="31"/>
      <c r="E117" s="120"/>
      <c r="F117" s="120"/>
      <c r="G117" s="120"/>
      <c r="H117" s="95"/>
      <c r="I117" s="95"/>
      <c r="J117" s="95"/>
      <c r="K117" s="139"/>
    </row>
    <row r="118" spans="3:11" ht="15.75" x14ac:dyDescent="0.25">
      <c r="C118" s="236" t="s">
        <v>533</v>
      </c>
      <c r="D118" s="237"/>
      <c r="E118" s="120"/>
      <c r="F118" s="120"/>
      <c r="G118" s="120"/>
      <c r="H118" s="95"/>
      <c r="I118" s="95"/>
      <c r="J118" s="95"/>
      <c r="K118" s="139"/>
    </row>
    <row r="119" spans="3:11" ht="18.75" x14ac:dyDescent="0.25">
      <c r="C119" s="254" t="e">
        <f>IFERROR(VLOOKUP(D118,'1 Desarrollo e Innov Curricular'!$E:$F,2,FALSE),IFERROR(VLOOKUP(D118,'2 Investigación'!$E:$F,2,FALSE),IFERROR(VLOOKUP(D118,'3 Vinculación Univ. Sociedad'!$E:$F,2,FALSE),IFERROR(VLOOKUP(D118,'4 Docencia y Recursos Humano '!$E:$F,2,FALSE),IFERROR(VLOOKUP(D118,'5 Estudiantes'!$E:$F,2,FALSE),IFERROR(VLOOKUP(D118,'6 Gestion Administrativa'!$E:$F,2,FALSE),IFERROR(VLOOKUP(D118,'Gestion Academica'!$E:$F,2,FALSE),IFERROR(VLOOKUP(D118,Graduados!$E:$F,2,FALSE),IFERROR(VLOOKUP(D118,'Gestión del Conocimiento'!$E:$F,2,FALSE),IFERROR(VLOOKUP(D118,Gobernabilidad!$E:$F,2,FALSE),IFERROR(VLOOKUP(D118,'NIVEL DE ES Y  SISTEMA NACIONAL'!$E:$F,2,FALSE),VLOOKUP(D118,'Lo Esencial'!$E:$F,2,0))))))))))))</f>
        <v>#N/A</v>
      </c>
      <c r="D119" s="31"/>
      <c r="E119" s="120"/>
      <c r="F119" s="120"/>
      <c r="G119" s="120"/>
      <c r="H119" s="95"/>
      <c r="I119" s="95"/>
      <c r="J119" s="95"/>
      <c r="K119" s="139"/>
    </row>
    <row r="120" spans="3:11" ht="15.75" thickBot="1" x14ac:dyDescent="0.3">
      <c r="C120" s="72"/>
      <c r="D120" s="31"/>
      <c r="E120" s="120"/>
      <c r="F120" s="120"/>
      <c r="G120" s="120"/>
      <c r="H120" s="95"/>
      <c r="I120" s="95"/>
      <c r="J120" s="95"/>
      <c r="K120" s="139"/>
    </row>
    <row r="121" spans="3:11" ht="30.75" thickBot="1" x14ac:dyDescent="0.3">
      <c r="C121" s="153" t="s">
        <v>44</v>
      </c>
      <c r="D121" s="155" t="s">
        <v>55</v>
      </c>
      <c r="E121" s="155" t="s">
        <v>57</v>
      </c>
      <c r="F121" s="154" t="s">
        <v>27</v>
      </c>
      <c r="G121" s="160" t="s">
        <v>271</v>
      </c>
      <c r="H121" s="155" t="s">
        <v>46</v>
      </c>
      <c r="I121" s="155" t="s">
        <v>272</v>
      </c>
      <c r="J121" s="155" t="s">
        <v>553</v>
      </c>
      <c r="K121" s="155" t="s">
        <v>554</v>
      </c>
    </row>
    <row r="122" spans="3:11" x14ac:dyDescent="0.25">
      <c r="C122" s="122" t="s">
        <v>63</v>
      </c>
      <c r="D122" s="185"/>
      <c r="E122" s="123">
        <v>2800</v>
      </c>
      <c r="F122" s="124">
        <f>D122*E122</f>
        <v>0</v>
      </c>
      <c r="G122" s="188" t="s">
        <v>270</v>
      </c>
      <c r="H122" s="125" t="s">
        <v>1373</v>
      </c>
      <c r="I122" s="125" t="str">
        <f>VLOOKUP(H122,Presupuesto!$B$8:$C$583,2,0)</f>
        <v>MUEBLES VARIOS DE OFICINA</v>
      </c>
      <c r="J122" s="265" t="s">
        <v>620</v>
      </c>
      <c r="K122" s="125"/>
    </row>
    <row r="123" spans="3:11" x14ac:dyDescent="0.25">
      <c r="C123" s="126" t="s">
        <v>64</v>
      </c>
      <c r="D123" s="178"/>
      <c r="E123" s="127">
        <v>2400</v>
      </c>
      <c r="F123" s="124">
        <f>D123*E123</f>
        <v>0</v>
      </c>
      <c r="G123" s="188" t="s">
        <v>270</v>
      </c>
      <c r="H123" s="128" t="s">
        <v>1373</v>
      </c>
      <c r="I123" s="125" t="str">
        <f>VLOOKUP(H123,Presupuesto!$B$8:$C$583,2,0)</f>
        <v>MUEBLES VARIOS DE OFICINA</v>
      </c>
      <c r="J123" s="125" t="s">
        <v>620</v>
      </c>
      <c r="K123" s="125"/>
    </row>
    <row r="124" spans="3:11" x14ac:dyDescent="0.25">
      <c r="C124" s="126" t="s">
        <v>66</v>
      </c>
      <c r="D124" s="178"/>
      <c r="E124" s="127">
        <v>6000</v>
      </c>
      <c r="F124" s="124">
        <f t="shared" ref="F124:F129" si="8">D124*E124</f>
        <v>0</v>
      </c>
      <c r="G124" s="188" t="s">
        <v>270</v>
      </c>
      <c r="H124" s="128" t="s">
        <v>1375</v>
      </c>
      <c r="I124" s="125" t="str">
        <f>VLOOKUP(H124,Presupuesto!$B$8:$C$583,2,0)</f>
        <v>MUEBLES VARIOS DE OFICINA</v>
      </c>
      <c r="J124" s="125" t="str">
        <f t="shared" ref="J124:J129" si="9">$J$17</f>
        <v>Procesos de Gestión Universitaria</v>
      </c>
      <c r="K124" s="125"/>
    </row>
    <row r="125" spans="3:11" x14ac:dyDescent="0.25">
      <c r="C125" s="126" t="s">
        <v>67</v>
      </c>
      <c r="D125" s="178"/>
      <c r="E125" s="127">
        <v>3000</v>
      </c>
      <c r="F125" s="124">
        <f t="shared" si="8"/>
        <v>0</v>
      </c>
      <c r="G125" s="188" t="s">
        <v>270</v>
      </c>
      <c r="H125" s="128" t="s">
        <v>1375</v>
      </c>
      <c r="I125" s="125" t="str">
        <f>VLOOKUP(H125,Presupuesto!$B$8:$C$583,2,0)</f>
        <v>MUEBLES VARIOS DE OFICINA</v>
      </c>
      <c r="J125" s="125" t="str">
        <f t="shared" si="9"/>
        <v>Procesos de Gestión Universitaria</v>
      </c>
      <c r="K125" s="125"/>
    </row>
    <row r="126" spans="3:11" x14ac:dyDescent="0.25">
      <c r="C126" s="126" t="s">
        <v>68</v>
      </c>
      <c r="D126" s="178"/>
      <c r="E126" s="127">
        <v>10000</v>
      </c>
      <c r="F126" s="124">
        <f t="shared" si="8"/>
        <v>0</v>
      </c>
      <c r="G126" s="188" t="s">
        <v>270</v>
      </c>
      <c r="H126" s="128" t="s">
        <v>1375</v>
      </c>
      <c r="I126" s="125" t="str">
        <f>VLOOKUP(H126,Presupuesto!$B$8:$C$583,2,0)</f>
        <v>MUEBLES VARIOS DE OFICINA</v>
      </c>
      <c r="J126" s="125" t="str">
        <f t="shared" si="9"/>
        <v>Procesos de Gestión Universitaria</v>
      </c>
      <c r="K126" s="125"/>
    </row>
    <row r="127" spans="3:11" x14ac:dyDescent="0.25">
      <c r="C127" s="126" t="s">
        <v>69</v>
      </c>
      <c r="D127" s="178"/>
      <c r="E127" s="127">
        <v>3500</v>
      </c>
      <c r="F127" s="124">
        <f t="shared" si="8"/>
        <v>0</v>
      </c>
      <c r="G127" s="188" t="s">
        <v>270</v>
      </c>
      <c r="H127" s="128" t="s">
        <v>1373</v>
      </c>
      <c r="I127" s="125" t="str">
        <f>VLOOKUP(H127,Presupuesto!$B$8:$C$583,2,0)</f>
        <v>MUEBLES VARIOS DE OFICINA</v>
      </c>
      <c r="J127" s="125" t="str">
        <f t="shared" si="9"/>
        <v>Procesos de Gestión Universitaria</v>
      </c>
      <c r="K127" s="125"/>
    </row>
    <row r="128" spans="3:11" x14ac:dyDescent="0.25">
      <c r="C128" s="126" t="s">
        <v>1742</v>
      </c>
      <c r="D128" s="178"/>
      <c r="E128" s="127">
        <v>4000</v>
      </c>
      <c r="F128" s="124">
        <f t="shared" si="8"/>
        <v>0</v>
      </c>
      <c r="G128" s="188" t="s">
        <v>270</v>
      </c>
      <c r="H128" s="128" t="s">
        <v>1375</v>
      </c>
      <c r="I128" s="125" t="str">
        <f>VLOOKUP(H128,Presupuesto!$B$8:$C$583,2,0)</f>
        <v>MUEBLES VARIOS DE OFICINA</v>
      </c>
      <c r="J128" s="125" t="str">
        <f t="shared" si="9"/>
        <v>Procesos de Gestión Universitaria</v>
      </c>
      <c r="K128" s="125"/>
    </row>
    <row r="129" spans="3:11" x14ac:dyDescent="0.25">
      <c r="C129" s="126" t="s">
        <v>71</v>
      </c>
      <c r="D129" s="178"/>
      <c r="E129" s="127">
        <v>12000</v>
      </c>
      <c r="F129" s="124">
        <f t="shared" si="8"/>
        <v>0</v>
      </c>
      <c r="G129" s="188" t="s">
        <v>270</v>
      </c>
      <c r="H129" s="128" t="s">
        <v>1375</v>
      </c>
      <c r="I129" s="125" t="str">
        <f>VLOOKUP(H129,Presupuesto!$B$8:$C$583,2,0)</f>
        <v>MUEBLES VARIOS DE OFICINA</v>
      </c>
      <c r="J129" s="125" t="str">
        <f t="shared" si="9"/>
        <v>Procesos de Gestión Universitaria</v>
      </c>
      <c r="K129" s="125"/>
    </row>
    <row r="131" spans="3:11" ht="15.75" thickBot="1" x14ac:dyDescent="0.3"/>
    <row r="132" spans="3:11" ht="15.75" thickBot="1" x14ac:dyDescent="0.3">
      <c r="C132" s="29" t="s">
        <v>43</v>
      </c>
      <c r="D132" s="30">
        <f>SUM(F139:F146)</f>
        <v>0</v>
      </c>
      <c r="E132" s="205"/>
      <c r="F132" s="205"/>
      <c r="G132" s="98"/>
      <c r="H132" s="205"/>
      <c r="I132" s="205"/>
    </row>
    <row r="133" spans="3:11" x14ac:dyDescent="0.25">
      <c r="C133" s="72"/>
      <c r="D133" s="31"/>
      <c r="E133" s="120"/>
      <c r="F133" s="120"/>
      <c r="G133" s="120"/>
      <c r="H133" s="95"/>
      <c r="I133" s="95"/>
      <c r="J133" s="95"/>
      <c r="K133" s="139"/>
    </row>
    <row r="134" spans="3:11" x14ac:dyDescent="0.25">
      <c r="C134" s="72"/>
      <c r="D134" s="31"/>
      <c r="E134" s="120"/>
      <c r="F134" s="120"/>
      <c r="G134" s="120"/>
      <c r="H134" s="95"/>
      <c r="I134" s="95"/>
      <c r="J134" s="95"/>
      <c r="K134" s="139"/>
    </row>
    <row r="135" spans="3:11" ht="15.75" x14ac:dyDescent="0.25">
      <c r="C135" s="236" t="s">
        <v>533</v>
      </c>
      <c r="D135" s="237"/>
      <c r="E135" s="120"/>
      <c r="F135" s="120"/>
      <c r="G135" s="120"/>
      <c r="H135" s="95"/>
      <c r="I135" s="95"/>
      <c r="J135" s="95"/>
      <c r="K135" s="139"/>
    </row>
    <row r="136" spans="3:11" ht="18.75" x14ac:dyDescent="0.25">
      <c r="C136" s="254" t="e">
        <f>IFERROR(VLOOKUP(D135,'1 Desarrollo e Innov Curricular'!$E:$F,2,FALSE),IFERROR(VLOOKUP(D135,'2 Investigación'!$E:$F,2,FALSE),IFERROR(VLOOKUP(D135,'3 Vinculación Univ. Sociedad'!$E:$F,2,FALSE),IFERROR(VLOOKUP(D135,'4 Docencia y Recursos Humano '!$E:$F,2,FALSE),IFERROR(VLOOKUP(D135,'5 Estudiantes'!$E:$F,2,FALSE),IFERROR(VLOOKUP(D135,'6 Gestion Administrativa'!$E:$F,2,FALSE),IFERROR(VLOOKUP(D135,'Gestion Academica'!$E:$F,2,FALSE),IFERROR(VLOOKUP(D135,Graduados!$E:$F,2,FALSE),IFERROR(VLOOKUP(D135,'Gestión del Conocimiento'!$E:$F,2,FALSE),IFERROR(VLOOKUP(D135,Gobernabilidad!$E:$F,2,FALSE),IFERROR(VLOOKUP(D135,'NIVEL DE ES Y  SISTEMA NACIONAL'!$E:$F,2,FALSE),VLOOKUP(D135,'Lo Esencial'!$E:$F,2,0))))))))))))</f>
        <v>#N/A</v>
      </c>
      <c r="D136" s="31"/>
      <c r="E136" s="120"/>
      <c r="F136" s="120"/>
      <c r="G136" s="120"/>
      <c r="H136" s="95"/>
      <c r="I136" s="95"/>
      <c r="J136" s="95"/>
      <c r="K136" s="139"/>
    </row>
    <row r="137" spans="3:11" ht="15.75" thickBot="1" x14ac:dyDescent="0.3">
      <c r="C137" s="72"/>
      <c r="D137" s="31"/>
      <c r="E137" s="120"/>
      <c r="F137" s="120"/>
      <c r="G137" s="120"/>
      <c r="H137" s="95"/>
      <c r="I137" s="95"/>
      <c r="J137" s="95"/>
      <c r="K137" s="139"/>
    </row>
    <row r="138" spans="3:11" ht="30.75" thickBot="1" x14ac:dyDescent="0.3">
      <c r="C138" s="153" t="s">
        <v>44</v>
      </c>
      <c r="D138" s="155" t="s">
        <v>55</v>
      </c>
      <c r="E138" s="155" t="s">
        <v>57</v>
      </c>
      <c r="F138" s="154" t="s">
        <v>27</v>
      </c>
      <c r="G138" s="160" t="s">
        <v>271</v>
      </c>
      <c r="H138" s="155" t="s">
        <v>46</v>
      </c>
      <c r="I138" s="155" t="s">
        <v>272</v>
      </c>
      <c r="J138" s="155" t="s">
        <v>553</v>
      </c>
      <c r="K138" s="155" t="s">
        <v>554</v>
      </c>
    </row>
    <row r="139" spans="3:11" x14ac:dyDescent="0.25">
      <c r="C139" s="122" t="s">
        <v>63</v>
      </c>
      <c r="D139" s="185"/>
      <c r="E139" s="123">
        <v>2800</v>
      </c>
      <c r="F139" s="124">
        <f>D139*E139</f>
        <v>0</v>
      </c>
      <c r="G139" s="188" t="s">
        <v>270</v>
      </c>
      <c r="H139" s="125" t="s">
        <v>1373</v>
      </c>
      <c r="I139" s="125" t="str">
        <f>VLOOKUP(H139,Presupuesto!$B$8:$C$583,2,0)</f>
        <v>MUEBLES VARIOS DE OFICINA</v>
      </c>
      <c r="J139" s="265" t="s">
        <v>620</v>
      </c>
      <c r="K139" s="125"/>
    </row>
    <row r="140" spans="3:11" x14ac:dyDescent="0.25">
      <c r="C140" s="126" t="s">
        <v>64</v>
      </c>
      <c r="D140" s="178"/>
      <c r="E140" s="127">
        <v>2400</v>
      </c>
      <c r="F140" s="124">
        <f>D140*E140</f>
        <v>0</v>
      </c>
      <c r="G140" s="188" t="s">
        <v>270</v>
      </c>
      <c r="H140" s="128" t="s">
        <v>1373</v>
      </c>
      <c r="I140" s="125" t="str">
        <f>VLOOKUP(H140,Presupuesto!$B$8:$C$583,2,0)</f>
        <v>MUEBLES VARIOS DE OFICINA</v>
      </c>
      <c r="J140" s="125" t="s">
        <v>620</v>
      </c>
      <c r="K140" s="125"/>
    </row>
    <row r="141" spans="3:11" x14ac:dyDescent="0.25">
      <c r="C141" s="126" t="s">
        <v>66</v>
      </c>
      <c r="D141" s="178"/>
      <c r="E141" s="127">
        <v>6000</v>
      </c>
      <c r="F141" s="124">
        <f t="shared" ref="F141:F146" si="10">D141*E141</f>
        <v>0</v>
      </c>
      <c r="G141" s="188" t="s">
        <v>270</v>
      </c>
      <c r="H141" s="128" t="s">
        <v>1375</v>
      </c>
      <c r="I141" s="125" t="str">
        <f>VLOOKUP(H141,Presupuesto!$B$8:$C$583,2,0)</f>
        <v>MUEBLES VARIOS DE OFICINA</v>
      </c>
      <c r="J141" s="125" t="str">
        <f t="shared" ref="J141:J146" si="11">$J$17</f>
        <v>Procesos de Gestión Universitaria</v>
      </c>
      <c r="K141" s="125"/>
    </row>
    <row r="142" spans="3:11" x14ac:dyDescent="0.25">
      <c r="C142" s="126" t="s">
        <v>67</v>
      </c>
      <c r="D142" s="178"/>
      <c r="E142" s="127">
        <v>3000</v>
      </c>
      <c r="F142" s="124">
        <f t="shared" si="10"/>
        <v>0</v>
      </c>
      <c r="G142" s="188" t="s">
        <v>270</v>
      </c>
      <c r="H142" s="128" t="s">
        <v>1375</v>
      </c>
      <c r="I142" s="125" t="str">
        <f>VLOOKUP(H142,Presupuesto!$B$8:$C$583,2,0)</f>
        <v>MUEBLES VARIOS DE OFICINA</v>
      </c>
      <c r="J142" s="125" t="str">
        <f t="shared" si="11"/>
        <v>Procesos de Gestión Universitaria</v>
      </c>
      <c r="K142" s="125"/>
    </row>
    <row r="143" spans="3:11" x14ac:dyDescent="0.25">
      <c r="C143" s="126" t="s">
        <v>68</v>
      </c>
      <c r="D143" s="178"/>
      <c r="E143" s="127">
        <v>10000</v>
      </c>
      <c r="F143" s="124">
        <f t="shared" si="10"/>
        <v>0</v>
      </c>
      <c r="G143" s="188" t="s">
        <v>270</v>
      </c>
      <c r="H143" s="128" t="s">
        <v>1375</v>
      </c>
      <c r="I143" s="125" t="str">
        <f>VLOOKUP(H143,Presupuesto!$B$8:$C$583,2,0)</f>
        <v>MUEBLES VARIOS DE OFICINA</v>
      </c>
      <c r="J143" s="125" t="str">
        <f t="shared" si="11"/>
        <v>Procesos de Gestión Universitaria</v>
      </c>
      <c r="K143" s="125"/>
    </row>
    <row r="144" spans="3:11" x14ac:dyDescent="0.25">
      <c r="C144" s="126" t="s">
        <v>69</v>
      </c>
      <c r="D144" s="178"/>
      <c r="E144" s="127">
        <v>3500</v>
      </c>
      <c r="F144" s="124">
        <f t="shared" si="10"/>
        <v>0</v>
      </c>
      <c r="G144" s="188" t="s">
        <v>270</v>
      </c>
      <c r="H144" s="128" t="s">
        <v>1373</v>
      </c>
      <c r="I144" s="125" t="str">
        <f>VLOOKUP(H144,Presupuesto!$B$8:$C$583,2,0)</f>
        <v>MUEBLES VARIOS DE OFICINA</v>
      </c>
      <c r="J144" s="125" t="str">
        <f t="shared" si="11"/>
        <v>Procesos de Gestión Universitaria</v>
      </c>
      <c r="K144" s="125"/>
    </row>
    <row r="145" spans="3:11" x14ac:dyDescent="0.25">
      <c r="C145" s="126" t="s">
        <v>1742</v>
      </c>
      <c r="D145" s="178"/>
      <c r="E145" s="127">
        <v>4000</v>
      </c>
      <c r="F145" s="124">
        <f t="shared" si="10"/>
        <v>0</v>
      </c>
      <c r="G145" s="188" t="s">
        <v>270</v>
      </c>
      <c r="H145" s="128" t="s">
        <v>1375</v>
      </c>
      <c r="I145" s="125" t="str">
        <f>VLOOKUP(H145,Presupuesto!$B$8:$C$583,2,0)</f>
        <v>MUEBLES VARIOS DE OFICINA</v>
      </c>
      <c r="J145" s="125" t="str">
        <f t="shared" si="11"/>
        <v>Procesos de Gestión Universitaria</v>
      </c>
      <c r="K145" s="125"/>
    </row>
    <row r="146" spans="3:11" x14ac:dyDescent="0.25">
      <c r="C146" s="126" t="s">
        <v>71</v>
      </c>
      <c r="D146" s="178"/>
      <c r="E146" s="127">
        <v>12000</v>
      </c>
      <c r="F146" s="124">
        <f t="shared" si="10"/>
        <v>0</v>
      </c>
      <c r="G146" s="188" t="s">
        <v>270</v>
      </c>
      <c r="H146" s="128" t="s">
        <v>1375</v>
      </c>
      <c r="I146" s="125" t="str">
        <f>VLOOKUP(H146,Presupuesto!$B$8:$C$583,2,0)</f>
        <v>MUEBLES VARIOS DE OFICINA</v>
      </c>
      <c r="J146" s="125" t="str">
        <f t="shared" si="11"/>
        <v>Procesos de Gestión Universitaria</v>
      </c>
      <c r="K146" s="125"/>
    </row>
    <row r="150" spans="3:11" ht="15.75" thickBot="1" x14ac:dyDescent="0.3"/>
    <row r="151" spans="3:11" ht="15.75" thickBot="1" x14ac:dyDescent="0.3">
      <c r="C151" s="29" t="s">
        <v>43</v>
      </c>
      <c r="D151" s="30">
        <f>SUM(F158:F165)</f>
        <v>0</v>
      </c>
      <c r="E151" s="205"/>
      <c r="F151" s="205"/>
      <c r="G151" s="98"/>
      <c r="H151" s="205"/>
      <c r="I151" s="205"/>
    </row>
    <row r="152" spans="3:11" x14ac:dyDescent="0.25">
      <c r="C152" s="72"/>
      <c r="D152" s="31"/>
      <c r="E152" s="120"/>
      <c r="F152" s="120"/>
      <c r="G152" s="120"/>
      <c r="H152" s="95"/>
      <c r="I152" s="95"/>
      <c r="J152" s="95"/>
      <c r="K152" s="139"/>
    </row>
    <row r="153" spans="3:11" x14ac:dyDescent="0.25">
      <c r="C153" s="72"/>
      <c r="D153" s="31"/>
      <c r="E153" s="120"/>
      <c r="F153" s="120"/>
      <c r="G153" s="120"/>
      <c r="H153" s="95"/>
      <c r="I153" s="95"/>
      <c r="J153" s="95"/>
      <c r="K153" s="139"/>
    </row>
    <row r="154" spans="3:11" ht="15.75" x14ac:dyDescent="0.25">
      <c r="C154" s="236" t="s">
        <v>533</v>
      </c>
      <c r="D154" s="237"/>
      <c r="E154" s="120"/>
      <c r="F154" s="120"/>
      <c r="G154" s="120"/>
      <c r="H154" s="95"/>
      <c r="I154" s="95"/>
      <c r="J154" s="95"/>
      <c r="K154" s="139"/>
    </row>
    <row r="155" spans="3:11" ht="18.75" x14ac:dyDescent="0.25">
      <c r="C155" s="254" t="e">
        <f>IFERROR(VLOOKUP(D154,'1 Desarrollo e Innov Curricular'!$E:$F,2,FALSE),IFERROR(VLOOKUP(D154,'2 Investigación'!$E:$F,2,FALSE),IFERROR(VLOOKUP(D154,'3 Vinculación Univ. Sociedad'!$E:$F,2,FALSE),IFERROR(VLOOKUP(D154,'4 Docencia y Recursos Humano '!$E:$F,2,FALSE),IFERROR(VLOOKUP(D154,'5 Estudiantes'!$E:$F,2,FALSE),IFERROR(VLOOKUP(D154,'6 Gestion Administrativa'!$E:$F,2,FALSE),IFERROR(VLOOKUP(D154,'Gestion Academica'!$E:$F,2,FALSE),IFERROR(VLOOKUP(D154,Graduados!$E:$F,2,FALSE),IFERROR(VLOOKUP(D154,'Gestión del Conocimiento'!$E:$F,2,FALSE),IFERROR(VLOOKUP(D154,Gobernabilidad!$E:$F,2,FALSE),IFERROR(VLOOKUP(D154,'NIVEL DE ES Y  SISTEMA NACIONAL'!$E:$F,2,FALSE),VLOOKUP(D154,'Lo Esencial'!$E:$F,2,0))))))))))))</f>
        <v>#N/A</v>
      </c>
      <c r="D155" s="31"/>
      <c r="E155" s="120"/>
      <c r="F155" s="120"/>
      <c r="G155" s="120"/>
      <c r="H155" s="95"/>
      <c r="I155" s="95"/>
      <c r="J155" s="95"/>
      <c r="K155" s="139"/>
    </row>
    <row r="156" spans="3:11" ht="15.75" thickBot="1" x14ac:dyDescent="0.3">
      <c r="C156" s="72"/>
      <c r="D156" s="31"/>
      <c r="E156" s="120"/>
      <c r="F156" s="120"/>
      <c r="G156" s="120"/>
      <c r="H156" s="95"/>
      <c r="I156" s="95"/>
      <c r="J156" s="95"/>
      <c r="K156" s="139"/>
    </row>
    <row r="157" spans="3:11" ht="30.75" thickBot="1" x14ac:dyDescent="0.3">
      <c r="C157" s="153" t="s">
        <v>44</v>
      </c>
      <c r="D157" s="155" t="s">
        <v>55</v>
      </c>
      <c r="E157" s="155" t="s">
        <v>57</v>
      </c>
      <c r="F157" s="154" t="s">
        <v>27</v>
      </c>
      <c r="G157" s="160" t="s">
        <v>271</v>
      </c>
      <c r="H157" s="155" t="s">
        <v>46</v>
      </c>
      <c r="I157" s="155" t="s">
        <v>272</v>
      </c>
      <c r="J157" s="155" t="s">
        <v>553</v>
      </c>
      <c r="K157" s="155" t="s">
        <v>554</v>
      </c>
    </row>
    <row r="158" spans="3:11" x14ac:dyDescent="0.25">
      <c r="C158" s="122" t="s">
        <v>63</v>
      </c>
      <c r="D158" s="185"/>
      <c r="E158" s="123">
        <v>2800</v>
      </c>
      <c r="F158" s="124">
        <f>D158*E158</f>
        <v>0</v>
      </c>
      <c r="G158" s="188" t="s">
        <v>270</v>
      </c>
      <c r="H158" s="125" t="s">
        <v>1373</v>
      </c>
      <c r="I158" s="125" t="str">
        <f>VLOOKUP(H158,Presupuesto!$B$8:$C$583,2,0)</f>
        <v>MUEBLES VARIOS DE OFICINA</v>
      </c>
      <c r="J158" s="265" t="s">
        <v>620</v>
      </c>
      <c r="K158" s="125"/>
    </row>
    <row r="159" spans="3:11" x14ac:dyDescent="0.25">
      <c r="C159" s="126" t="s">
        <v>64</v>
      </c>
      <c r="D159" s="178"/>
      <c r="E159" s="127">
        <v>2400</v>
      </c>
      <c r="F159" s="124">
        <f>D159*E159</f>
        <v>0</v>
      </c>
      <c r="G159" s="188" t="s">
        <v>270</v>
      </c>
      <c r="H159" s="128" t="s">
        <v>1373</v>
      </c>
      <c r="I159" s="125" t="str">
        <f>VLOOKUP(H159,Presupuesto!$B$8:$C$583,2,0)</f>
        <v>MUEBLES VARIOS DE OFICINA</v>
      </c>
      <c r="J159" s="125" t="s">
        <v>620</v>
      </c>
      <c r="K159" s="125"/>
    </row>
    <row r="160" spans="3:11" x14ac:dyDescent="0.25">
      <c r="C160" s="126" t="s">
        <v>66</v>
      </c>
      <c r="D160" s="178"/>
      <c r="E160" s="127">
        <v>6000</v>
      </c>
      <c r="F160" s="124">
        <f t="shared" ref="F160:F165" si="12">D160*E160</f>
        <v>0</v>
      </c>
      <c r="G160" s="188" t="s">
        <v>270</v>
      </c>
      <c r="H160" s="128" t="s">
        <v>1375</v>
      </c>
      <c r="I160" s="125" t="str">
        <f>VLOOKUP(H160,Presupuesto!$B$8:$C$583,2,0)</f>
        <v>MUEBLES VARIOS DE OFICINA</v>
      </c>
      <c r="J160" s="125" t="str">
        <f t="shared" ref="J160:J165" si="13">$J$17</f>
        <v>Procesos de Gestión Universitaria</v>
      </c>
      <c r="K160" s="125"/>
    </row>
    <row r="161" spans="3:11" x14ac:dyDescent="0.25">
      <c r="C161" s="126" t="s">
        <v>67</v>
      </c>
      <c r="D161" s="178"/>
      <c r="E161" s="127">
        <v>3000</v>
      </c>
      <c r="F161" s="124">
        <f t="shared" si="12"/>
        <v>0</v>
      </c>
      <c r="G161" s="188" t="s">
        <v>270</v>
      </c>
      <c r="H161" s="128" t="s">
        <v>1375</v>
      </c>
      <c r="I161" s="125" t="str">
        <f>VLOOKUP(H161,Presupuesto!$B$8:$C$583,2,0)</f>
        <v>MUEBLES VARIOS DE OFICINA</v>
      </c>
      <c r="J161" s="125" t="str">
        <f t="shared" si="13"/>
        <v>Procesos de Gestión Universitaria</v>
      </c>
      <c r="K161" s="125"/>
    </row>
    <row r="162" spans="3:11" x14ac:dyDescent="0.25">
      <c r="C162" s="126" t="s">
        <v>68</v>
      </c>
      <c r="D162" s="178"/>
      <c r="E162" s="127">
        <v>10000</v>
      </c>
      <c r="F162" s="124">
        <f t="shared" si="12"/>
        <v>0</v>
      </c>
      <c r="G162" s="188" t="s">
        <v>270</v>
      </c>
      <c r="H162" s="128" t="s">
        <v>1375</v>
      </c>
      <c r="I162" s="125" t="str">
        <f>VLOOKUP(H162,Presupuesto!$B$8:$C$583,2,0)</f>
        <v>MUEBLES VARIOS DE OFICINA</v>
      </c>
      <c r="J162" s="125" t="str">
        <f t="shared" si="13"/>
        <v>Procesos de Gestión Universitaria</v>
      </c>
      <c r="K162" s="125"/>
    </row>
    <row r="163" spans="3:11" x14ac:dyDescent="0.25">
      <c r="C163" s="126" t="s">
        <v>69</v>
      </c>
      <c r="D163" s="178"/>
      <c r="E163" s="127">
        <v>3500</v>
      </c>
      <c r="F163" s="124">
        <f t="shared" si="12"/>
        <v>0</v>
      </c>
      <c r="G163" s="188" t="s">
        <v>270</v>
      </c>
      <c r="H163" s="128" t="s">
        <v>1373</v>
      </c>
      <c r="I163" s="125" t="str">
        <f>VLOOKUP(H163,Presupuesto!$B$8:$C$583,2,0)</f>
        <v>MUEBLES VARIOS DE OFICINA</v>
      </c>
      <c r="J163" s="125" t="str">
        <f t="shared" si="13"/>
        <v>Procesos de Gestión Universitaria</v>
      </c>
      <c r="K163" s="125"/>
    </row>
    <row r="164" spans="3:11" x14ac:dyDescent="0.25">
      <c r="C164" s="126" t="s">
        <v>1742</v>
      </c>
      <c r="D164" s="178"/>
      <c r="E164" s="127">
        <v>4000</v>
      </c>
      <c r="F164" s="124">
        <f t="shared" si="12"/>
        <v>0</v>
      </c>
      <c r="G164" s="188" t="s">
        <v>270</v>
      </c>
      <c r="H164" s="128" t="s">
        <v>1375</v>
      </c>
      <c r="I164" s="125" t="str">
        <f>VLOOKUP(H164,Presupuesto!$B$8:$C$583,2,0)</f>
        <v>MUEBLES VARIOS DE OFICINA</v>
      </c>
      <c r="J164" s="125" t="str">
        <f t="shared" si="13"/>
        <v>Procesos de Gestión Universitaria</v>
      </c>
      <c r="K164" s="125"/>
    </row>
    <row r="165" spans="3:11" x14ac:dyDescent="0.25">
      <c r="C165" s="126" t="s">
        <v>71</v>
      </c>
      <c r="D165" s="178"/>
      <c r="E165" s="127">
        <v>12000</v>
      </c>
      <c r="F165" s="124">
        <f t="shared" si="12"/>
        <v>0</v>
      </c>
      <c r="G165" s="188" t="s">
        <v>270</v>
      </c>
      <c r="H165" s="128" t="s">
        <v>1375</v>
      </c>
      <c r="I165" s="125" t="str">
        <f>VLOOKUP(H165,Presupuesto!$B$8:$C$583,2,0)</f>
        <v>MUEBLES VARIOS DE OFICINA</v>
      </c>
      <c r="J165" s="125" t="str">
        <f t="shared" si="13"/>
        <v>Procesos de Gestión Universitaria</v>
      </c>
      <c r="K165" s="125"/>
    </row>
  </sheetData>
  <dataValidations xWindow="991" yWindow="643" count="4">
    <dataValidation type="list" allowBlank="1" showInputMessage="1" showErrorMessage="1" errorTitle="¡Ingreso Invalido!" error="Seleccione una opción de la lista" promptTitle="Tipo de Presupuesto" prompt="Seleccione una opción de la lista" sqref="G122:G129 G139:G146 G158:G165 G95:G98 G68:G72 G35:G38 G17:G24 G50:G56 G82:G84 G108:G112">
      <formula1>$R$2:$S$2</formula1>
    </dataValidation>
    <dataValidation type="list" allowBlank="1" showInputMessage="1" showErrorMessage="1" errorTitle="¡Ingreso Inválido!" error="Seleccione una opción de la lista" promptTitle="Mes Requerido" prompt="Seleccione el mes en el que requiere el recurso." sqref="K122:K129 K139:K146 K158:K165 K95:K98 K50:K56 K35:K38 K17:K24 K68:K72 K82:K84 K108:K112">
      <formula1>$U$2:$AF$2</formula1>
    </dataValidation>
    <dataValidation type="list" allowBlank="1" showInputMessage="1" showErrorMessage="1" errorTitle="¡Ingreso Inválido!" error="Seleccione una opción de la lista." promptTitle="Dimensión Estratégica" prompt="Seleccione una opción de la lista." sqref="J122:J129 J139:J146 J158:J165 J108:J112 J50:J56 J35:J38 J17:J24 J68:J72 J82:J84 J95:J98">
      <formula1>$A$2:$K$2</formula1>
    </dataValidation>
    <dataValidation type="list" allowBlank="1" showInputMessage="1" showErrorMessage="1" errorTitle="¡Ingreso Inválido!" error="Verifique el valor ingresado." promptTitle="Objeto de Gasto" prompt="Ingrese el Objeto de Gasto." sqref="H122:H129 H139:H146 H158:H165 H95:H98 H68:H72 H35:H38 H17:H24 H50:H56 H82:H84 H108:H112">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205"/>
  <sheetViews>
    <sheetView showGridLines="0" topLeftCell="D121" zoomScale="86" zoomScaleNormal="86" workbookViewId="0">
      <selection activeCell="J137" sqref="J137"/>
    </sheetView>
  </sheetViews>
  <sheetFormatPr baseColWidth="10" defaultColWidth="11.5703125" defaultRowHeight="15" x14ac:dyDescent="0.25"/>
  <cols>
    <col min="1" max="1" width="5.7109375" style="112" customWidth="1"/>
    <col min="2" max="2" width="17" style="112" customWidth="1"/>
    <col min="3" max="3" width="46.85546875" style="112" bestFit="1" customWidth="1"/>
    <col min="4" max="4" width="23.7109375" style="112" bestFit="1" customWidth="1"/>
    <col min="5" max="6" width="13.85546875" style="112" customWidth="1"/>
    <col min="7" max="7" width="13.85546875" style="96" customWidth="1"/>
    <col min="8" max="8" width="12.7109375" style="112" bestFit="1" customWidth="1"/>
    <col min="9" max="9" width="58.42578125" style="112" customWidth="1"/>
    <col min="10" max="10" width="40.140625" style="112" customWidth="1"/>
    <col min="11" max="11" width="11.5703125" style="112"/>
    <col min="12" max="12" width="15" style="112" customWidth="1"/>
    <col min="13"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c r="CB2" s="149" t="s">
        <v>1728</v>
      </c>
      <c r="CC2" s="149" t="s">
        <v>1729</v>
      </c>
      <c r="CD2" s="149" t="s">
        <v>1727</v>
      </c>
      <c r="CE2" s="149" t="s">
        <v>1730</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CB3" s="112">
        <v>35000</v>
      </c>
      <c r="CC3" s="112">
        <v>15000</v>
      </c>
      <c r="CD3" s="112">
        <v>35000</v>
      </c>
      <c r="CE3" s="112">
        <v>15000</v>
      </c>
    </row>
    <row r="4" spans="1:576" ht="15.75" thickBot="1" x14ac:dyDescent="0.3"/>
    <row r="5" spans="1:576" ht="53.25" thickBot="1" x14ac:dyDescent="0.3">
      <c r="C5" s="113" t="s">
        <v>524</v>
      </c>
      <c r="D5" s="230">
        <f>SUMIF(C:C,$C$10,D:D)</f>
        <v>705600</v>
      </c>
    </row>
    <row r="8" spans="1:576" x14ac:dyDescent="0.25">
      <c r="C8" s="134"/>
      <c r="D8" s="134"/>
      <c r="E8" s="134"/>
      <c r="F8" s="134"/>
      <c r="G8" s="97"/>
      <c r="H8" s="134"/>
      <c r="I8" s="134"/>
    </row>
    <row r="9" spans="1:576" ht="15.75" thickBot="1" x14ac:dyDescent="0.3">
      <c r="C9" s="134"/>
      <c r="D9" s="134"/>
      <c r="E9" s="134"/>
      <c r="F9" s="134"/>
      <c r="G9" s="97"/>
      <c r="H9" s="134"/>
      <c r="I9" s="134"/>
    </row>
    <row r="10" spans="1:576" ht="15.75" thickBot="1" x14ac:dyDescent="0.3">
      <c r="B10" s="120"/>
      <c r="C10" s="29" t="s">
        <v>43</v>
      </c>
      <c r="D10" s="135">
        <f>SUM(F17:F19)</f>
        <v>61000</v>
      </c>
      <c r="F10" s="72"/>
      <c r="G10" s="98"/>
      <c r="H10" s="72"/>
      <c r="I10" s="72"/>
    </row>
    <row r="11" spans="1:576" x14ac:dyDescent="0.25">
      <c r="B11" s="120"/>
      <c r="C11" s="72"/>
      <c r="D11" s="31"/>
      <c r="E11" s="120"/>
      <c r="F11" s="120"/>
      <c r="G11" s="120"/>
      <c r="H11" s="95"/>
      <c r="I11" s="95"/>
      <c r="J11" s="95"/>
      <c r="K11" s="139"/>
    </row>
    <row r="12" spans="1:576" x14ac:dyDescent="0.25">
      <c r="B12" s="120"/>
      <c r="C12" s="72"/>
      <c r="D12" s="31"/>
      <c r="E12" s="120"/>
      <c r="F12" s="120"/>
      <c r="G12" s="120"/>
      <c r="H12" s="95"/>
      <c r="I12" s="95"/>
      <c r="J12" s="95"/>
      <c r="K12" s="139"/>
    </row>
    <row r="13" spans="1:576" ht="15.75" x14ac:dyDescent="0.25">
      <c r="B13" s="120"/>
      <c r="C13" s="236" t="s">
        <v>533</v>
      </c>
      <c r="D13" s="237" t="s">
        <v>1744</v>
      </c>
      <c r="E13" s="120"/>
      <c r="F13" s="120"/>
      <c r="G13" s="120"/>
      <c r="H13" s="95"/>
      <c r="I13" s="95"/>
      <c r="J13" s="95"/>
      <c r="K13" s="139"/>
    </row>
    <row r="14" spans="1:576" ht="18.75" x14ac:dyDescent="0.25">
      <c r="B14" s="120"/>
      <c r="C14" s="254" t="str">
        <f>IFERROR(VLOOKUP(D13,'1 Desarrollo e Innov Curricular'!$E:$F,2,FALSE),IFERROR(VLOOKUP(D13,'2 Investigación'!$E:$F,2,FALSE),IFERROR(VLOOKUP(D13,'3 Vinculación Univ. Sociedad'!$E:$F,2,FALSE),IFERROR(VLOOKUP(D13,'4 Docencia y Recursos Humano '!$E:$F,2,FALSE),IFERROR(VLOOKUP(D13,'5 Estudiantes'!$E:$F,2,FALSE),IFERROR(VLOOKUP(D13,'6 Gestion Administrativa'!$E:$F,2,FALSE),IFERROR(VLOOKUP(D13,'Gestion Academica'!$E:$F,2,FALSE),IFERROR(VLOOKUP(D13,Graduados!$E:$F,2,FALSE),IFERROR(VLOOKUP(D13,'Gestión del Conocimiento'!$E:$F,2,FALSE),IFERROR(VLOOKUP(D13,Gobernabilidad!$E:$F,2,FALSE),IFERROR(VLOOKUP(D13,'NIVEL DE ES Y  SISTEMA NACIONAL'!$E:$F,2,FALSE),VLOOKUP(D13,'Lo Esencial'!$E:$F,2,0))))))))))))</f>
        <v>Mejorar los servicios de tecnología educativa en las diferentes aulas donde se imparten las asignaturas de Humanidades.</v>
      </c>
      <c r="D14" s="31"/>
      <c r="E14" s="120"/>
      <c r="F14" s="120"/>
      <c r="G14" s="120"/>
      <c r="H14" s="95"/>
      <c r="I14" s="95"/>
      <c r="J14" s="95"/>
      <c r="K14" s="139"/>
    </row>
    <row r="15" spans="1:576" x14ac:dyDescent="0.25">
      <c r="B15" s="120"/>
      <c r="F15" s="120"/>
      <c r="G15" s="95"/>
      <c r="H15" s="95"/>
      <c r="I15" s="95"/>
    </row>
    <row r="16" spans="1:576" ht="32.25" customHeight="1" x14ac:dyDescent="0.25">
      <c r="B16" s="120"/>
      <c r="C16" s="176" t="s">
        <v>44</v>
      </c>
      <c r="D16" s="176" t="s">
        <v>55</v>
      </c>
      <c r="E16" s="176" t="s">
        <v>57</v>
      </c>
      <c r="F16" s="177" t="s">
        <v>27</v>
      </c>
      <c r="G16" s="177" t="s">
        <v>271</v>
      </c>
      <c r="H16" s="176" t="s">
        <v>46</v>
      </c>
      <c r="I16" s="176" t="s">
        <v>272</v>
      </c>
      <c r="J16" s="176" t="s">
        <v>553</v>
      </c>
      <c r="K16" s="176" t="s">
        <v>554</v>
      </c>
      <c r="L16" s="176" t="s">
        <v>610</v>
      </c>
    </row>
    <row r="17" spans="2:12" ht="15.75" thickBot="1" x14ac:dyDescent="0.3">
      <c r="B17" s="120"/>
      <c r="C17" s="126" t="s">
        <v>35</v>
      </c>
      <c r="D17" s="178">
        <v>2</v>
      </c>
      <c r="E17" s="127">
        <v>20000</v>
      </c>
      <c r="F17" s="124">
        <f>D17*E17</f>
        <v>40000</v>
      </c>
      <c r="G17" s="192" t="s">
        <v>270</v>
      </c>
      <c r="H17" s="128" t="s">
        <v>1396</v>
      </c>
      <c r="I17" s="128" t="str">
        <f>VLOOKUP(H17,Presupuesto!$B$8:$C$583,2,0)</f>
        <v>EQUIPO DE COMUNICACIàN Y SE¥ALAMIENTO</v>
      </c>
      <c r="J17" s="125" t="s">
        <v>620</v>
      </c>
      <c r="K17" s="125"/>
      <c r="L17" s="125"/>
    </row>
    <row r="18" spans="2:12" x14ac:dyDescent="0.25">
      <c r="B18" s="120"/>
      <c r="C18" s="448" t="s">
        <v>1729</v>
      </c>
      <c r="D18" s="178">
        <v>1</v>
      </c>
      <c r="E18" s="123">
        <f>HLOOKUP($C18,$CB$2:$CE$3,2,0)</f>
        <v>15000</v>
      </c>
      <c r="F18" s="124">
        <f>D18*E18</f>
        <v>15000</v>
      </c>
      <c r="G18" s="192" t="s">
        <v>270</v>
      </c>
      <c r="H18" s="128" t="s">
        <v>479</v>
      </c>
      <c r="I18" s="128" t="str">
        <f>VLOOKUP(H18,Presupuesto!$B$8:$C$583,2,0)</f>
        <v>EQUIPOS PARA COMPUTACION</v>
      </c>
      <c r="J18" s="125" t="s">
        <v>620</v>
      </c>
      <c r="K18" s="125"/>
      <c r="L18" s="125"/>
    </row>
    <row r="19" spans="2:12" x14ac:dyDescent="0.25">
      <c r="B19" s="120"/>
      <c r="C19" s="126" t="s">
        <v>1743</v>
      </c>
      <c r="D19" s="178">
        <v>2</v>
      </c>
      <c r="E19" s="127">
        <v>3000</v>
      </c>
      <c r="F19" s="124">
        <f>D19*E19</f>
        <v>6000</v>
      </c>
      <c r="G19" s="192" t="s">
        <v>270</v>
      </c>
      <c r="H19" s="128" t="s">
        <v>1396</v>
      </c>
      <c r="I19" s="128" t="str">
        <f>VLOOKUP(H19,Presupuesto!$B$8:$C$583,2,0)</f>
        <v>EQUIPO DE COMUNICACIàN Y SE¥ALAMIENTO</v>
      </c>
      <c r="J19" s="125" t="s">
        <v>620</v>
      </c>
      <c r="K19" s="125"/>
      <c r="L19" s="125"/>
    </row>
    <row r="20" spans="2:12" x14ac:dyDescent="0.25">
      <c r="B20" s="120"/>
      <c r="F20" s="120"/>
      <c r="G20" s="95"/>
      <c r="H20" s="95"/>
      <c r="I20" s="95"/>
    </row>
    <row r="23" spans="2:12" ht="15.75" thickBot="1" x14ac:dyDescent="0.3"/>
    <row r="24" spans="2:12" ht="15.75" thickBot="1" x14ac:dyDescent="0.3">
      <c r="C24" s="29" t="s">
        <v>43</v>
      </c>
      <c r="D24" s="135">
        <f>SUM(F31:F33)</f>
        <v>24500</v>
      </c>
      <c r="F24" s="72"/>
      <c r="G24" s="98"/>
      <c r="H24" s="72"/>
      <c r="I24" s="72"/>
    </row>
    <row r="25" spans="2:12" x14ac:dyDescent="0.25">
      <c r="C25" s="72"/>
      <c r="D25" s="31"/>
      <c r="E25" s="120"/>
      <c r="F25" s="120"/>
      <c r="G25" s="120"/>
      <c r="H25" s="95"/>
      <c r="I25" s="95"/>
      <c r="J25" s="95"/>
      <c r="K25" s="139"/>
    </row>
    <row r="26" spans="2:12" x14ac:dyDescent="0.25">
      <c r="C26" s="72"/>
      <c r="D26" s="31"/>
      <c r="E26" s="120"/>
      <c r="F26" s="120"/>
      <c r="G26" s="120"/>
      <c r="H26" s="95"/>
      <c r="I26" s="95"/>
      <c r="J26" s="95"/>
      <c r="K26" s="139"/>
    </row>
    <row r="27" spans="2:12" ht="15.75" x14ac:dyDescent="0.25">
      <c r="C27" s="236" t="s">
        <v>533</v>
      </c>
      <c r="D27" s="237" t="s">
        <v>1763</v>
      </c>
      <c r="E27" s="120"/>
      <c r="F27" s="120"/>
      <c r="G27" s="120"/>
      <c r="H27" s="95"/>
      <c r="I27" s="95"/>
      <c r="J27" s="95"/>
      <c r="K27" s="139"/>
    </row>
    <row r="28" spans="2:12" ht="18.75" x14ac:dyDescent="0.25">
      <c r="C28" s="254" t="str">
        <f>IFERROR(VLOOKUP(D27,'1 Desarrollo e Innov Curricular'!$E:$F,2,FALSE),IFERROR(VLOOKUP(D27,'2 Investigación'!$E:$F,2,FALSE),IFERROR(VLOOKUP(D27,'3 Vinculación Univ. Sociedad'!$E:$F,2,FALSE),IFERROR(VLOOKUP(D27,'4 Docencia y Recursos Humano '!$E:$F,2,FALSE),IFERROR(VLOOKUP(D27,'5 Estudiantes'!$E:$F,2,FALSE),IFERROR(VLOOKUP(D27,'6 Gestion Administrativa'!$E:$F,2,FALSE),IFERROR(VLOOKUP(D27,'Gestion Academica'!$E:$F,2,FALSE),IFERROR(VLOOKUP(D27,Graduados!$E:$F,2,FALSE),IFERROR(VLOOKUP(D27,'Gestión del Conocimiento'!$E:$F,2,FALSE),IFERROR(VLOOKUP(D27,Gobernabilidad!$E:$F,2,FALSE),IFERROR(VLOOKUP(D27,'NIVEL DE ES Y  SISTEMA NACIONAL'!$E:$F,2,FALSE),VLOOKUP(D27,'Lo Esencial'!$E:$F,2,0))))))))))))</f>
        <v xml:space="preserve">Concluir con la adecuación y equipamiento del laboratorio de Química </v>
      </c>
      <c r="D28" s="31"/>
      <c r="E28" s="120"/>
      <c r="F28" s="120"/>
      <c r="G28" s="120"/>
      <c r="H28" s="95"/>
      <c r="I28" s="95"/>
      <c r="J28" s="95"/>
      <c r="K28" s="139"/>
    </row>
    <row r="29" spans="2:12" x14ac:dyDescent="0.25">
      <c r="F29" s="120"/>
      <c r="G29" s="95"/>
      <c r="H29" s="95"/>
      <c r="I29" s="95"/>
    </row>
    <row r="30" spans="2:12" ht="30.75" thickBot="1" x14ac:dyDescent="0.3">
      <c r="C30" s="176" t="s">
        <v>44</v>
      </c>
      <c r="D30" s="176" t="s">
        <v>55</v>
      </c>
      <c r="E30" s="176" t="s">
        <v>57</v>
      </c>
      <c r="F30" s="177" t="s">
        <v>27</v>
      </c>
      <c r="G30" s="177" t="s">
        <v>271</v>
      </c>
      <c r="H30" s="176" t="s">
        <v>46</v>
      </c>
      <c r="I30" s="176" t="s">
        <v>272</v>
      </c>
      <c r="J30" s="176" t="s">
        <v>553</v>
      </c>
      <c r="K30" s="176" t="s">
        <v>554</v>
      </c>
      <c r="L30" s="176" t="s">
        <v>610</v>
      </c>
    </row>
    <row r="31" spans="2:12" x14ac:dyDescent="0.25">
      <c r="C31" s="448" t="s">
        <v>1729</v>
      </c>
      <c r="D31" s="178">
        <v>1</v>
      </c>
      <c r="E31" s="123">
        <f>HLOOKUP($C31,$CB$2:$CE$3,2,0)</f>
        <v>15000</v>
      </c>
      <c r="F31" s="124">
        <f>D31*E31</f>
        <v>15000</v>
      </c>
      <c r="G31" s="192" t="s">
        <v>270</v>
      </c>
      <c r="H31" s="128" t="s">
        <v>479</v>
      </c>
      <c r="I31" s="128" t="str">
        <f>VLOOKUP(H31,Presupuesto!$B$8:$C$583,2,0)</f>
        <v>EQUIPOS PARA COMPUTACION</v>
      </c>
      <c r="J31" s="125" t="s">
        <v>620</v>
      </c>
      <c r="K31" s="125"/>
      <c r="L31" s="125"/>
    </row>
    <row r="32" spans="2:12" x14ac:dyDescent="0.25">
      <c r="C32" s="126" t="s">
        <v>74</v>
      </c>
      <c r="D32" s="178">
        <v>1</v>
      </c>
      <c r="E32" s="127">
        <v>8000</v>
      </c>
      <c r="F32" s="124">
        <f>D32*E32</f>
        <v>8000</v>
      </c>
      <c r="G32" s="192" t="s">
        <v>270</v>
      </c>
      <c r="H32" s="128" t="s">
        <v>479</v>
      </c>
      <c r="I32" s="128" t="str">
        <f>VLOOKUP(H32,Presupuesto!$B$8:$C$583,2,0)</f>
        <v>EQUIPOS PARA COMPUTACION</v>
      </c>
      <c r="J32" s="125" t="s">
        <v>620</v>
      </c>
      <c r="K32" s="125"/>
      <c r="L32" s="125"/>
    </row>
    <row r="33" spans="3:12" x14ac:dyDescent="0.25">
      <c r="C33" s="126" t="s">
        <v>1764</v>
      </c>
      <c r="D33" s="178">
        <v>1</v>
      </c>
      <c r="E33" s="127">
        <v>1500</v>
      </c>
      <c r="F33" s="124">
        <f>D33*E33</f>
        <v>1500</v>
      </c>
      <c r="G33" s="192" t="s">
        <v>270</v>
      </c>
      <c r="H33" s="128" t="s">
        <v>1436</v>
      </c>
      <c r="I33" s="128" t="str">
        <f>VLOOKUP(H33,Presupuesto!$B$8:$C$583,2,0)</f>
        <v>APLICACIONES INFORMATICAS</v>
      </c>
      <c r="J33" s="125" t="s">
        <v>620</v>
      </c>
      <c r="K33" s="125"/>
      <c r="L33" s="125"/>
    </row>
    <row r="38" spans="3:12" ht="15.75" thickBot="1" x14ac:dyDescent="0.3"/>
    <row r="39" spans="3:12" ht="15.75" thickBot="1" x14ac:dyDescent="0.3">
      <c r="C39" s="29" t="s">
        <v>43</v>
      </c>
      <c r="D39" s="135">
        <f>SUM(F46:F49)</f>
        <v>62000</v>
      </c>
      <c r="F39" s="72"/>
      <c r="G39" s="98"/>
      <c r="H39" s="72"/>
      <c r="I39" s="72"/>
    </row>
    <row r="40" spans="3:12" x14ac:dyDescent="0.25">
      <c r="C40" s="72"/>
      <c r="D40" s="31"/>
      <c r="E40" s="120"/>
      <c r="F40" s="120"/>
      <c r="G40" s="120"/>
      <c r="H40" s="95"/>
      <c r="I40" s="95"/>
      <c r="J40" s="95"/>
      <c r="K40" s="139"/>
    </row>
    <row r="41" spans="3:12" x14ac:dyDescent="0.25">
      <c r="C41" s="72"/>
      <c r="D41" s="31"/>
      <c r="E41" s="120"/>
      <c r="F41" s="120"/>
      <c r="G41" s="120"/>
      <c r="H41" s="95"/>
      <c r="I41" s="95"/>
      <c r="J41" s="95"/>
      <c r="K41" s="139"/>
    </row>
    <row r="42" spans="3:12" ht="15.75" x14ac:dyDescent="0.25">
      <c r="C42" s="236" t="s">
        <v>533</v>
      </c>
      <c r="D42" s="237" t="s">
        <v>1797</v>
      </c>
      <c r="E42" s="120"/>
      <c r="F42" s="120"/>
      <c r="G42" s="120"/>
      <c r="H42" s="95"/>
      <c r="I42" s="95"/>
      <c r="J42" s="95"/>
      <c r="K42" s="139"/>
    </row>
    <row r="43" spans="3:12" ht="18.75" x14ac:dyDescent="0.25">
      <c r="C43" s="254" t="str">
        <f>IFERROR(VLOOKUP(D42,'1 Desarrollo e Innov Curricular'!$E:$F,2,FALSE),IFERROR(VLOOKUP(D42,'2 Investigación'!$E:$F,2,FALSE),IFERROR(VLOOKUP(D42,'3 Vinculación Univ. Sociedad'!$E:$F,2,FALSE),IFERROR(VLOOKUP(D42,'4 Docencia y Recursos Humano '!$E:$F,2,FALSE),IFERROR(VLOOKUP(D42,'5 Estudiantes'!$E:$F,2,FALSE),IFERROR(VLOOKUP(D42,'6 Gestion Administrativa'!$E:$F,2,FALSE),IFERROR(VLOOKUP(D42,'Gestion Academica'!$E:$F,2,FALSE),IFERROR(VLOOKUP(D42,Graduados!$E:$F,2,FALSE),IFERROR(VLOOKUP(D42,'Gestión del Conocimiento'!$E:$F,2,FALSE),IFERROR(VLOOKUP(D42,Gobernabilidad!$E:$F,2,FALSE),IFERROR(VLOOKUP(D42,'NIVEL DE ES Y  SISTEMA NACIONAL'!$E:$F,2,FALSE),VLOOKUP(D42,'Lo Esencial'!$E:$F,2,0))))))))))))</f>
        <v xml:space="preserve">Dotar al área de admisiones de los insumos necesario para fortalecer el proceso de admisión </v>
      </c>
      <c r="D43" s="31"/>
      <c r="E43" s="120"/>
      <c r="F43" s="120"/>
      <c r="G43" s="120"/>
      <c r="H43" s="95"/>
      <c r="I43" s="95"/>
      <c r="J43" s="95"/>
      <c r="K43" s="139"/>
    </row>
    <row r="44" spans="3:12" x14ac:dyDescent="0.25">
      <c r="F44" s="120"/>
      <c r="G44" s="95"/>
      <c r="H44" s="95"/>
      <c r="I44" s="95"/>
    </row>
    <row r="45" spans="3:12" ht="30.75" thickBot="1" x14ac:dyDescent="0.3">
      <c r="C45" s="176" t="s">
        <v>44</v>
      </c>
      <c r="D45" s="176" t="s">
        <v>55</v>
      </c>
      <c r="E45" s="176" t="s">
        <v>57</v>
      </c>
      <c r="F45" s="177" t="s">
        <v>27</v>
      </c>
      <c r="G45" s="177" t="s">
        <v>271</v>
      </c>
      <c r="H45" s="176" t="s">
        <v>46</v>
      </c>
      <c r="I45" s="176" t="s">
        <v>272</v>
      </c>
      <c r="J45" s="176" t="s">
        <v>553</v>
      </c>
      <c r="K45" s="176" t="s">
        <v>554</v>
      </c>
      <c r="L45" s="176" t="s">
        <v>610</v>
      </c>
    </row>
    <row r="46" spans="3:12" x14ac:dyDescent="0.25">
      <c r="C46" s="448" t="s">
        <v>1729</v>
      </c>
      <c r="D46" s="185">
        <v>1</v>
      </c>
      <c r="E46" s="123">
        <f>HLOOKUP($C46,$CB$2:$CE$3,2,0)</f>
        <v>15000</v>
      </c>
      <c r="F46" s="124">
        <f>D46*E46</f>
        <v>15000</v>
      </c>
      <c r="G46" s="192" t="s">
        <v>270</v>
      </c>
      <c r="H46" s="125" t="s">
        <v>479</v>
      </c>
      <c r="I46" s="125" t="str">
        <f>VLOOKUP(H46,Presupuesto!$B$8:$C$583,2,0)</f>
        <v>EQUIPOS PARA COMPUTACION</v>
      </c>
      <c r="J46" s="265" t="s">
        <v>620</v>
      </c>
      <c r="K46" s="125"/>
      <c r="L46" s="125"/>
    </row>
    <row r="47" spans="3:12" x14ac:dyDescent="0.25">
      <c r="C47" s="126" t="s">
        <v>35</v>
      </c>
      <c r="D47" s="178">
        <v>1</v>
      </c>
      <c r="E47" s="127">
        <v>13000</v>
      </c>
      <c r="F47" s="124">
        <f>D47*E47</f>
        <v>13000</v>
      </c>
      <c r="G47" s="192" t="s">
        <v>270</v>
      </c>
      <c r="H47" s="128" t="s">
        <v>1396</v>
      </c>
      <c r="I47" s="128" t="str">
        <f>VLOOKUP(H47,Presupuesto!$B$8:$C$583,2,0)</f>
        <v>EQUIPO DE COMUNICACIàN Y SE¥ALAMIENTO</v>
      </c>
      <c r="J47" s="265" t="s">
        <v>620</v>
      </c>
      <c r="K47" s="125"/>
      <c r="L47" s="125"/>
    </row>
    <row r="48" spans="3:12" x14ac:dyDescent="0.25">
      <c r="C48" s="126" t="s">
        <v>1799</v>
      </c>
      <c r="D48" s="178">
        <v>12</v>
      </c>
      <c r="E48" s="127">
        <v>2500</v>
      </c>
      <c r="F48" s="124">
        <f>D48*E48</f>
        <v>30000</v>
      </c>
      <c r="G48" s="192" t="s">
        <v>269</v>
      </c>
      <c r="H48" s="128" t="s">
        <v>1345</v>
      </c>
      <c r="I48" s="128" t="str">
        <f>VLOOKUP(H48,Presupuesto!$B$8:$C$583,2,0)</f>
        <v>OTROS RESPUESTOS Y ACCESORIOS MENORES</v>
      </c>
      <c r="J48" s="265" t="s">
        <v>620</v>
      </c>
      <c r="K48" s="125"/>
      <c r="L48" s="125"/>
    </row>
    <row r="49" spans="3:12" x14ac:dyDescent="0.25">
      <c r="C49" s="126" t="s">
        <v>1798</v>
      </c>
      <c r="D49" s="178">
        <v>1</v>
      </c>
      <c r="E49" s="127">
        <v>4000</v>
      </c>
      <c r="F49" s="124">
        <f>D49*E49</f>
        <v>4000</v>
      </c>
      <c r="G49" s="192" t="s">
        <v>270</v>
      </c>
      <c r="H49" s="128" t="s">
        <v>1396</v>
      </c>
      <c r="I49" s="128" t="str">
        <f>VLOOKUP(H49,Presupuesto!$B$8:$C$583,2,0)</f>
        <v>EQUIPO DE COMUNICACIàN Y SE¥ALAMIENTO</v>
      </c>
      <c r="J49" s="265" t="s">
        <v>620</v>
      </c>
      <c r="K49" s="125"/>
      <c r="L49" s="125"/>
    </row>
    <row r="52" spans="3:12" ht="15.75" thickBot="1" x14ac:dyDescent="0.3"/>
    <row r="53" spans="3:12" ht="15.75" thickBot="1" x14ac:dyDescent="0.3">
      <c r="C53" s="29" t="s">
        <v>43</v>
      </c>
      <c r="D53" s="135">
        <f>SUM(F60:F64)</f>
        <v>54500</v>
      </c>
      <c r="F53" s="72"/>
      <c r="G53" s="98"/>
      <c r="H53" s="72"/>
      <c r="I53" s="72"/>
    </row>
    <row r="54" spans="3:12" x14ac:dyDescent="0.25">
      <c r="C54" s="72"/>
      <c r="D54" s="31"/>
      <c r="E54" s="120"/>
      <c r="F54" s="120"/>
      <c r="G54" s="120"/>
      <c r="H54" s="95"/>
      <c r="I54" s="95"/>
      <c r="J54" s="95"/>
      <c r="K54" s="139"/>
    </row>
    <row r="55" spans="3:12" x14ac:dyDescent="0.25">
      <c r="C55" s="72"/>
      <c r="D55" s="31"/>
      <c r="E55" s="120"/>
      <c r="F55" s="120"/>
      <c r="G55" s="120"/>
      <c r="H55" s="95"/>
      <c r="I55" s="95"/>
      <c r="J55" s="95"/>
      <c r="K55" s="139"/>
    </row>
    <row r="56" spans="3:12" ht="15.75" x14ac:dyDescent="0.25">
      <c r="C56" s="236" t="s">
        <v>533</v>
      </c>
      <c r="D56" s="237" t="s">
        <v>1848</v>
      </c>
      <c r="E56" s="120"/>
      <c r="F56" s="120"/>
      <c r="G56" s="120"/>
      <c r="H56" s="95"/>
      <c r="I56" s="95"/>
      <c r="J56" s="95"/>
      <c r="K56" s="139"/>
    </row>
    <row r="57" spans="3:12" ht="18.75" x14ac:dyDescent="0.25">
      <c r="C57" s="254" t="str">
        <f>IFERROR(VLOOKUP(D56,'1 Desarrollo e Innov Curricular'!$E:$F,2,FALSE),IFERROR(VLOOKUP(D56,'2 Investigación'!$E:$F,2,FALSE),IFERROR(VLOOKUP(D56,'3 Vinculación Univ. Sociedad'!$E:$F,2,FALSE),IFERROR(VLOOKUP(D56,'4 Docencia y Recursos Humano '!$E:$F,2,FALSE),IFERROR(VLOOKUP(D56,'5 Estudiantes'!$E:$F,2,FALSE),IFERROR(VLOOKUP(D56,'6 Gestion Administrativa'!$E:$F,2,FALSE),IFERROR(VLOOKUP(D56,'Gestion Academica'!$E:$F,2,FALSE),IFERROR(VLOOKUP(D56,Graduados!$E:$F,2,FALSE),IFERROR(VLOOKUP(D56,'Gestión del Conocimiento'!$E:$F,2,FALSE),IFERROR(VLOOKUP(D56,Gobernabilidad!$E:$F,2,FALSE),IFERROR(VLOOKUP(D56,'NIVEL DE ES Y  SISTEMA NACIONAL'!$E:$F,2,FALSE),VLOOKUP(D56,'Lo Esencial'!$E:$F,2,0))))))))))))</f>
        <v xml:space="preserve">Equipamiento y acondicionamiento del 100% de laboratorios de enfermería. </v>
      </c>
      <c r="D57" s="31"/>
      <c r="E57" s="120"/>
      <c r="F57" s="120"/>
      <c r="G57" s="120"/>
      <c r="H57" s="95"/>
      <c r="I57" s="95"/>
      <c r="J57" s="95"/>
      <c r="K57" s="139"/>
    </row>
    <row r="58" spans="3:12" x14ac:dyDescent="0.25">
      <c r="F58" s="120"/>
      <c r="G58" s="95"/>
      <c r="H58" s="95"/>
      <c r="I58" s="95"/>
    </row>
    <row r="59" spans="3:12" ht="30.75" thickBot="1" x14ac:dyDescent="0.3">
      <c r="C59" s="176" t="s">
        <v>44</v>
      </c>
      <c r="D59" s="176" t="s">
        <v>55</v>
      </c>
      <c r="E59" s="176" t="s">
        <v>57</v>
      </c>
      <c r="F59" s="177" t="s">
        <v>27</v>
      </c>
      <c r="G59" s="177" t="s">
        <v>271</v>
      </c>
      <c r="H59" s="176" t="s">
        <v>46</v>
      </c>
      <c r="I59" s="176" t="s">
        <v>272</v>
      </c>
      <c r="J59" s="176" t="s">
        <v>553</v>
      </c>
      <c r="K59" s="176" t="s">
        <v>554</v>
      </c>
      <c r="L59" s="176" t="s">
        <v>610</v>
      </c>
    </row>
    <row r="60" spans="3:12" ht="15.75" thickBot="1" x14ac:dyDescent="0.3">
      <c r="C60" s="448" t="s">
        <v>1730</v>
      </c>
      <c r="D60" s="185">
        <v>1</v>
      </c>
      <c r="E60" s="123">
        <f>HLOOKUP($C60,$CB$2:$CE$3,2,0)</f>
        <v>15000</v>
      </c>
      <c r="F60" s="124">
        <f>D60*E60</f>
        <v>15000</v>
      </c>
      <c r="G60" s="192" t="s">
        <v>269</v>
      </c>
      <c r="H60" s="125" t="s">
        <v>479</v>
      </c>
      <c r="I60" s="125" t="str">
        <f>VLOOKUP(H60,Presupuesto!$B$8:$C$583,2,0)</f>
        <v>EQUIPOS PARA COMPUTACION</v>
      </c>
      <c r="J60" s="265" t="s">
        <v>620</v>
      </c>
      <c r="K60" s="125"/>
      <c r="L60" s="125"/>
    </row>
    <row r="61" spans="3:12" x14ac:dyDescent="0.25">
      <c r="C61" s="448" t="s">
        <v>1729</v>
      </c>
      <c r="D61" s="178">
        <v>1</v>
      </c>
      <c r="E61" s="123">
        <f>HLOOKUP($C61,$CB$2:$CE$3,2,0)</f>
        <v>15000</v>
      </c>
      <c r="F61" s="124">
        <f>D61*E61</f>
        <v>15000</v>
      </c>
      <c r="G61" s="192" t="s">
        <v>269</v>
      </c>
      <c r="H61" s="125" t="s">
        <v>479</v>
      </c>
      <c r="I61" s="128" t="str">
        <f>VLOOKUP(H61,Presupuesto!$B$8:$C$583,2,0)</f>
        <v>EQUIPOS PARA COMPUTACION</v>
      </c>
      <c r="J61" s="265" t="s">
        <v>620</v>
      </c>
      <c r="K61" s="125"/>
      <c r="L61" s="125"/>
    </row>
    <row r="62" spans="3:12" x14ac:dyDescent="0.25">
      <c r="C62" s="126" t="s">
        <v>74</v>
      </c>
      <c r="D62" s="178">
        <v>1</v>
      </c>
      <c r="E62" s="127">
        <v>8000</v>
      </c>
      <c r="F62" s="124">
        <f>D62*E62</f>
        <v>8000</v>
      </c>
      <c r="G62" s="192" t="s">
        <v>269</v>
      </c>
      <c r="H62" s="128" t="s">
        <v>479</v>
      </c>
      <c r="I62" s="128" t="str">
        <f>VLOOKUP(H62,Presupuesto!$B$8:$C$583,2,0)</f>
        <v>EQUIPOS PARA COMPUTACION</v>
      </c>
      <c r="J62" s="265" t="s">
        <v>620</v>
      </c>
      <c r="K62" s="125"/>
      <c r="L62" s="125"/>
    </row>
    <row r="63" spans="3:12" x14ac:dyDescent="0.25">
      <c r="C63" s="126" t="s">
        <v>76</v>
      </c>
      <c r="D63" s="178">
        <v>1</v>
      </c>
      <c r="E63" s="127">
        <v>15000</v>
      </c>
      <c r="F63" s="124">
        <f>D63*E63</f>
        <v>15000</v>
      </c>
      <c r="G63" s="192" t="s">
        <v>269</v>
      </c>
      <c r="H63" s="128" t="s">
        <v>1396</v>
      </c>
      <c r="I63" s="128" t="str">
        <f>VLOOKUP(H63,Presupuesto!$B$8:$C$583,2,0)</f>
        <v>EQUIPO DE COMUNICACIàN Y SE¥ALAMIENTO</v>
      </c>
      <c r="J63" s="265" t="s">
        <v>620</v>
      </c>
      <c r="K63" s="125"/>
      <c r="L63" s="125"/>
    </row>
    <row r="64" spans="3:12" x14ac:dyDescent="0.25">
      <c r="C64" s="126" t="s">
        <v>1869</v>
      </c>
      <c r="D64" s="178">
        <v>1</v>
      </c>
      <c r="E64" s="127">
        <v>1500</v>
      </c>
      <c r="F64" s="124">
        <f>D64*E64</f>
        <v>1500</v>
      </c>
      <c r="G64" s="192" t="s">
        <v>269</v>
      </c>
      <c r="H64" s="128" t="s">
        <v>1436</v>
      </c>
      <c r="I64" s="128" t="str">
        <f>VLOOKUP(H64,Presupuesto!$B$8:$C$583,2,0)</f>
        <v>APLICACIONES INFORMATICAS</v>
      </c>
      <c r="J64" s="265" t="s">
        <v>620</v>
      </c>
      <c r="K64" s="125"/>
      <c r="L64" s="125"/>
    </row>
    <row r="67" spans="3:12" ht="15.75" thickBot="1" x14ac:dyDescent="0.3"/>
    <row r="68" spans="3:12" ht="15.75" thickBot="1" x14ac:dyDescent="0.3">
      <c r="C68" s="29" t="s">
        <v>43</v>
      </c>
      <c r="D68" s="135">
        <f>SUM(F75:F75)</f>
        <v>40000</v>
      </c>
      <c r="F68" s="72"/>
      <c r="G68" s="98"/>
      <c r="H68" s="72"/>
      <c r="I68" s="72"/>
    </row>
    <row r="69" spans="3:12" x14ac:dyDescent="0.25">
      <c r="C69" s="72"/>
      <c r="D69" s="31"/>
      <c r="E69" s="120"/>
      <c r="F69" s="120"/>
      <c r="G69" s="120"/>
      <c r="H69" s="95"/>
      <c r="I69" s="95"/>
      <c r="J69" s="95"/>
      <c r="K69" s="139"/>
    </row>
    <row r="70" spans="3:12" x14ac:dyDescent="0.25">
      <c r="C70" s="72"/>
      <c r="D70" s="31"/>
      <c r="E70" s="120"/>
      <c r="F70" s="120"/>
      <c r="G70" s="120"/>
      <c r="H70" s="95"/>
      <c r="I70" s="95"/>
      <c r="J70" s="95"/>
      <c r="K70" s="139"/>
    </row>
    <row r="71" spans="3:12" ht="15.75" x14ac:dyDescent="0.25">
      <c r="C71" s="236" t="s">
        <v>533</v>
      </c>
      <c r="D71" s="237" t="s">
        <v>1870</v>
      </c>
      <c r="E71" s="120"/>
      <c r="F71" s="120"/>
      <c r="G71" s="120"/>
      <c r="H71" s="95"/>
      <c r="I71" s="95"/>
      <c r="J71" s="95"/>
      <c r="K71" s="139"/>
    </row>
    <row r="72" spans="3:12" ht="18.75" x14ac:dyDescent="0.25">
      <c r="C72" s="254" t="str">
        <f>IFERROR(VLOOKUP(D71,'1 Desarrollo e Innov Curricular'!$E:$F,2,FALSE),IFERROR(VLOOKUP(D71,'2 Investigación'!$E:$F,2,FALSE),IFERROR(VLOOKUP(D71,'3 Vinculación Univ. Sociedad'!$E:$F,2,FALSE),IFERROR(VLOOKUP(D71,'4 Docencia y Recursos Humano '!$E:$F,2,FALSE),IFERROR(VLOOKUP(D71,'5 Estudiantes'!$E:$F,2,FALSE),IFERROR(VLOOKUP(D71,'6 Gestion Administrativa'!$E:$F,2,FALSE),IFERROR(VLOOKUP(D71,'Gestion Academica'!$E:$F,2,FALSE),IFERROR(VLOOKUP(D71,Graduados!$E:$F,2,FALSE),IFERROR(VLOOKUP(D71,'Gestión del Conocimiento'!$E:$F,2,FALSE),IFERROR(VLOOKUP(D71,Gobernabilidad!$E:$F,2,FALSE),IFERROR(VLOOKUP(D71,'NIVEL DE ES Y  SISTEMA NACIONAL'!$E:$F,2,FALSE),VLOOKUP(D71,'Lo Esencial'!$E:$F,2,0))))))))))))</f>
        <v>Compra de aparatos  didácticos para impartir las diferentes asignaturas en la carrera de enfermería</v>
      </c>
      <c r="D72" s="31"/>
      <c r="E72" s="120"/>
      <c r="F72" s="120"/>
      <c r="G72" s="120"/>
      <c r="H72" s="95"/>
      <c r="I72" s="95"/>
      <c r="J72" s="95"/>
      <c r="K72" s="139"/>
    </row>
    <row r="73" spans="3:12" x14ac:dyDescent="0.25">
      <c r="F73" s="120"/>
      <c r="G73" s="95"/>
      <c r="H73" s="95"/>
      <c r="I73" s="95"/>
    </row>
    <row r="74" spans="3:12" ht="30" x14ac:dyDescent="0.25">
      <c r="C74" s="176" t="s">
        <v>44</v>
      </c>
      <c r="D74" s="176" t="s">
        <v>55</v>
      </c>
      <c r="E74" s="176" t="s">
        <v>57</v>
      </c>
      <c r="F74" s="177" t="s">
        <v>27</v>
      </c>
      <c r="G74" s="177" t="s">
        <v>271</v>
      </c>
      <c r="H74" s="176" t="s">
        <v>46</v>
      </c>
      <c r="I74" s="176" t="s">
        <v>272</v>
      </c>
      <c r="J74" s="176" t="s">
        <v>553</v>
      </c>
      <c r="K74" s="176" t="s">
        <v>554</v>
      </c>
      <c r="L74" s="176" t="s">
        <v>610</v>
      </c>
    </row>
    <row r="75" spans="3:12" x14ac:dyDescent="0.25">
      <c r="C75" s="126" t="s">
        <v>35</v>
      </c>
      <c r="D75" s="178">
        <v>2</v>
      </c>
      <c r="E75" s="127">
        <v>20000</v>
      </c>
      <c r="F75" s="124">
        <f>D75*E75</f>
        <v>40000</v>
      </c>
      <c r="G75" s="192" t="s">
        <v>270</v>
      </c>
      <c r="H75" s="128" t="s">
        <v>1396</v>
      </c>
      <c r="I75" s="128" t="str">
        <f>VLOOKUP(H75,Presupuesto!$B$8:$C$583,2,0)</f>
        <v>EQUIPO DE COMUNICACIàN Y SE¥ALAMIENTO</v>
      </c>
      <c r="J75" s="265" t="s">
        <v>620</v>
      </c>
      <c r="K75" s="125"/>
      <c r="L75" s="125"/>
    </row>
    <row r="79" spans="3:12" ht="15.75" thickBot="1" x14ac:dyDescent="0.3"/>
    <row r="80" spans="3:12" ht="15.75" thickBot="1" x14ac:dyDescent="0.3">
      <c r="C80" s="29" t="s">
        <v>43</v>
      </c>
      <c r="D80" s="135">
        <f>SUM(F87:F94)</f>
        <v>337100</v>
      </c>
      <c r="F80" s="72"/>
      <c r="G80" s="98"/>
      <c r="H80" s="72"/>
      <c r="I80" s="72"/>
    </row>
    <row r="81" spans="3:12" x14ac:dyDescent="0.25">
      <c r="C81" s="72"/>
      <c r="D81" s="31"/>
      <c r="E81" s="120"/>
      <c r="F81" s="120"/>
      <c r="G81" s="120"/>
      <c r="H81" s="95"/>
      <c r="I81" s="95"/>
      <c r="J81" s="95"/>
      <c r="K81" s="139"/>
    </row>
    <row r="82" spans="3:12" x14ac:dyDescent="0.25">
      <c r="C82" s="72"/>
      <c r="D82" s="31"/>
      <c r="E82" s="120"/>
      <c r="F82" s="120"/>
      <c r="G82" s="120"/>
      <c r="H82" s="95"/>
      <c r="I82" s="95"/>
      <c r="J82" s="95"/>
      <c r="K82" s="139"/>
    </row>
    <row r="83" spans="3:12" ht="15.75" x14ac:dyDescent="0.25">
      <c r="C83" s="236" t="s">
        <v>533</v>
      </c>
      <c r="D83" s="237" t="s">
        <v>1768</v>
      </c>
      <c r="E83" s="120"/>
      <c r="F83" s="120"/>
      <c r="G83" s="120"/>
      <c r="H83" s="95"/>
      <c r="I83" s="95"/>
      <c r="J83" s="95"/>
      <c r="K83" s="139"/>
    </row>
    <row r="84" spans="3:12" ht="18.75" x14ac:dyDescent="0.25">
      <c r="C84" s="254" t="str">
        <f>IFERROR(VLOOKUP(D83,'1 Desarrollo e Innov Curricular'!$E:$F,2,FALSE),IFERROR(VLOOKUP(D83,'2 Investigación'!$E:$F,2,FALSE),IFERROR(VLOOKUP(D83,'3 Vinculación Univ. Sociedad'!$E:$F,2,FALSE),IFERROR(VLOOKUP(D83,'4 Docencia y Recursos Humano '!$E:$F,2,FALSE),IFERROR(VLOOKUP(D83,'5 Estudiantes'!$E:$F,2,FALSE),IFERROR(VLOOKUP(D83,'6 Gestion Administrativa'!$E:$F,2,FALSE),IFERROR(VLOOKUP(D83,'Gestion Academica'!$E:$F,2,FALSE),IFERROR(VLOOKUP(D83,Graduados!$E:$F,2,FALSE),IFERROR(VLOOKUP(D83,'Gestión del Conocimiento'!$E:$F,2,FALSE),IFERROR(VLOOKUP(D83,Gobernabilidad!$E:$F,2,FALSE),IFERROR(VLOOKUP(D83,'NIVEL DE ES Y  SISTEMA NACIONAL'!$E:$F,2,FALSE),VLOOKUP(D83,'Lo Esencial'!$E:$F,2,0))))))))))))</f>
        <v>Concluir la adecuación del laboratorio de informática dotándola de aire acondicionado, material didáctico , hacer y acondicionar un cubículo de docente;                                        Adquirir 15 computadoras y un router  para uso de laboratorio nuevo en las clases de informática;  Adquisición de sillas y escritorios para laboratorio de informática</v>
      </c>
      <c r="D84" s="31"/>
      <c r="E84" s="120"/>
      <c r="F84" s="120"/>
      <c r="G84" s="120"/>
      <c r="H84" s="95"/>
      <c r="I84" s="95"/>
      <c r="J84" s="95"/>
      <c r="K84" s="139"/>
    </row>
    <row r="85" spans="3:12" x14ac:dyDescent="0.25">
      <c r="F85" s="120"/>
      <c r="G85" s="95"/>
      <c r="H85" s="95"/>
      <c r="I85" s="95"/>
    </row>
    <row r="86" spans="3:12" ht="30.75" thickBot="1" x14ac:dyDescent="0.3">
      <c r="C86" s="176" t="s">
        <v>44</v>
      </c>
      <c r="D86" s="176" t="s">
        <v>55</v>
      </c>
      <c r="E86" s="176" t="s">
        <v>57</v>
      </c>
      <c r="F86" s="177" t="s">
        <v>27</v>
      </c>
      <c r="G86" s="177" t="s">
        <v>271</v>
      </c>
      <c r="H86" s="176" t="s">
        <v>46</v>
      </c>
      <c r="I86" s="176" t="s">
        <v>272</v>
      </c>
      <c r="J86" s="176" t="s">
        <v>553</v>
      </c>
      <c r="K86" s="176" t="s">
        <v>554</v>
      </c>
      <c r="L86" s="176" t="s">
        <v>610</v>
      </c>
    </row>
    <row r="87" spans="3:12" x14ac:dyDescent="0.25">
      <c r="C87" s="448" t="s">
        <v>1730</v>
      </c>
      <c r="D87" s="185">
        <v>15</v>
      </c>
      <c r="E87" s="123">
        <f>HLOOKUP($C87,$CB$2:$CE$3,2,0)</f>
        <v>15000</v>
      </c>
      <c r="F87" s="124">
        <f>D87*E87</f>
        <v>225000</v>
      </c>
      <c r="G87" s="192" t="s">
        <v>269</v>
      </c>
      <c r="H87" s="125" t="s">
        <v>479</v>
      </c>
      <c r="I87" s="125" t="str">
        <f>VLOOKUP(H87,Presupuesto!$B$8:$C$583,2,0)</f>
        <v>EQUIPOS PARA COMPUTACION</v>
      </c>
      <c r="J87" s="265" t="s">
        <v>620</v>
      </c>
      <c r="K87" s="125"/>
      <c r="L87" s="125"/>
    </row>
    <row r="88" spans="3:12" x14ac:dyDescent="0.25">
      <c r="C88" s="534" t="s">
        <v>1984</v>
      </c>
      <c r="D88" s="456">
        <v>40</v>
      </c>
      <c r="E88" s="535">
        <v>350</v>
      </c>
      <c r="F88" s="124">
        <f t="shared" ref="F88:F94" si="0">D88*E88</f>
        <v>14000</v>
      </c>
      <c r="G88" s="192" t="s">
        <v>269</v>
      </c>
      <c r="H88" s="125" t="s">
        <v>479</v>
      </c>
      <c r="I88" s="128" t="str">
        <f>VLOOKUP(H88,Presupuesto!$B$8:$C$583,2,0)</f>
        <v>EQUIPOS PARA COMPUTACION</v>
      </c>
      <c r="J88" s="265" t="s">
        <v>620</v>
      </c>
      <c r="K88" s="125"/>
      <c r="L88" s="125"/>
    </row>
    <row r="89" spans="3:12" x14ac:dyDescent="0.25">
      <c r="C89" s="534" t="s">
        <v>1985</v>
      </c>
      <c r="D89" s="456">
        <v>2</v>
      </c>
      <c r="E89" s="535">
        <v>3000</v>
      </c>
      <c r="F89" s="124">
        <f t="shared" si="0"/>
        <v>6000</v>
      </c>
      <c r="G89" s="192" t="s">
        <v>269</v>
      </c>
      <c r="H89" s="128" t="s">
        <v>1396</v>
      </c>
      <c r="I89" s="128" t="str">
        <f>VLOOKUP(H89,Presupuesto!$B$8:$C$583,2,0)</f>
        <v>EQUIPO DE COMUNICACIàN Y SE¥ALAMIENTO</v>
      </c>
      <c r="J89" s="265" t="s">
        <v>620</v>
      </c>
      <c r="K89" s="125"/>
      <c r="L89" s="125"/>
    </row>
    <row r="90" spans="3:12" x14ac:dyDescent="0.25">
      <c r="C90" s="534" t="s">
        <v>1986</v>
      </c>
      <c r="D90" s="456">
        <v>2</v>
      </c>
      <c r="E90" s="535">
        <v>5000</v>
      </c>
      <c r="F90" s="124">
        <f t="shared" si="0"/>
        <v>10000</v>
      </c>
      <c r="G90" s="192" t="s">
        <v>269</v>
      </c>
      <c r="H90" s="128" t="s">
        <v>1436</v>
      </c>
      <c r="I90" s="128" t="str">
        <f>VLOOKUP(H90,Presupuesto!$B$8:$C$583,2,0)</f>
        <v>APLICACIONES INFORMATICAS</v>
      </c>
      <c r="J90" s="265" t="s">
        <v>620</v>
      </c>
      <c r="K90" s="125"/>
      <c r="L90" s="125"/>
    </row>
    <row r="91" spans="3:12" x14ac:dyDescent="0.25">
      <c r="C91" s="534" t="s">
        <v>81</v>
      </c>
      <c r="D91" s="456">
        <v>2</v>
      </c>
      <c r="E91" s="535">
        <v>4000</v>
      </c>
      <c r="F91" s="124">
        <f t="shared" si="0"/>
        <v>8000</v>
      </c>
      <c r="G91" s="192" t="s">
        <v>269</v>
      </c>
      <c r="H91" s="128" t="s">
        <v>1396</v>
      </c>
      <c r="I91" s="128" t="str">
        <f>VLOOKUP(H91,Presupuesto!$B$8:$C$583,2,0)</f>
        <v>EQUIPO DE COMUNICACIàN Y SE¥ALAMIENTO</v>
      </c>
      <c r="J91" s="265" t="s">
        <v>620</v>
      </c>
      <c r="K91" s="125"/>
      <c r="L91" s="125"/>
    </row>
    <row r="92" spans="3:12" x14ac:dyDescent="0.25">
      <c r="C92" s="534" t="s">
        <v>1987</v>
      </c>
      <c r="D92" s="456">
        <v>20</v>
      </c>
      <c r="E92" s="535">
        <v>2500</v>
      </c>
      <c r="F92" s="124">
        <f t="shared" si="0"/>
        <v>50000</v>
      </c>
      <c r="G92" s="192" t="s">
        <v>269</v>
      </c>
      <c r="H92" s="125" t="s">
        <v>479</v>
      </c>
      <c r="I92" s="128" t="str">
        <f>VLOOKUP(H92,Presupuesto!$B$8:$C$583,2,0)</f>
        <v>EQUIPOS PARA COMPUTACION</v>
      </c>
      <c r="J92" s="265" t="s">
        <v>620</v>
      </c>
      <c r="K92" s="125"/>
      <c r="L92" s="125"/>
    </row>
    <row r="93" spans="3:12" x14ac:dyDescent="0.25">
      <c r="C93" s="534" t="s">
        <v>1988</v>
      </c>
      <c r="D93" s="456">
        <v>2</v>
      </c>
      <c r="E93" s="535">
        <v>800</v>
      </c>
      <c r="F93" s="124">
        <f t="shared" si="0"/>
        <v>1600</v>
      </c>
      <c r="G93" s="192" t="s">
        <v>269</v>
      </c>
      <c r="H93" s="128" t="s">
        <v>1345</v>
      </c>
      <c r="I93" s="128" t="str">
        <f>VLOOKUP(H93,Presupuesto!$B$8:$C$583,2,0)</f>
        <v>OTROS RESPUESTOS Y ACCESORIOS MENORES</v>
      </c>
      <c r="J93" s="265" t="s">
        <v>620</v>
      </c>
      <c r="K93" s="125"/>
      <c r="L93" s="125"/>
    </row>
    <row r="94" spans="3:12" x14ac:dyDescent="0.25">
      <c r="C94" s="482" t="s">
        <v>80</v>
      </c>
      <c r="D94" s="536">
        <v>15</v>
      </c>
      <c r="E94" s="537">
        <v>1500</v>
      </c>
      <c r="F94" s="537">
        <f t="shared" si="0"/>
        <v>22500</v>
      </c>
      <c r="G94" s="192" t="s">
        <v>269</v>
      </c>
      <c r="H94" s="125" t="s">
        <v>479</v>
      </c>
      <c r="I94" s="538" t="str">
        <f>VLOOKUP(H94,Presupuesto!$B$8:$C$583,2,0)</f>
        <v>EQUIPOS PARA COMPUTACION</v>
      </c>
      <c r="J94" s="265" t="s">
        <v>620</v>
      </c>
      <c r="K94" s="538"/>
      <c r="L94" s="538"/>
    </row>
    <row r="97" spans="3:12" ht="15.75" thickBot="1" x14ac:dyDescent="0.3"/>
    <row r="98" spans="3:12" ht="15.75" thickBot="1" x14ac:dyDescent="0.3">
      <c r="C98" s="29" t="s">
        <v>43</v>
      </c>
      <c r="D98" s="135">
        <f>SUM(F105:F107)</f>
        <v>71000</v>
      </c>
      <c r="F98" s="72"/>
      <c r="G98" s="98"/>
      <c r="H98" s="72"/>
      <c r="I98" s="72"/>
    </row>
    <row r="99" spans="3:12" x14ac:dyDescent="0.25">
      <c r="C99" s="72"/>
      <c r="D99" s="31"/>
      <c r="E99" s="120"/>
      <c r="F99" s="120"/>
      <c r="G99" s="120"/>
      <c r="H99" s="95"/>
      <c r="I99" s="95"/>
      <c r="J99" s="95"/>
      <c r="K99" s="139"/>
    </row>
    <row r="100" spans="3:12" x14ac:dyDescent="0.25">
      <c r="C100" s="72"/>
      <c r="D100" s="31"/>
      <c r="E100" s="120"/>
      <c r="F100" s="120"/>
      <c r="G100" s="120"/>
      <c r="H100" s="95"/>
      <c r="I100" s="95"/>
      <c r="J100" s="95"/>
      <c r="K100" s="139"/>
    </row>
    <row r="101" spans="3:12" ht="15.75" x14ac:dyDescent="0.25">
      <c r="C101" s="236" t="s">
        <v>533</v>
      </c>
      <c r="D101" s="237" t="s">
        <v>1881</v>
      </c>
      <c r="E101" s="120"/>
      <c r="F101" s="120"/>
      <c r="G101" s="120"/>
      <c r="H101" s="95"/>
      <c r="I101" s="95"/>
      <c r="J101" s="95"/>
      <c r="K101" s="139"/>
    </row>
    <row r="102" spans="3:12" ht="18.75" x14ac:dyDescent="0.25">
      <c r="C102" s="254" t="str">
        <f>IFERROR(VLOOKUP(D101,'1 Desarrollo e Innov Curricular'!$E:$F,2,FALSE),IFERROR(VLOOKUP(D101,'2 Investigación'!$E:$F,2,FALSE),IFERROR(VLOOKUP(D101,'3 Vinculación Univ. Sociedad'!$E:$F,2,FALSE),IFERROR(VLOOKUP(D101,'4 Docencia y Recursos Humano '!$E:$F,2,FALSE),IFERROR(VLOOKUP(D101,'5 Estudiantes'!$E:$F,2,FALSE),IFERROR(VLOOKUP(D101,'6 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 xml:space="preserve">Fortalecimiento de la biblioteca Alfredo León Gómez </v>
      </c>
      <c r="D102" s="31"/>
      <c r="E102" s="120"/>
      <c r="F102" s="120"/>
      <c r="G102" s="120"/>
      <c r="H102" s="95"/>
      <c r="I102" s="95"/>
      <c r="J102" s="95"/>
      <c r="K102" s="139"/>
    </row>
    <row r="103" spans="3:12" x14ac:dyDescent="0.25">
      <c r="F103" s="120"/>
      <c r="G103" s="95"/>
      <c r="H103" s="95"/>
      <c r="I103" s="95"/>
    </row>
    <row r="104" spans="3:12" ht="30.75" thickBot="1" x14ac:dyDescent="0.3">
      <c r="C104" s="176" t="s">
        <v>44</v>
      </c>
      <c r="D104" s="176" t="s">
        <v>55</v>
      </c>
      <c r="E104" s="176" t="s">
        <v>57</v>
      </c>
      <c r="F104" s="177" t="s">
        <v>27</v>
      </c>
      <c r="G104" s="177" t="s">
        <v>271</v>
      </c>
      <c r="H104" s="176" t="s">
        <v>46</v>
      </c>
      <c r="I104" s="176" t="s">
        <v>272</v>
      </c>
      <c r="J104" s="176" t="s">
        <v>553</v>
      </c>
      <c r="K104" s="176" t="s">
        <v>554</v>
      </c>
      <c r="L104" s="176" t="s">
        <v>610</v>
      </c>
    </row>
    <row r="105" spans="3:12" x14ac:dyDescent="0.25">
      <c r="C105" s="448" t="s">
        <v>1730</v>
      </c>
      <c r="D105" s="185">
        <v>4</v>
      </c>
      <c r="E105" s="123">
        <f>HLOOKUP($C105,$CB$2:$CE$3,2,0)</f>
        <v>15000</v>
      </c>
      <c r="F105" s="124">
        <f>D105*E105</f>
        <v>60000</v>
      </c>
      <c r="G105" s="192" t="s">
        <v>269</v>
      </c>
      <c r="H105" s="125" t="s">
        <v>479</v>
      </c>
      <c r="I105" s="125" t="str">
        <f>VLOOKUP(H105,Presupuesto!$B$8:$C$583,2,0)</f>
        <v>EQUIPOS PARA COMPUTACION</v>
      </c>
      <c r="J105" s="265" t="s">
        <v>185</v>
      </c>
      <c r="K105" s="125"/>
      <c r="L105" s="125"/>
    </row>
    <row r="106" spans="3:12" x14ac:dyDescent="0.25">
      <c r="C106" s="534" t="s">
        <v>1986</v>
      </c>
      <c r="D106" s="456">
        <v>1</v>
      </c>
      <c r="E106" s="535">
        <v>5000</v>
      </c>
      <c r="F106" s="124">
        <f t="shared" ref="F106:F107" si="1">D106*E106</f>
        <v>5000</v>
      </c>
      <c r="G106" s="192" t="s">
        <v>269</v>
      </c>
      <c r="H106" s="128" t="s">
        <v>1436</v>
      </c>
      <c r="I106" s="128" t="str">
        <f>VLOOKUP(H106,Presupuesto!$B$8:$C$583,2,0)</f>
        <v>APLICACIONES INFORMATICAS</v>
      </c>
      <c r="J106" s="265" t="s">
        <v>185</v>
      </c>
      <c r="K106" s="125"/>
      <c r="L106" s="125"/>
    </row>
    <row r="107" spans="3:12" x14ac:dyDescent="0.25">
      <c r="C107" s="482" t="s">
        <v>80</v>
      </c>
      <c r="D107" s="536">
        <v>4</v>
      </c>
      <c r="E107" s="537">
        <v>1500</v>
      </c>
      <c r="F107" s="537">
        <f t="shared" si="1"/>
        <v>6000</v>
      </c>
      <c r="G107" s="192" t="s">
        <v>269</v>
      </c>
      <c r="H107" s="125" t="s">
        <v>479</v>
      </c>
      <c r="I107" s="538" t="str">
        <f>VLOOKUP(H107,Presupuesto!$B$8:$C$583,2,0)</f>
        <v>EQUIPOS PARA COMPUTACION</v>
      </c>
      <c r="J107" s="265" t="s">
        <v>185</v>
      </c>
      <c r="K107" s="538"/>
      <c r="L107" s="538"/>
    </row>
    <row r="112" spans="3:12" ht="15.75" thickBot="1" x14ac:dyDescent="0.3"/>
    <row r="113" spans="3:12" ht="15.75" thickBot="1" x14ac:dyDescent="0.3">
      <c r="C113" s="29" t="s">
        <v>43</v>
      </c>
      <c r="D113" s="135">
        <f>SUM(F120:F122)</f>
        <v>29500</v>
      </c>
      <c r="F113" s="72"/>
      <c r="G113" s="98"/>
      <c r="H113" s="72"/>
      <c r="I113" s="72"/>
    </row>
    <row r="114" spans="3:12" x14ac:dyDescent="0.25">
      <c r="C114" s="72"/>
      <c r="D114" s="31"/>
      <c r="E114" s="120"/>
      <c r="F114" s="120"/>
      <c r="G114" s="120"/>
      <c r="H114" s="95"/>
      <c r="I114" s="95"/>
      <c r="J114" s="95"/>
      <c r="K114" s="139"/>
    </row>
    <row r="115" spans="3:12" x14ac:dyDescent="0.25">
      <c r="C115" s="72"/>
      <c r="D115" s="31"/>
      <c r="E115" s="120"/>
      <c r="F115" s="120"/>
      <c r="G115" s="120"/>
      <c r="H115" s="95"/>
      <c r="I115" s="95"/>
      <c r="J115" s="95"/>
      <c r="K115" s="139"/>
    </row>
    <row r="116" spans="3:12" ht="15.75" x14ac:dyDescent="0.25">
      <c r="C116" s="236" t="s">
        <v>533</v>
      </c>
      <c r="D116" s="237" t="s">
        <v>2815</v>
      </c>
      <c r="E116" s="120"/>
      <c r="F116" s="120"/>
      <c r="G116" s="120"/>
      <c r="H116" s="95"/>
      <c r="I116" s="95"/>
      <c r="J116" s="95"/>
      <c r="K116" s="139"/>
    </row>
    <row r="117" spans="3:12" ht="18.75" x14ac:dyDescent="0.25">
      <c r="C117" s="254" t="str">
        <f>IFERROR(VLOOKUP(D116,'1 Desarrollo e Innov Curricular'!$E:$F,2,FALSE),IFERROR(VLOOKUP(D116,'2 Investigación'!$E:$F,2,FALSE),IFERROR(VLOOKUP(D116,'3 Vinculación Univ. Sociedad'!$E:$F,2,FALSE),IFERROR(VLOOKUP(D116,'4 Docencia y Recursos Humano '!$E:$F,2,FALSE),IFERROR(VLOOKUP(D116,'5 Estudiantes'!$E:$F,2,FALSE),IFERROR(VLOOKUP(D116,'6 Gestion Administrativa'!$E:$F,2,FALSE),IFERROR(VLOOKUP(D116,'Gestion Academica'!$E:$F,2,FALSE),IFERROR(VLOOKUP(D116,Graduados!$E:$F,2,FALSE),IFERROR(VLOOKUP(D116,'Gestión del Conocimiento'!$E:$F,2,FALSE),IFERROR(VLOOKUP(D116,Gobernabilidad!$E:$F,2,FALSE),IFERROR(VLOOKUP(D116,'NIVEL DE ES Y  SISTEMA NACIONAL'!$E:$F,2,FALSE),VLOOKUP(D116,'Lo Esencial'!$E:$F,2,0))))))))))))</f>
        <v>Mejorar los servicios de tecnología educativa en las diferentes aulas donde se imparten las asignaturas de Ciencias Medicas.</v>
      </c>
      <c r="D117" s="31"/>
      <c r="E117" s="120"/>
      <c r="F117" s="120"/>
      <c r="G117" s="120"/>
      <c r="H117" s="95"/>
      <c r="I117" s="95"/>
      <c r="J117" s="95"/>
      <c r="K117" s="139"/>
    </row>
    <row r="118" spans="3:12" x14ac:dyDescent="0.25">
      <c r="F118" s="120"/>
      <c r="G118" s="95"/>
      <c r="H118" s="95"/>
      <c r="I118" s="95"/>
    </row>
    <row r="119" spans="3:12" ht="30.75" thickBot="1" x14ac:dyDescent="0.3">
      <c r="C119" s="176" t="s">
        <v>44</v>
      </c>
      <c r="D119" s="176" t="s">
        <v>55</v>
      </c>
      <c r="E119" s="176" t="s">
        <v>57</v>
      </c>
      <c r="F119" s="177" t="s">
        <v>27</v>
      </c>
      <c r="G119" s="177" t="s">
        <v>271</v>
      </c>
      <c r="H119" s="176" t="s">
        <v>46</v>
      </c>
      <c r="I119" s="176" t="s">
        <v>272</v>
      </c>
      <c r="J119" s="176" t="s">
        <v>553</v>
      </c>
      <c r="K119" s="176" t="s">
        <v>554</v>
      </c>
      <c r="L119" s="176" t="s">
        <v>610</v>
      </c>
    </row>
    <row r="120" spans="3:12" x14ac:dyDescent="0.25">
      <c r="C120" s="448" t="s">
        <v>1729</v>
      </c>
      <c r="D120" s="185">
        <v>1</v>
      </c>
      <c r="E120" s="123">
        <f>HLOOKUP($C120,$CB$2:$CE$3,2,0)</f>
        <v>15000</v>
      </c>
      <c r="F120" s="124">
        <f>D120*E120</f>
        <v>15000</v>
      </c>
      <c r="G120" s="192" t="s">
        <v>269</v>
      </c>
      <c r="H120" s="125" t="s">
        <v>479</v>
      </c>
      <c r="I120" s="125" t="str">
        <f>VLOOKUP(H120,Presupuesto!$B$8:$C$583,2,0)</f>
        <v>EQUIPOS PARA COMPUTACION</v>
      </c>
      <c r="J120" s="265" t="s">
        <v>620</v>
      </c>
      <c r="K120" s="125"/>
      <c r="L120" s="125"/>
    </row>
    <row r="121" spans="3:12" x14ac:dyDescent="0.25">
      <c r="C121" s="126" t="s">
        <v>35</v>
      </c>
      <c r="D121" s="178">
        <v>1</v>
      </c>
      <c r="E121" s="127">
        <v>13000</v>
      </c>
      <c r="F121" s="124">
        <f t="shared" ref="F121:F122" si="2">D121*E121</f>
        <v>13000</v>
      </c>
      <c r="G121" s="192" t="s">
        <v>269</v>
      </c>
      <c r="H121" s="128" t="s">
        <v>1396</v>
      </c>
      <c r="I121" s="128" t="str">
        <f>VLOOKUP(H121,Presupuesto!$B$8:$C$583,2,0)</f>
        <v>EQUIPO DE COMUNICACIàN Y SE¥ALAMIENTO</v>
      </c>
      <c r="J121" s="265" t="s">
        <v>620</v>
      </c>
      <c r="K121" s="125"/>
      <c r="L121" s="125"/>
    </row>
    <row r="122" spans="3:12" x14ac:dyDescent="0.25">
      <c r="C122" s="126" t="s">
        <v>1869</v>
      </c>
      <c r="D122" s="178">
        <v>1</v>
      </c>
      <c r="E122" s="127">
        <v>1500</v>
      </c>
      <c r="F122" s="124">
        <f t="shared" si="2"/>
        <v>1500</v>
      </c>
      <c r="G122" s="192" t="s">
        <v>269</v>
      </c>
      <c r="H122" s="128" t="s">
        <v>1436</v>
      </c>
      <c r="I122" s="128" t="str">
        <f>VLOOKUP(H122,Presupuesto!$B$8:$C$583,2,0)</f>
        <v>APLICACIONES INFORMATICAS</v>
      </c>
      <c r="J122" s="265" t="s">
        <v>620</v>
      </c>
      <c r="K122" s="125"/>
      <c r="L122" s="125"/>
    </row>
    <row r="125" spans="3:12" ht="15.75" thickBot="1" x14ac:dyDescent="0.3"/>
    <row r="126" spans="3:12" ht="15.75" thickBot="1" x14ac:dyDescent="0.3">
      <c r="C126" s="29" t="s">
        <v>43</v>
      </c>
      <c r="D126" s="135">
        <f>SUM(F133:F133)</f>
        <v>26000</v>
      </c>
      <c r="F126" s="72"/>
      <c r="G126" s="98"/>
      <c r="H126" s="72"/>
      <c r="I126" s="72"/>
    </row>
    <row r="127" spans="3:12" x14ac:dyDescent="0.25">
      <c r="C127" s="72"/>
      <c r="D127" s="31"/>
      <c r="E127" s="120"/>
      <c r="F127" s="120"/>
      <c r="G127" s="120"/>
      <c r="H127" s="95"/>
      <c r="I127" s="95"/>
      <c r="J127" s="95"/>
      <c r="K127" s="139"/>
    </row>
    <row r="128" spans="3:12" x14ac:dyDescent="0.25">
      <c r="C128" s="72"/>
      <c r="D128" s="31"/>
      <c r="E128" s="120"/>
      <c r="F128" s="120"/>
      <c r="G128" s="120"/>
      <c r="H128" s="95"/>
      <c r="I128" s="95"/>
      <c r="J128" s="95"/>
      <c r="K128" s="139"/>
    </row>
    <row r="129" spans="3:12" ht="15.75" x14ac:dyDescent="0.25">
      <c r="C129" s="236" t="s">
        <v>533</v>
      </c>
      <c r="D129" s="237" t="s">
        <v>2867</v>
      </c>
      <c r="E129" s="120"/>
      <c r="F129" s="120"/>
      <c r="G129" s="120"/>
      <c r="H129" s="95"/>
      <c r="I129" s="95"/>
      <c r="J129" s="95"/>
      <c r="K129" s="139"/>
    </row>
    <row r="130" spans="3:12" ht="18.75" x14ac:dyDescent="0.25">
      <c r="C130" s="254" t="str">
        <f>IFERROR(VLOOKUP(D129,'1 Desarrollo e Innov Curricular'!$E:$F,2,FALSE),IFERROR(VLOOKUP(D129,'2 Investigación'!$E:$F,2,FALSE),IFERROR(VLOOKUP(D129,'3 Vinculación Univ. Sociedad'!$E:$F,2,FALSE),IFERROR(VLOOKUP(D129,'4 Docencia y Recursos Humano '!$E:$F,2,FALSE),IFERROR(VLOOKUP(D129,'5 Estudiantes'!$E:$F,2,FALSE),IFERROR(VLOOKUP(D129,'6 Gestion Administrativa'!$E:$F,2,FALSE),IFERROR(VLOOKUP(D129,'Gestion Academica'!$E:$F,2,FALSE),IFERROR(VLOOKUP(D129,Graduados!$E:$F,2,FALSE),IFERROR(VLOOKUP(D129,'Gestión del Conocimiento'!$E:$F,2,FALSE),IFERROR(VLOOKUP(D129,Gobernabilidad!$E:$F,2,FALSE),IFERROR(VLOOKUP(D129,'NIVEL DE ES Y  SISTEMA NACIONAL'!$E:$F,2,FALSE),VLOOKUP(D129,'Lo Esencial'!$E:$F,2,0))))))))))))</f>
        <v xml:space="preserve">Mejorar los servicios de tecnología educativa en las diferentes aulas donde se imparten las asignaturas de Ciencias Sociales </v>
      </c>
      <c r="D130" s="31"/>
      <c r="E130" s="120"/>
      <c r="F130" s="120"/>
      <c r="G130" s="120"/>
      <c r="H130" s="95"/>
      <c r="I130" s="95"/>
      <c r="J130" s="95"/>
      <c r="K130" s="139"/>
    </row>
    <row r="131" spans="3:12" x14ac:dyDescent="0.25">
      <c r="F131" s="120"/>
      <c r="G131" s="95"/>
      <c r="H131" s="95"/>
      <c r="I131" s="95"/>
    </row>
    <row r="132" spans="3:12" ht="30" x14ac:dyDescent="0.25">
      <c r="C132" s="176" t="s">
        <v>44</v>
      </c>
      <c r="D132" s="176" t="s">
        <v>55</v>
      </c>
      <c r="E132" s="176" t="s">
        <v>57</v>
      </c>
      <c r="F132" s="177" t="s">
        <v>27</v>
      </c>
      <c r="G132" s="177" t="s">
        <v>271</v>
      </c>
      <c r="H132" s="176" t="s">
        <v>46</v>
      </c>
      <c r="I132" s="176" t="s">
        <v>272</v>
      </c>
      <c r="J132" s="176" t="s">
        <v>553</v>
      </c>
      <c r="K132" s="176" t="s">
        <v>554</v>
      </c>
      <c r="L132" s="176" t="s">
        <v>610</v>
      </c>
    </row>
    <row r="133" spans="3:12" x14ac:dyDescent="0.25">
      <c r="C133" s="126" t="s">
        <v>35</v>
      </c>
      <c r="D133" s="178">
        <v>2</v>
      </c>
      <c r="E133" s="127">
        <v>13000</v>
      </c>
      <c r="F133" s="124">
        <f t="shared" ref="F133" si="3">D133*E133</f>
        <v>26000</v>
      </c>
      <c r="G133" s="192" t="s">
        <v>269</v>
      </c>
      <c r="H133" s="128" t="s">
        <v>1396</v>
      </c>
      <c r="I133" s="128" t="str">
        <f>VLOOKUP(H133,Presupuesto!$B$8:$C$583,2,0)</f>
        <v>EQUIPO DE COMUNICACIàN Y SE¥ALAMIENTO</v>
      </c>
      <c r="J133" s="265" t="s">
        <v>620</v>
      </c>
      <c r="K133" s="125"/>
      <c r="L133" s="125"/>
    </row>
    <row r="136" spans="3:12" ht="15.75" thickBot="1" x14ac:dyDescent="0.3"/>
    <row r="137" spans="3:12" ht="15.75" thickBot="1" x14ac:dyDescent="0.3">
      <c r="C137" s="29" t="s">
        <v>43</v>
      </c>
      <c r="D137" s="135">
        <f>SUM(F144:F157)</f>
        <v>0</v>
      </c>
      <c r="F137" s="72"/>
      <c r="G137" s="98"/>
      <c r="H137" s="72"/>
      <c r="I137" s="72"/>
    </row>
    <row r="138" spans="3:12" x14ac:dyDescent="0.25">
      <c r="C138" s="72"/>
      <c r="D138" s="31"/>
      <c r="E138" s="120"/>
      <c r="F138" s="120"/>
      <c r="G138" s="120"/>
      <c r="H138" s="95"/>
      <c r="I138" s="95"/>
      <c r="J138" s="95"/>
      <c r="K138" s="139"/>
    </row>
    <row r="139" spans="3:12" x14ac:dyDescent="0.25">
      <c r="C139" s="72"/>
      <c r="D139" s="31"/>
      <c r="E139" s="120"/>
      <c r="F139" s="120"/>
      <c r="G139" s="120"/>
      <c r="H139" s="95"/>
      <c r="I139" s="95"/>
      <c r="J139" s="95"/>
      <c r="K139" s="139"/>
    </row>
    <row r="140" spans="3:12" ht="15.75" x14ac:dyDescent="0.25">
      <c r="C140" s="236" t="s">
        <v>533</v>
      </c>
      <c r="D140" s="237"/>
      <c r="E140" s="120"/>
      <c r="F140" s="120"/>
      <c r="G140" s="120"/>
      <c r="H140" s="95"/>
      <c r="I140" s="95"/>
      <c r="J140" s="95"/>
      <c r="K140" s="139"/>
    </row>
    <row r="141" spans="3:12" ht="18.75" x14ac:dyDescent="0.25">
      <c r="C141" s="254" t="e">
        <f>IFERROR(VLOOKUP(D140,'1 Desarrollo e Innov Curricular'!$E:$F,2,FALSE),IFERROR(VLOOKUP(D140,'2 Investigación'!$E:$F,2,FALSE),IFERROR(VLOOKUP(D140,'3 Vinculación Univ. Sociedad'!$E:$F,2,FALSE),IFERROR(VLOOKUP(D140,'4 Docencia y Recursos Humano '!$E:$F,2,FALSE),IFERROR(VLOOKUP(D140,'5 Estudiantes'!$E:$F,2,FALSE),IFERROR(VLOOKUP(D140,'6 Gestion Administrativa'!$E:$F,2,FALSE),IFERROR(VLOOKUP(D140,'Gestion Academica'!$E:$F,2,FALSE),IFERROR(VLOOKUP(D140,Graduados!$E:$F,2,FALSE),IFERROR(VLOOKUP(D140,'Gestión del Conocimiento'!$E:$F,2,FALSE),IFERROR(VLOOKUP(D140,Gobernabilidad!$E:$F,2,FALSE),IFERROR(VLOOKUP(D140,'NIVEL DE ES Y  SISTEMA NACIONAL'!$E:$F,2,FALSE),VLOOKUP(D140,'Lo Esencial'!$E:$F,2,0))))))))))))</f>
        <v>#N/A</v>
      </c>
      <c r="D141" s="31"/>
      <c r="E141" s="120"/>
      <c r="F141" s="120"/>
      <c r="G141" s="120"/>
      <c r="H141" s="95"/>
      <c r="I141" s="95"/>
      <c r="J141" s="95"/>
      <c r="K141" s="139"/>
    </row>
    <row r="142" spans="3:12" x14ac:dyDescent="0.25">
      <c r="F142" s="120"/>
      <c r="G142" s="95"/>
      <c r="H142" s="95"/>
      <c r="I142" s="95"/>
    </row>
    <row r="143" spans="3:12" ht="30.75" thickBot="1" x14ac:dyDescent="0.3">
      <c r="C143" s="176" t="s">
        <v>44</v>
      </c>
      <c r="D143" s="176" t="s">
        <v>55</v>
      </c>
      <c r="E143" s="176" t="s">
        <v>57</v>
      </c>
      <c r="F143" s="177" t="s">
        <v>27</v>
      </c>
      <c r="G143" s="177" t="s">
        <v>271</v>
      </c>
      <c r="H143" s="176" t="s">
        <v>46</v>
      </c>
      <c r="I143" s="176" t="s">
        <v>272</v>
      </c>
      <c r="J143" s="176" t="s">
        <v>553</v>
      </c>
      <c r="K143" s="176" t="s">
        <v>554</v>
      </c>
      <c r="L143" s="176" t="s">
        <v>610</v>
      </c>
    </row>
    <row r="144" spans="3:12" ht="15.75" thickBot="1" x14ac:dyDescent="0.3">
      <c r="C144" s="448" t="s">
        <v>1730</v>
      </c>
      <c r="D144" s="185"/>
      <c r="E144" s="123">
        <f>HLOOKUP($C144,$CB$2:$CE$3,2,0)</f>
        <v>15000</v>
      </c>
      <c r="F144" s="124">
        <f>D144*E144</f>
        <v>0</v>
      </c>
      <c r="G144" s="192" t="s">
        <v>269</v>
      </c>
      <c r="H144" s="125" t="s">
        <v>395</v>
      </c>
      <c r="I144" s="125" t="str">
        <f>VLOOKUP(H144,Presupuesto!$B$8:$C$583,2,0)</f>
        <v>RESTRIBUCIONES A PERSONAL DIRECTIVO Y DE CONTROL (11300-00)</v>
      </c>
      <c r="J144" s="265" t="s">
        <v>556</v>
      </c>
      <c r="K144" s="125" t="s">
        <v>537</v>
      </c>
      <c r="L144" s="125"/>
    </row>
    <row r="145" spans="3:12" x14ac:dyDescent="0.25">
      <c r="C145" s="448" t="s">
        <v>1728</v>
      </c>
      <c r="D145" s="178"/>
      <c r="E145" s="123">
        <f>HLOOKUP($C145,$CB$2:$CE$3,2,0)</f>
        <v>35000</v>
      </c>
      <c r="F145" s="124">
        <f>D145*E145</f>
        <v>0</v>
      </c>
      <c r="G145" s="192"/>
      <c r="H145" s="128">
        <v>42600</v>
      </c>
      <c r="I145" s="128" t="e">
        <f>VLOOKUP(H145,Presupuesto!$B$8:$C$583,2,0)</f>
        <v>#N/A</v>
      </c>
      <c r="J145" s="125" t="e">
        <f>#REF!</f>
        <v>#REF!</v>
      </c>
      <c r="K145" s="125" t="s">
        <v>555</v>
      </c>
      <c r="L145" s="125"/>
    </row>
    <row r="146" spans="3:12" x14ac:dyDescent="0.25">
      <c r="C146" s="126" t="s">
        <v>73</v>
      </c>
      <c r="D146" s="178"/>
      <c r="E146" s="127">
        <v>4000</v>
      </c>
      <c r="F146" s="124">
        <f t="shared" ref="F146:F157" si="4">D146*E146</f>
        <v>0</v>
      </c>
      <c r="G146" s="192"/>
      <c r="H146" s="128">
        <v>42120</v>
      </c>
      <c r="I146" s="128" t="e">
        <f>VLOOKUP(H146,Presupuesto!$B$8:$C$583,2,0)</f>
        <v>#N/A</v>
      </c>
      <c r="J146" s="125" t="e">
        <f>#REF!</f>
        <v>#REF!</v>
      </c>
      <c r="K146" s="125" t="s">
        <v>538</v>
      </c>
      <c r="L146" s="125"/>
    </row>
    <row r="147" spans="3:12" x14ac:dyDescent="0.25">
      <c r="C147" s="126" t="s">
        <v>74</v>
      </c>
      <c r="D147" s="178"/>
      <c r="E147" s="127">
        <v>8000</v>
      </c>
      <c r="F147" s="124">
        <f t="shared" si="4"/>
        <v>0</v>
      </c>
      <c r="G147" s="192" t="s">
        <v>269</v>
      </c>
      <c r="H147" s="128">
        <v>42600</v>
      </c>
      <c r="I147" s="128" t="e">
        <f>VLOOKUP(H147,Presupuesto!$B$8:$C$583,2,0)</f>
        <v>#N/A</v>
      </c>
      <c r="J147" s="125" t="e">
        <f>#REF!</f>
        <v>#REF!</v>
      </c>
      <c r="K147" s="125" t="s">
        <v>538</v>
      </c>
      <c r="L147" s="125"/>
    </row>
    <row r="148" spans="3:12" x14ac:dyDescent="0.25">
      <c r="C148" s="126" t="s">
        <v>75</v>
      </c>
      <c r="D148" s="178"/>
      <c r="E148" s="127">
        <v>5000</v>
      </c>
      <c r="F148" s="124">
        <f t="shared" si="4"/>
        <v>0</v>
      </c>
      <c r="G148" s="192"/>
      <c r="H148" s="128">
        <v>42600</v>
      </c>
      <c r="I148" s="128" t="e">
        <f>VLOOKUP(H148,Presupuesto!$B$8:$C$583,2,0)</f>
        <v>#N/A</v>
      </c>
      <c r="J148" s="125" t="e">
        <f>#REF!</f>
        <v>#REF!</v>
      </c>
      <c r="K148" s="125" t="s">
        <v>538</v>
      </c>
      <c r="L148" s="125"/>
    </row>
    <row r="149" spans="3:12" x14ac:dyDescent="0.25">
      <c r="C149" s="126" t="s">
        <v>35</v>
      </c>
      <c r="D149" s="178"/>
      <c r="E149" s="127">
        <v>13000</v>
      </c>
      <c r="F149" s="124">
        <f t="shared" si="4"/>
        <v>0</v>
      </c>
      <c r="G149" s="192"/>
      <c r="H149" s="128">
        <v>42300</v>
      </c>
      <c r="I149" s="128" t="e">
        <f>VLOOKUP(H149,Presupuesto!$B$8:$C$583,2,0)</f>
        <v>#N/A</v>
      </c>
      <c r="J149" s="125" t="e">
        <f>#REF!</f>
        <v>#REF!</v>
      </c>
      <c r="K149" s="125" t="s">
        <v>538</v>
      </c>
      <c r="L149" s="125"/>
    </row>
    <row r="150" spans="3:12" x14ac:dyDescent="0.25">
      <c r="C150" s="126" t="s">
        <v>76</v>
      </c>
      <c r="D150" s="178"/>
      <c r="E150" s="127">
        <v>15000</v>
      </c>
      <c r="F150" s="124">
        <f t="shared" si="4"/>
        <v>0</v>
      </c>
      <c r="G150" s="192"/>
      <c r="H150" s="128">
        <v>42300</v>
      </c>
      <c r="I150" s="128" t="e">
        <f>VLOOKUP(H150,Presupuesto!$B$8:$C$583,2,0)</f>
        <v>#N/A</v>
      </c>
      <c r="J150" s="125" t="e">
        <f>#REF!</f>
        <v>#REF!</v>
      </c>
      <c r="K150" s="125" t="s">
        <v>538</v>
      </c>
      <c r="L150" s="125"/>
    </row>
    <row r="151" spans="3:12" x14ac:dyDescent="0.25">
      <c r="C151" s="126" t="s">
        <v>77</v>
      </c>
      <c r="D151" s="178"/>
      <c r="E151" s="127">
        <v>10000</v>
      </c>
      <c r="F151" s="124">
        <f t="shared" si="4"/>
        <v>0</v>
      </c>
      <c r="G151" s="192"/>
      <c r="H151" s="128">
        <v>42300</v>
      </c>
      <c r="I151" s="128" t="e">
        <f>VLOOKUP(H151,Presupuesto!$B$8:$C$583,2,0)</f>
        <v>#N/A</v>
      </c>
      <c r="J151" s="125" t="e">
        <f>#REF!</f>
        <v>#REF!</v>
      </c>
      <c r="K151" s="125" t="s">
        <v>546</v>
      </c>
      <c r="L151" s="125"/>
    </row>
    <row r="152" spans="3:12" x14ac:dyDescent="0.25">
      <c r="C152" s="126" t="s">
        <v>78</v>
      </c>
      <c r="D152" s="178"/>
      <c r="E152" s="127">
        <v>10000</v>
      </c>
      <c r="F152" s="124">
        <f t="shared" si="4"/>
        <v>0</v>
      </c>
      <c r="G152" s="192"/>
      <c r="H152" s="128">
        <v>45100</v>
      </c>
      <c r="I152" s="128" t="e">
        <f>VLOOKUP(H152,Presupuesto!$B$8:$C$583,2,0)</f>
        <v>#N/A</v>
      </c>
      <c r="J152" s="125" t="e">
        <f>#REF!</f>
        <v>#REF!</v>
      </c>
      <c r="K152" s="125" t="s">
        <v>542</v>
      </c>
      <c r="L152" s="125"/>
    </row>
    <row r="153" spans="3:12" x14ac:dyDescent="0.25">
      <c r="C153" s="136" t="s">
        <v>79</v>
      </c>
      <c r="D153" s="178"/>
      <c r="E153" s="127">
        <v>2000</v>
      </c>
      <c r="F153" s="124">
        <f t="shared" si="4"/>
        <v>0</v>
      </c>
      <c r="G153" s="192"/>
      <c r="H153" s="137">
        <v>42600</v>
      </c>
      <c r="I153" s="137" t="e">
        <f>VLOOKUP(H153,Presupuesto!$B$8:$C$583,2,0)</f>
        <v>#N/A</v>
      </c>
      <c r="J153" s="125" t="e">
        <f>#REF!</f>
        <v>#REF!</v>
      </c>
      <c r="K153" s="125" t="s">
        <v>538</v>
      </c>
      <c r="L153" s="125"/>
    </row>
    <row r="154" spans="3:12" x14ac:dyDescent="0.25">
      <c r="C154" s="136" t="s">
        <v>80</v>
      </c>
      <c r="D154" s="178"/>
      <c r="E154" s="127">
        <v>1500</v>
      </c>
      <c r="F154" s="124">
        <f t="shared" si="4"/>
        <v>0</v>
      </c>
      <c r="G154" s="192"/>
      <c r="H154" s="137">
        <v>39300</v>
      </c>
      <c r="I154" s="137" t="e">
        <f>VLOOKUP(H154,Presupuesto!$B$8:$C$583,2,0)</f>
        <v>#N/A</v>
      </c>
      <c r="J154" s="125" t="e">
        <f>#REF!</f>
        <v>#REF!</v>
      </c>
      <c r="K154" s="125" t="s">
        <v>538</v>
      </c>
      <c r="L154" s="125"/>
    </row>
    <row r="155" spans="3:12" x14ac:dyDescent="0.25">
      <c r="C155" s="136" t="s">
        <v>81</v>
      </c>
      <c r="D155" s="178"/>
      <c r="E155" s="127">
        <v>1500</v>
      </c>
      <c r="F155" s="124">
        <f t="shared" si="4"/>
        <v>0</v>
      </c>
      <c r="G155" s="192"/>
      <c r="H155" s="137">
        <v>42600</v>
      </c>
      <c r="I155" s="137" t="e">
        <f>VLOOKUP(H155,Presupuesto!$B$8:$C$583,2,0)</f>
        <v>#N/A</v>
      </c>
      <c r="J155" s="125" t="e">
        <f>#REF!</f>
        <v>#REF!</v>
      </c>
      <c r="K155" s="125" t="s">
        <v>538</v>
      </c>
      <c r="L155" s="125"/>
    </row>
    <row r="156" spans="3:12" x14ac:dyDescent="0.25">
      <c r="C156" s="136" t="s">
        <v>82</v>
      </c>
      <c r="D156" s="178"/>
      <c r="E156" s="127">
        <v>500</v>
      </c>
      <c r="F156" s="124">
        <f t="shared" si="4"/>
        <v>0</v>
      </c>
      <c r="G156" s="192"/>
      <c r="H156" s="137">
        <v>39600</v>
      </c>
      <c r="I156" s="137" t="e">
        <f>VLOOKUP(H156,Presupuesto!$B$8:$C$583,2,0)</f>
        <v>#N/A</v>
      </c>
      <c r="J156" s="125" t="e">
        <f>#REF!</f>
        <v>#REF!</v>
      </c>
      <c r="K156" s="125" t="s">
        <v>538</v>
      </c>
      <c r="L156" s="125"/>
    </row>
    <row r="157" spans="3:12" ht="15.75" thickBot="1" x14ac:dyDescent="0.3">
      <c r="C157" s="129" t="s">
        <v>83</v>
      </c>
      <c r="D157" s="186"/>
      <c r="E157" s="131">
        <v>20</v>
      </c>
      <c r="F157" s="132">
        <f t="shared" si="4"/>
        <v>0</v>
      </c>
      <c r="G157" s="189"/>
      <c r="H157" s="133">
        <v>39600</v>
      </c>
      <c r="I157" s="133" t="e">
        <f>VLOOKUP(H157,Presupuesto!$B$8:$C$583,2,0)</f>
        <v>#N/A</v>
      </c>
      <c r="J157" s="133" t="e">
        <f>#REF!</f>
        <v>#REF!</v>
      </c>
      <c r="K157" s="151" t="s">
        <v>537</v>
      </c>
      <c r="L157" s="151"/>
    </row>
    <row r="160" spans="3:12" ht="15.75" thickBot="1" x14ac:dyDescent="0.3"/>
    <row r="161" spans="3:12" ht="15.75" thickBot="1" x14ac:dyDescent="0.3">
      <c r="C161" s="29" t="s">
        <v>43</v>
      </c>
      <c r="D161" s="135">
        <f>SUM(F168:F181)</f>
        <v>0</v>
      </c>
      <c r="F161" s="72"/>
      <c r="G161" s="98"/>
      <c r="H161" s="72"/>
      <c r="I161" s="72"/>
    </row>
    <row r="162" spans="3:12" x14ac:dyDescent="0.25">
      <c r="C162" s="72"/>
      <c r="D162" s="31"/>
      <c r="E162" s="120"/>
      <c r="F162" s="120"/>
      <c r="G162" s="120"/>
      <c r="H162" s="95"/>
      <c r="I162" s="95"/>
      <c r="J162" s="95"/>
      <c r="K162" s="139"/>
    </row>
    <row r="163" spans="3:12" x14ac:dyDescent="0.25">
      <c r="C163" s="72"/>
      <c r="D163" s="31"/>
      <c r="E163" s="120"/>
      <c r="F163" s="120"/>
      <c r="G163" s="120"/>
      <c r="H163" s="95"/>
      <c r="I163" s="95"/>
      <c r="J163" s="95"/>
      <c r="K163" s="139"/>
    </row>
    <row r="164" spans="3:12" ht="15.75" x14ac:dyDescent="0.25">
      <c r="C164" s="236" t="s">
        <v>533</v>
      </c>
      <c r="D164" s="237"/>
      <c r="E164" s="120"/>
      <c r="F164" s="120"/>
      <c r="G164" s="120"/>
      <c r="H164" s="95"/>
      <c r="I164" s="95"/>
      <c r="J164" s="95"/>
      <c r="K164" s="139"/>
    </row>
    <row r="165" spans="3:12" ht="18.75" x14ac:dyDescent="0.25">
      <c r="C165" s="254" t="e">
        <f>IFERROR(VLOOKUP(D164,'1 Desarrollo e Innov Curricular'!$E:$F,2,FALSE),IFERROR(VLOOKUP(D164,'2 Investigación'!$E:$F,2,FALSE),IFERROR(VLOOKUP(D164,'3 Vinculación Univ. Sociedad'!$E:$F,2,FALSE),IFERROR(VLOOKUP(D164,'4 Docencia y Recursos Humano '!$E:$F,2,FALSE),IFERROR(VLOOKUP(D164,'5 Estudiantes'!$E:$F,2,FALSE),IFERROR(VLOOKUP(D164,'6 Gestion Administrativa'!$E:$F,2,FALSE),IFERROR(VLOOKUP(D164,'Gestion Academica'!$E:$F,2,FALSE),IFERROR(VLOOKUP(D164,Graduados!$E:$F,2,FALSE),IFERROR(VLOOKUP(D164,'Gestión del Conocimiento'!$E:$F,2,FALSE),IFERROR(VLOOKUP(D164,Gobernabilidad!$E:$F,2,FALSE),IFERROR(VLOOKUP(D164,'NIVEL DE ES Y  SISTEMA NACIONAL'!$E:$F,2,FALSE),VLOOKUP(D164,'Lo Esencial'!$E:$F,2,0))))))))))))</f>
        <v>#N/A</v>
      </c>
      <c r="D165" s="31"/>
      <c r="E165" s="120"/>
      <c r="F165" s="120"/>
      <c r="G165" s="120"/>
      <c r="H165" s="95"/>
      <c r="I165" s="95"/>
      <c r="J165" s="95"/>
      <c r="K165" s="139"/>
    </row>
    <row r="166" spans="3:12" x14ac:dyDescent="0.25">
      <c r="F166" s="120"/>
      <c r="G166" s="95"/>
      <c r="H166" s="95"/>
      <c r="I166" s="95"/>
    </row>
    <row r="167" spans="3:12" ht="30.75" thickBot="1" x14ac:dyDescent="0.3">
      <c r="C167" s="176" t="s">
        <v>44</v>
      </c>
      <c r="D167" s="176" t="s">
        <v>55</v>
      </c>
      <c r="E167" s="176" t="s">
        <v>57</v>
      </c>
      <c r="F167" s="177" t="s">
        <v>27</v>
      </c>
      <c r="G167" s="177" t="s">
        <v>271</v>
      </c>
      <c r="H167" s="176" t="s">
        <v>46</v>
      </c>
      <c r="I167" s="176" t="s">
        <v>272</v>
      </c>
      <c r="J167" s="176" t="s">
        <v>553</v>
      </c>
      <c r="K167" s="176" t="s">
        <v>554</v>
      </c>
      <c r="L167" s="176" t="s">
        <v>610</v>
      </c>
    </row>
    <row r="168" spans="3:12" ht="15.75" thickBot="1" x14ac:dyDescent="0.3">
      <c r="C168" s="448" t="s">
        <v>1730</v>
      </c>
      <c r="D168" s="185"/>
      <c r="E168" s="123">
        <f>HLOOKUP($C168,$CB$2:$CE$3,2,0)</f>
        <v>15000</v>
      </c>
      <c r="F168" s="124">
        <f>D168*E168</f>
        <v>0</v>
      </c>
      <c r="G168" s="192" t="s">
        <v>269</v>
      </c>
      <c r="H168" s="125" t="s">
        <v>395</v>
      </c>
      <c r="I168" s="125" t="str">
        <f>VLOOKUP(H168,Presupuesto!$B$8:$C$583,2,0)</f>
        <v>RESTRIBUCIONES A PERSONAL DIRECTIVO Y DE CONTROL (11300-00)</v>
      </c>
      <c r="J168" s="265" t="s">
        <v>556</v>
      </c>
      <c r="K168" s="125" t="s">
        <v>537</v>
      </c>
      <c r="L168" s="125"/>
    </row>
    <row r="169" spans="3:12" x14ac:dyDescent="0.25">
      <c r="C169" s="448" t="s">
        <v>1728</v>
      </c>
      <c r="D169" s="178"/>
      <c r="E169" s="123">
        <f>HLOOKUP($C169,$CB$2:$CE$3,2,0)</f>
        <v>35000</v>
      </c>
      <c r="F169" s="124">
        <f>D169*E169</f>
        <v>0</v>
      </c>
      <c r="G169" s="192"/>
      <c r="H169" s="128">
        <v>42600</v>
      </c>
      <c r="I169" s="128" t="e">
        <f>VLOOKUP(H169,Presupuesto!$B$8:$C$583,2,0)</f>
        <v>#N/A</v>
      </c>
      <c r="J169" s="125" t="e">
        <f>#REF!</f>
        <v>#REF!</v>
      </c>
      <c r="K169" s="125" t="s">
        <v>555</v>
      </c>
      <c r="L169" s="125"/>
    </row>
    <row r="170" spans="3:12" x14ac:dyDescent="0.25">
      <c r="C170" s="126" t="s">
        <v>73</v>
      </c>
      <c r="D170" s="178"/>
      <c r="E170" s="127">
        <v>4000</v>
      </c>
      <c r="F170" s="124">
        <f t="shared" ref="F170:F181" si="5">D170*E170</f>
        <v>0</v>
      </c>
      <c r="G170" s="192"/>
      <c r="H170" s="128">
        <v>42120</v>
      </c>
      <c r="I170" s="128" t="e">
        <f>VLOOKUP(H170,Presupuesto!$B$8:$C$583,2,0)</f>
        <v>#N/A</v>
      </c>
      <c r="J170" s="125" t="e">
        <f>#REF!</f>
        <v>#REF!</v>
      </c>
      <c r="K170" s="125" t="s">
        <v>538</v>
      </c>
      <c r="L170" s="125"/>
    </row>
    <row r="171" spans="3:12" x14ac:dyDescent="0.25">
      <c r="C171" s="126" t="s">
        <v>74</v>
      </c>
      <c r="D171" s="178"/>
      <c r="E171" s="127">
        <v>8000</v>
      </c>
      <c r="F171" s="124">
        <f t="shared" si="5"/>
        <v>0</v>
      </c>
      <c r="G171" s="192" t="s">
        <v>269</v>
      </c>
      <c r="H171" s="128">
        <v>42600</v>
      </c>
      <c r="I171" s="128" t="e">
        <f>VLOOKUP(H171,Presupuesto!$B$8:$C$583,2,0)</f>
        <v>#N/A</v>
      </c>
      <c r="J171" s="125" t="e">
        <f>#REF!</f>
        <v>#REF!</v>
      </c>
      <c r="K171" s="125" t="s">
        <v>538</v>
      </c>
      <c r="L171" s="125"/>
    </row>
    <row r="172" spans="3:12" x14ac:dyDescent="0.25">
      <c r="C172" s="126" t="s">
        <v>75</v>
      </c>
      <c r="D172" s="178"/>
      <c r="E172" s="127">
        <v>5000</v>
      </c>
      <c r="F172" s="124">
        <f t="shared" si="5"/>
        <v>0</v>
      </c>
      <c r="G172" s="192"/>
      <c r="H172" s="128">
        <v>42600</v>
      </c>
      <c r="I172" s="128" t="e">
        <f>VLOOKUP(H172,Presupuesto!$B$8:$C$583,2,0)</f>
        <v>#N/A</v>
      </c>
      <c r="J172" s="125" t="e">
        <f>#REF!</f>
        <v>#REF!</v>
      </c>
      <c r="K172" s="125" t="s">
        <v>538</v>
      </c>
      <c r="L172" s="125"/>
    </row>
    <row r="173" spans="3:12" x14ac:dyDescent="0.25">
      <c r="C173" s="126" t="s">
        <v>35</v>
      </c>
      <c r="D173" s="178"/>
      <c r="E173" s="127">
        <v>13000</v>
      </c>
      <c r="F173" s="124">
        <f t="shared" si="5"/>
        <v>0</v>
      </c>
      <c r="G173" s="192"/>
      <c r="H173" s="128">
        <v>42300</v>
      </c>
      <c r="I173" s="128" t="e">
        <f>VLOOKUP(H173,Presupuesto!$B$8:$C$583,2,0)</f>
        <v>#N/A</v>
      </c>
      <c r="J173" s="125" t="e">
        <f>#REF!</f>
        <v>#REF!</v>
      </c>
      <c r="K173" s="125" t="s">
        <v>538</v>
      </c>
      <c r="L173" s="125"/>
    </row>
    <row r="174" spans="3:12" x14ac:dyDescent="0.25">
      <c r="C174" s="126" t="s">
        <v>76</v>
      </c>
      <c r="D174" s="178"/>
      <c r="E174" s="127">
        <v>15000</v>
      </c>
      <c r="F174" s="124">
        <f t="shared" si="5"/>
        <v>0</v>
      </c>
      <c r="G174" s="192"/>
      <c r="H174" s="128">
        <v>42300</v>
      </c>
      <c r="I174" s="128" t="e">
        <f>VLOOKUP(H174,Presupuesto!$B$8:$C$583,2,0)</f>
        <v>#N/A</v>
      </c>
      <c r="J174" s="125" t="e">
        <f>#REF!</f>
        <v>#REF!</v>
      </c>
      <c r="K174" s="125" t="s">
        <v>538</v>
      </c>
      <c r="L174" s="125"/>
    </row>
    <row r="175" spans="3:12" x14ac:dyDescent="0.25">
      <c r="C175" s="126" t="s">
        <v>77</v>
      </c>
      <c r="D175" s="178"/>
      <c r="E175" s="127">
        <v>10000</v>
      </c>
      <c r="F175" s="124">
        <f t="shared" si="5"/>
        <v>0</v>
      </c>
      <c r="G175" s="192"/>
      <c r="H175" s="128">
        <v>42300</v>
      </c>
      <c r="I175" s="128" t="e">
        <f>VLOOKUP(H175,Presupuesto!$B$8:$C$583,2,0)</f>
        <v>#N/A</v>
      </c>
      <c r="J175" s="125" t="e">
        <f>#REF!</f>
        <v>#REF!</v>
      </c>
      <c r="K175" s="125" t="s">
        <v>546</v>
      </c>
      <c r="L175" s="125"/>
    </row>
    <row r="176" spans="3:12" x14ac:dyDescent="0.25">
      <c r="C176" s="126" t="s">
        <v>78</v>
      </c>
      <c r="D176" s="178"/>
      <c r="E176" s="127">
        <v>10000</v>
      </c>
      <c r="F176" s="124">
        <f t="shared" si="5"/>
        <v>0</v>
      </c>
      <c r="G176" s="192"/>
      <c r="H176" s="128">
        <v>45100</v>
      </c>
      <c r="I176" s="128" t="e">
        <f>VLOOKUP(H176,Presupuesto!$B$8:$C$583,2,0)</f>
        <v>#N/A</v>
      </c>
      <c r="J176" s="125" t="e">
        <f>#REF!</f>
        <v>#REF!</v>
      </c>
      <c r="K176" s="125" t="s">
        <v>542</v>
      </c>
      <c r="L176" s="125"/>
    </row>
    <row r="177" spans="3:12" x14ac:dyDescent="0.25">
      <c r="C177" s="136" t="s">
        <v>79</v>
      </c>
      <c r="D177" s="178"/>
      <c r="E177" s="127">
        <v>2000</v>
      </c>
      <c r="F177" s="124">
        <f t="shared" si="5"/>
        <v>0</v>
      </c>
      <c r="G177" s="192"/>
      <c r="H177" s="137">
        <v>42600</v>
      </c>
      <c r="I177" s="137" t="e">
        <f>VLOOKUP(H177,Presupuesto!$B$8:$C$583,2,0)</f>
        <v>#N/A</v>
      </c>
      <c r="J177" s="125" t="e">
        <f>#REF!</f>
        <v>#REF!</v>
      </c>
      <c r="K177" s="125" t="s">
        <v>538</v>
      </c>
      <c r="L177" s="125"/>
    </row>
    <row r="178" spans="3:12" x14ac:dyDescent="0.25">
      <c r="C178" s="136" t="s">
        <v>80</v>
      </c>
      <c r="D178" s="178"/>
      <c r="E178" s="127">
        <v>1500</v>
      </c>
      <c r="F178" s="124">
        <f t="shared" si="5"/>
        <v>0</v>
      </c>
      <c r="G178" s="192"/>
      <c r="H178" s="137">
        <v>39300</v>
      </c>
      <c r="I178" s="137" t="e">
        <f>VLOOKUP(H178,Presupuesto!$B$8:$C$583,2,0)</f>
        <v>#N/A</v>
      </c>
      <c r="J178" s="125" t="e">
        <f>#REF!</f>
        <v>#REF!</v>
      </c>
      <c r="K178" s="125" t="s">
        <v>538</v>
      </c>
      <c r="L178" s="125"/>
    </row>
    <row r="179" spans="3:12" x14ac:dyDescent="0.25">
      <c r="C179" s="136" t="s">
        <v>81</v>
      </c>
      <c r="D179" s="178"/>
      <c r="E179" s="127">
        <v>1500</v>
      </c>
      <c r="F179" s="124">
        <f t="shared" si="5"/>
        <v>0</v>
      </c>
      <c r="G179" s="192"/>
      <c r="H179" s="137">
        <v>42600</v>
      </c>
      <c r="I179" s="137" t="e">
        <f>VLOOKUP(H179,Presupuesto!$B$8:$C$583,2,0)</f>
        <v>#N/A</v>
      </c>
      <c r="J179" s="125" t="e">
        <f>#REF!</f>
        <v>#REF!</v>
      </c>
      <c r="K179" s="125" t="s">
        <v>538</v>
      </c>
      <c r="L179" s="125"/>
    </row>
    <row r="180" spans="3:12" x14ac:dyDescent="0.25">
      <c r="C180" s="136" t="s">
        <v>82</v>
      </c>
      <c r="D180" s="178"/>
      <c r="E180" s="127">
        <v>500</v>
      </c>
      <c r="F180" s="124">
        <f t="shared" si="5"/>
        <v>0</v>
      </c>
      <c r="G180" s="192"/>
      <c r="H180" s="137">
        <v>39600</v>
      </c>
      <c r="I180" s="137" t="e">
        <f>VLOOKUP(H180,Presupuesto!$B$8:$C$583,2,0)</f>
        <v>#N/A</v>
      </c>
      <c r="J180" s="125" t="e">
        <f>#REF!</f>
        <v>#REF!</v>
      </c>
      <c r="K180" s="125" t="s">
        <v>538</v>
      </c>
      <c r="L180" s="125"/>
    </row>
    <row r="181" spans="3:12" ht="15.75" thickBot="1" x14ac:dyDescent="0.3">
      <c r="C181" s="129" t="s">
        <v>83</v>
      </c>
      <c r="D181" s="186"/>
      <c r="E181" s="131">
        <v>20</v>
      </c>
      <c r="F181" s="132">
        <f t="shared" si="5"/>
        <v>0</v>
      </c>
      <c r="G181" s="189"/>
      <c r="H181" s="133">
        <v>39600</v>
      </c>
      <c r="I181" s="133" t="e">
        <f>VLOOKUP(H181,Presupuesto!$B$8:$C$583,2,0)</f>
        <v>#N/A</v>
      </c>
      <c r="J181" s="133" t="e">
        <f>#REF!</f>
        <v>#REF!</v>
      </c>
      <c r="K181" s="151" t="s">
        <v>537</v>
      </c>
      <c r="L181" s="151"/>
    </row>
    <row r="184" spans="3:12" ht="15.75" thickBot="1" x14ac:dyDescent="0.3"/>
    <row r="185" spans="3:12" ht="15.75" thickBot="1" x14ac:dyDescent="0.3">
      <c r="C185" s="29" t="s">
        <v>43</v>
      </c>
      <c r="D185" s="135">
        <f>SUM(F192:F205)</f>
        <v>0</v>
      </c>
      <c r="F185" s="72"/>
      <c r="G185" s="98"/>
      <c r="H185" s="72"/>
      <c r="I185" s="72"/>
    </row>
    <row r="186" spans="3:12" x14ac:dyDescent="0.25">
      <c r="C186" s="72"/>
      <c r="D186" s="31"/>
      <c r="E186" s="120"/>
      <c r="F186" s="120"/>
      <c r="G186" s="120"/>
      <c r="H186" s="95"/>
      <c r="I186" s="95"/>
      <c r="J186" s="95"/>
      <c r="K186" s="139"/>
    </row>
    <row r="187" spans="3:12" x14ac:dyDescent="0.25">
      <c r="C187" s="72"/>
      <c r="D187" s="31"/>
      <c r="E187" s="120"/>
      <c r="F187" s="120"/>
      <c r="G187" s="120"/>
      <c r="H187" s="95"/>
      <c r="I187" s="95"/>
      <c r="J187" s="95"/>
      <c r="K187" s="139"/>
    </row>
    <row r="188" spans="3:12" ht="15.75" x14ac:dyDescent="0.25">
      <c r="C188" s="236" t="s">
        <v>533</v>
      </c>
      <c r="D188" s="237"/>
      <c r="E188" s="120"/>
      <c r="F188" s="120"/>
      <c r="G188" s="120"/>
      <c r="H188" s="95"/>
      <c r="I188" s="95"/>
      <c r="J188" s="95"/>
      <c r="K188" s="139"/>
    </row>
    <row r="189" spans="3:12" ht="18.75" x14ac:dyDescent="0.25">
      <c r="C189" s="254" t="e">
        <f>IFERROR(VLOOKUP(D188,'1 Desarrollo e Innov Curricular'!$E:$F,2,FALSE),IFERROR(VLOOKUP(D188,'2 Investigación'!$E:$F,2,FALSE),IFERROR(VLOOKUP(D188,'3 Vinculación Univ. Sociedad'!$E:$F,2,FALSE),IFERROR(VLOOKUP(D188,'4 Docencia y Recursos Humano '!$E:$F,2,FALSE),IFERROR(VLOOKUP(D188,'5 Estudiantes'!$E:$F,2,FALSE),IFERROR(VLOOKUP(D188,'6 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E189" s="120"/>
      <c r="F189" s="120"/>
      <c r="G189" s="120"/>
      <c r="H189" s="95"/>
      <c r="I189" s="95"/>
      <c r="J189" s="95"/>
      <c r="K189" s="139"/>
    </row>
    <row r="190" spans="3:12" x14ac:dyDescent="0.25">
      <c r="F190" s="120"/>
      <c r="G190" s="95"/>
      <c r="H190" s="95"/>
      <c r="I190" s="95"/>
    </row>
    <row r="191" spans="3:12" ht="30.75" thickBot="1" x14ac:dyDescent="0.3">
      <c r="C191" s="176" t="s">
        <v>44</v>
      </c>
      <c r="D191" s="176" t="s">
        <v>55</v>
      </c>
      <c r="E191" s="176" t="s">
        <v>57</v>
      </c>
      <c r="F191" s="177" t="s">
        <v>27</v>
      </c>
      <c r="G191" s="177" t="s">
        <v>271</v>
      </c>
      <c r="H191" s="176" t="s">
        <v>46</v>
      </c>
      <c r="I191" s="176" t="s">
        <v>272</v>
      </c>
      <c r="J191" s="176" t="s">
        <v>553</v>
      </c>
      <c r="K191" s="176" t="s">
        <v>554</v>
      </c>
      <c r="L191" s="176" t="s">
        <v>610</v>
      </c>
    </row>
    <row r="192" spans="3:12" ht="15.75" thickBot="1" x14ac:dyDescent="0.3">
      <c r="C192" s="448" t="s">
        <v>1730</v>
      </c>
      <c r="D192" s="185"/>
      <c r="E192" s="123">
        <f>HLOOKUP($C192,$CB$2:$CE$3,2,0)</f>
        <v>15000</v>
      </c>
      <c r="F192" s="124">
        <f>D192*E192</f>
        <v>0</v>
      </c>
      <c r="G192" s="192" t="s">
        <v>269</v>
      </c>
      <c r="H192" s="125" t="s">
        <v>395</v>
      </c>
      <c r="I192" s="125" t="str">
        <f>VLOOKUP(H192,Presupuesto!$B$8:$C$583,2,0)</f>
        <v>RESTRIBUCIONES A PERSONAL DIRECTIVO Y DE CONTROL (11300-00)</v>
      </c>
      <c r="J192" s="265" t="s">
        <v>556</v>
      </c>
      <c r="K192" s="125" t="s">
        <v>537</v>
      </c>
      <c r="L192" s="125"/>
    </row>
    <row r="193" spans="3:12" x14ac:dyDescent="0.25">
      <c r="C193" s="448" t="s">
        <v>1728</v>
      </c>
      <c r="D193" s="178"/>
      <c r="E193" s="123">
        <f>HLOOKUP($C193,$CB$2:$CE$3,2,0)</f>
        <v>35000</v>
      </c>
      <c r="F193" s="124">
        <f>D193*E193</f>
        <v>0</v>
      </c>
      <c r="G193" s="192"/>
      <c r="H193" s="128">
        <v>42600</v>
      </c>
      <c r="I193" s="128" t="e">
        <f>VLOOKUP(H193,Presupuesto!$B$8:$C$583,2,0)</f>
        <v>#N/A</v>
      </c>
      <c r="J193" s="125" t="e">
        <f>#REF!</f>
        <v>#REF!</v>
      </c>
      <c r="K193" s="125" t="s">
        <v>555</v>
      </c>
      <c r="L193" s="125"/>
    </row>
    <row r="194" spans="3:12" x14ac:dyDescent="0.25">
      <c r="C194" s="126" t="s">
        <v>73</v>
      </c>
      <c r="D194" s="178"/>
      <c r="E194" s="127">
        <v>4000</v>
      </c>
      <c r="F194" s="124">
        <f t="shared" ref="F194:F205" si="6">D194*E194</f>
        <v>0</v>
      </c>
      <c r="G194" s="192"/>
      <c r="H194" s="128">
        <v>42120</v>
      </c>
      <c r="I194" s="128" t="e">
        <f>VLOOKUP(H194,Presupuesto!$B$8:$C$583,2,0)</f>
        <v>#N/A</v>
      </c>
      <c r="J194" s="125" t="e">
        <f>#REF!</f>
        <v>#REF!</v>
      </c>
      <c r="K194" s="125" t="s">
        <v>538</v>
      </c>
      <c r="L194" s="125"/>
    </row>
    <row r="195" spans="3:12" x14ac:dyDescent="0.25">
      <c r="C195" s="126" t="s">
        <v>74</v>
      </c>
      <c r="D195" s="178"/>
      <c r="E195" s="127">
        <v>8000</v>
      </c>
      <c r="F195" s="124">
        <f t="shared" si="6"/>
        <v>0</v>
      </c>
      <c r="G195" s="192" t="s">
        <v>269</v>
      </c>
      <c r="H195" s="128">
        <v>42600</v>
      </c>
      <c r="I195" s="128" t="e">
        <f>VLOOKUP(H195,Presupuesto!$B$8:$C$583,2,0)</f>
        <v>#N/A</v>
      </c>
      <c r="J195" s="125" t="e">
        <f>#REF!</f>
        <v>#REF!</v>
      </c>
      <c r="K195" s="125" t="s">
        <v>538</v>
      </c>
      <c r="L195" s="125"/>
    </row>
    <row r="196" spans="3:12" x14ac:dyDescent="0.25">
      <c r="C196" s="126" t="s">
        <v>75</v>
      </c>
      <c r="D196" s="178"/>
      <c r="E196" s="127">
        <v>5000</v>
      </c>
      <c r="F196" s="124">
        <f t="shared" si="6"/>
        <v>0</v>
      </c>
      <c r="G196" s="192"/>
      <c r="H196" s="128">
        <v>42600</v>
      </c>
      <c r="I196" s="128" t="e">
        <f>VLOOKUP(H196,Presupuesto!$B$8:$C$583,2,0)</f>
        <v>#N/A</v>
      </c>
      <c r="J196" s="125" t="e">
        <f>#REF!</f>
        <v>#REF!</v>
      </c>
      <c r="K196" s="125" t="s">
        <v>538</v>
      </c>
      <c r="L196" s="125"/>
    </row>
    <row r="197" spans="3:12" x14ac:dyDescent="0.25">
      <c r="C197" s="126" t="s">
        <v>35</v>
      </c>
      <c r="D197" s="178"/>
      <c r="E197" s="127">
        <v>13000</v>
      </c>
      <c r="F197" s="124">
        <f t="shared" si="6"/>
        <v>0</v>
      </c>
      <c r="G197" s="192"/>
      <c r="H197" s="128">
        <v>42300</v>
      </c>
      <c r="I197" s="128" t="e">
        <f>VLOOKUP(H197,Presupuesto!$B$8:$C$583,2,0)</f>
        <v>#N/A</v>
      </c>
      <c r="J197" s="125" t="e">
        <f>#REF!</f>
        <v>#REF!</v>
      </c>
      <c r="K197" s="125" t="s">
        <v>538</v>
      </c>
      <c r="L197" s="125"/>
    </row>
    <row r="198" spans="3:12" x14ac:dyDescent="0.25">
      <c r="C198" s="126" t="s">
        <v>76</v>
      </c>
      <c r="D198" s="178"/>
      <c r="E198" s="127">
        <v>15000</v>
      </c>
      <c r="F198" s="124">
        <f t="shared" si="6"/>
        <v>0</v>
      </c>
      <c r="G198" s="192"/>
      <c r="H198" s="128">
        <v>42300</v>
      </c>
      <c r="I198" s="128" t="e">
        <f>VLOOKUP(H198,Presupuesto!$B$8:$C$583,2,0)</f>
        <v>#N/A</v>
      </c>
      <c r="J198" s="125" t="e">
        <f>#REF!</f>
        <v>#REF!</v>
      </c>
      <c r="K198" s="125" t="s">
        <v>538</v>
      </c>
      <c r="L198" s="125"/>
    </row>
    <row r="199" spans="3:12" x14ac:dyDescent="0.25">
      <c r="C199" s="126" t="s">
        <v>77</v>
      </c>
      <c r="D199" s="178"/>
      <c r="E199" s="127">
        <v>10000</v>
      </c>
      <c r="F199" s="124">
        <f t="shared" si="6"/>
        <v>0</v>
      </c>
      <c r="G199" s="192"/>
      <c r="H199" s="128">
        <v>42300</v>
      </c>
      <c r="I199" s="128" t="e">
        <f>VLOOKUP(H199,Presupuesto!$B$8:$C$583,2,0)</f>
        <v>#N/A</v>
      </c>
      <c r="J199" s="125" t="e">
        <f>#REF!</f>
        <v>#REF!</v>
      </c>
      <c r="K199" s="125" t="s">
        <v>546</v>
      </c>
      <c r="L199" s="125"/>
    </row>
    <row r="200" spans="3:12" x14ac:dyDescent="0.25">
      <c r="C200" s="126" t="s">
        <v>78</v>
      </c>
      <c r="D200" s="178"/>
      <c r="E200" s="127">
        <v>10000</v>
      </c>
      <c r="F200" s="124">
        <f t="shared" si="6"/>
        <v>0</v>
      </c>
      <c r="G200" s="192"/>
      <c r="H200" s="128">
        <v>45100</v>
      </c>
      <c r="I200" s="128" t="e">
        <f>VLOOKUP(H200,Presupuesto!$B$8:$C$583,2,0)</f>
        <v>#N/A</v>
      </c>
      <c r="J200" s="125" t="e">
        <f>#REF!</f>
        <v>#REF!</v>
      </c>
      <c r="K200" s="125" t="s">
        <v>542</v>
      </c>
      <c r="L200" s="125"/>
    </row>
    <row r="201" spans="3:12" x14ac:dyDescent="0.25">
      <c r="C201" s="136" t="s">
        <v>79</v>
      </c>
      <c r="D201" s="178"/>
      <c r="E201" s="127">
        <v>2000</v>
      </c>
      <c r="F201" s="124">
        <f t="shared" si="6"/>
        <v>0</v>
      </c>
      <c r="G201" s="192"/>
      <c r="H201" s="137">
        <v>42600</v>
      </c>
      <c r="I201" s="137" t="e">
        <f>VLOOKUP(H201,Presupuesto!$B$8:$C$583,2,0)</f>
        <v>#N/A</v>
      </c>
      <c r="J201" s="125" t="e">
        <f>#REF!</f>
        <v>#REF!</v>
      </c>
      <c r="K201" s="125" t="s">
        <v>538</v>
      </c>
      <c r="L201" s="125"/>
    </row>
    <row r="202" spans="3:12" x14ac:dyDescent="0.25">
      <c r="C202" s="136" t="s">
        <v>80</v>
      </c>
      <c r="D202" s="178"/>
      <c r="E202" s="127">
        <v>1500</v>
      </c>
      <c r="F202" s="124">
        <f t="shared" si="6"/>
        <v>0</v>
      </c>
      <c r="G202" s="192"/>
      <c r="H202" s="137">
        <v>39300</v>
      </c>
      <c r="I202" s="137" t="e">
        <f>VLOOKUP(H202,Presupuesto!$B$8:$C$583,2,0)</f>
        <v>#N/A</v>
      </c>
      <c r="J202" s="125" t="e">
        <f>#REF!</f>
        <v>#REF!</v>
      </c>
      <c r="K202" s="125" t="s">
        <v>538</v>
      </c>
      <c r="L202" s="125"/>
    </row>
    <row r="203" spans="3:12" x14ac:dyDescent="0.25">
      <c r="C203" s="136" t="s">
        <v>81</v>
      </c>
      <c r="D203" s="178"/>
      <c r="E203" s="127">
        <v>1500</v>
      </c>
      <c r="F203" s="124">
        <f t="shared" si="6"/>
        <v>0</v>
      </c>
      <c r="G203" s="192"/>
      <c r="H203" s="137">
        <v>42600</v>
      </c>
      <c r="I203" s="137" t="e">
        <f>VLOOKUP(H203,Presupuesto!$B$8:$C$583,2,0)</f>
        <v>#N/A</v>
      </c>
      <c r="J203" s="125" t="e">
        <f>#REF!</f>
        <v>#REF!</v>
      </c>
      <c r="K203" s="125" t="s">
        <v>538</v>
      </c>
      <c r="L203" s="125"/>
    </row>
    <row r="204" spans="3:12" x14ac:dyDescent="0.25">
      <c r="C204" s="136" t="s">
        <v>82</v>
      </c>
      <c r="D204" s="178"/>
      <c r="E204" s="127">
        <v>500</v>
      </c>
      <c r="F204" s="124">
        <f t="shared" si="6"/>
        <v>0</v>
      </c>
      <c r="G204" s="192"/>
      <c r="H204" s="137">
        <v>39600</v>
      </c>
      <c r="I204" s="137" t="e">
        <f>VLOOKUP(H204,Presupuesto!$B$8:$C$583,2,0)</f>
        <v>#N/A</v>
      </c>
      <c r="J204" s="125" t="e">
        <f>#REF!</f>
        <v>#REF!</v>
      </c>
      <c r="K204" s="125" t="s">
        <v>538</v>
      </c>
      <c r="L204" s="125"/>
    </row>
    <row r="205" spans="3:12" ht="15.75" thickBot="1" x14ac:dyDescent="0.3">
      <c r="C205" s="129" t="s">
        <v>83</v>
      </c>
      <c r="D205" s="186"/>
      <c r="E205" s="131">
        <v>20</v>
      </c>
      <c r="F205" s="132">
        <f t="shared" si="6"/>
        <v>0</v>
      </c>
      <c r="G205" s="189"/>
      <c r="H205" s="133">
        <v>39600</v>
      </c>
      <c r="I205" s="133" t="e">
        <f>VLOOKUP(H205,Presupuesto!$B$8:$C$583,2,0)</f>
        <v>#N/A</v>
      </c>
      <c r="J205" s="133" t="e">
        <f>#REF!</f>
        <v>#REF!</v>
      </c>
      <c r="K205" s="151" t="s">
        <v>537</v>
      </c>
      <c r="L205" s="151"/>
    </row>
  </sheetData>
  <dataValidations xWindow="952" yWindow="526" count="5">
    <dataValidation type="list" allowBlank="1" showInputMessage="1" showErrorMessage="1" errorTitle="¡Ingreso Inválido!" error="Seleccione una opción de la lista._x000a_" promptTitle="Tipo de Presupuesto" prompt="Seleccione una opción de la lista." sqref="G144:G157 G168:G181 G192:G205 G133 G120:G122 G60:G64 G46:G49 G75 G87:G94 G31:G33 G17:G19 G105:G107">
      <formula1>$R$2:$S$2</formula1>
    </dataValidation>
    <dataValidation type="list" allowBlank="1" showInputMessage="1" showErrorMessage="1" errorTitle="¡Ingreso Inválido!" error="Seleccione una opción de la lista." promptTitle="Dimensión Estratégica" prompt="Seleccione una opción de la lista." sqref="J144:J157 J168:J181 J192:J205 J133 J60:J64 J105:J107 J46:J49 J75 J87:J94 J17:J19 J31:J33 J120:J122">
      <formula1>$A$2:$K$2</formula1>
    </dataValidation>
    <dataValidation type="list" allowBlank="1" showInputMessage="1" showErrorMessage="1" errorTitle="¡Ingreso Inválido!" error="Seleccione una opción de la lista" promptTitle="Mes Requerido" prompt="Seleccione el mes en el que requiere el recurso." sqref="K144:K157 K168:K181 K192:K205 K133 K120:K122 K46:K49 K60:K64 K75 K87:K94 K17:K19 K31:K33 K105:K107">
      <formula1>$U$2:$AF$2</formula1>
    </dataValidation>
    <dataValidation type="list" allowBlank="1" showInputMessage="1" showErrorMessage="1" errorTitle="¡Ingreso Inválido!" error="Verifique el valor ingresado" promptTitle="Objeto de Gasto" prompt="Ingrese el Objeto de Gasto" sqref="H144:H157 H168:H181 H192:H205 H105:H107 H120:H122 H60:H64 H46:H49 H75 H87:H94 H17:H19 H31:H33 H133">
      <formula1>$A$1:$VD$1</formula1>
    </dataValidation>
    <dataValidation type="list" allowBlank="1" showInputMessage="1" showErrorMessage="1" sqref="C144:C145 C168:C169 C192:C193 C120 C46 C60:C61 C87 C31 C18 C105">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10"/>
  <sheetViews>
    <sheetView showGridLines="0" topLeftCell="D123" zoomScale="86" zoomScaleNormal="86" workbookViewId="0">
      <selection activeCell="J143" sqref="J143"/>
    </sheetView>
  </sheetViews>
  <sheetFormatPr baseColWidth="10" defaultColWidth="11.5703125" defaultRowHeight="15" x14ac:dyDescent="0.25"/>
  <cols>
    <col min="1" max="1" width="1.85546875" style="112" customWidth="1"/>
    <col min="2" max="2" width="17" style="112" customWidth="1"/>
    <col min="3" max="3" width="53.42578125" style="112" customWidth="1"/>
    <col min="4" max="4" width="26.5703125" style="112" customWidth="1"/>
    <col min="5" max="5" width="13.85546875" style="112" customWidth="1"/>
    <col min="6" max="6" width="21.85546875" style="112" customWidth="1"/>
    <col min="7" max="7" width="16.5703125" style="96" customWidth="1"/>
    <col min="8" max="8" width="14.28515625" style="112" customWidth="1"/>
    <col min="9" max="9" width="47.140625" style="112" customWidth="1"/>
    <col min="10" max="10" width="40.7109375" style="112" customWidth="1"/>
    <col min="11" max="11" width="19.85546875" style="112" bestFit="1" customWidth="1"/>
    <col min="12"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526</v>
      </c>
      <c r="D5" s="230">
        <f>SUMIF(C:C,$C$14,D:D)</f>
        <v>11563461.976332068</v>
      </c>
    </row>
    <row r="6" spans="1:576" x14ac:dyDescent="0.25">
      <c r="C6" s="134"/>
      <c r="D6" s="134"/>
      <c r="E6" s="134"/>
      <c r="F6" s="134"/>
      <c r="G6" s="97"/>
      <c r="H6" s="134"/>
      <c r="I6" s="134"/>
    </row>
    <row r="7" spans="1:576" x14ac:dyDescent="0.25">
      <c r="C7" s="134"/>
      <c r="D7" s="134"/>
      <c r="E7" s="134"/>
      <c r="F7" s="134"/>
      <c r="G7" s="97"/>
      <c r="H7" s="134"/>
      <c r="I7" s="134"/>
    </row>
    <row r="8" spans="1:576" x14ac:dyDescent="0.25">
      <c r="C8" s="134"/>
      <c r="D8" s="134"/>
      <c r="E8" s="134"/>
      <c r="F8" s="134"/>
      <c r="G8" s="97"/>
      <c r="H8" s="134"/>
      <c r="I8" s="134"/>
      <c r="K8" s="112" t="s">
        <v>611</v>
      </c>
    </row>
    <row r="9" spans="1:576" x14ac:dyDescent="0.25">
      <c r="F9" s="117"/>
      <c r="G9" s="116"/>
      <c r="H9" s="117"/>
      <c r="I9" s="117"/>
    </row>
    <row r="13" spans="1:576" ht="15.75" thickBot="1" x14ac:dyDescent="0.3"/>
    <row r="14" spans="1:576" ht="15.75" thickBot="1" x14ac:dyDescent="0.3">
      <c r="C14" s="184" t="s">
        <v>53</v>
      </c>
      <c r="D14" s="135">
        <f>SUM(F21:F28)</f>
        <v>43500</v>
      </c>
      <c r="F14" s="459"/>
      <c r="G14" s="98"/>
      <c r="H14" s="72"/>
      <c r="I14" s="72"/>
    </row>
    <row r="15" spans="1:576" x14ac:dyDescent="0.25">
      <c r="C15" s="72"/>
      <c r="D15" s="31"/>
      <c r="E15" s="120"/>
      <c r="F15" s="120"/>
      <c r="G15" s="120"/>
      <c r="H15" s="95"/>
      <c r="I15" s="95"/>
      <c r="J15" s="95"/>
      <c r="K15" s="139"/>
    </row>
    <row r="16" spans="1:576" x14ac:dyDescent="0.25">
      <c r="C16" s="72"/>
      <c r="D16" s="31"/>
      <c r="E16" s="120"/>
      <c r="F16" s="120"/>
      <c r="G16" s="120"/>
      <c r="H16" s="95"/>
      <c r="I16" s="95"/>
      <c r="J16" s="95"/>
      <c r="K16" s="139"/>
    </row>
    <row r="17" spans="3:11" ht="15.75" x14ac:dyDescent="0.25">
      <c r="C17" s="236" t="s">
        <v>533</v>
      </c>
      <c r="D17" s="74" t="s">
        <v>1747</v>
      </c>
      <c r="E17" s="120"/>
      <c r="F17" s="120"/>
      <c r="G17" s="120"/>
      <c r="H17" s="95"/>
      <c r="I17" s="95"/>
      <c r="J17" s="95"/>
      <c r="K17" s="139"/>
    </row>
    <row r="18" spans="3:11" ht="18.75" x14ac:dyDescent="0.25">
      <c r="C18" s="254" t="str">
        <f>IFERROR(VLOOKUP(D17,'1 Desarrollo e Innov Curricular'!$E:$F,2,FALSE),IFERROR(VLOOKUP(D17,'2 Investigación'!$E:$F,2,FALSE),IFERROR(VLOOKUP(D17,'3 Vinculación Univ. Sociedad'!$E:$F,2,FALSE),IFERROR(VLOOKUP(D17,'4 Docencia y Recursos Humano '!$E:$F,2,FALSE),IFERROR(VLOOKUP(D17,'5 Estudiantes'!$E:$F,2,FALSE),IFERROR(VLOOKUP(D17,'6 Gestion Administrativa'!$E:$F,2,FALSE),IFERROR(VLOOKUP(D17,'Gestion Academica'!$E:$F,2,FALSE),IFERROR(VLOOKUP(D17,Graduados!$E:$F,2,FALSE),IFERROR(VLOOKUP(D17,'Gestión del Conocimiento'!$E:$F,2,FALSE),IFERROR(VLOOKUP(D17,Gobernabilidad!$E:$F,2,FALSE),IFERROR(VLOOKUP(D17,'NIVEL DE ES Y  SISTEMA NACIONAL'!$E:$F,2,FALSE),VLOOKUP(D17,'Lo Esencial'!$E:$F,2,0))))))))))))</f>
        <v>Fortalecer el área de Educación Física con la adquisición del equipo necesario para mejorar la eficacia y calidad del aprendizaje en los estudiantes.</v>
      </c>
      <c r="D18" s="31"/>
      <c r="E18" s="120"/>
      <c r="F18" s="120"/>
      <c r="G18" s="120"/>
      <c r="H18" s="95"/>
      <c r="I18" s="95"/>
      <c r="J18" s="95"/>
      <c r="K18" s="139"/>
    </row>
    <row r="19" spans="3:11" ht="15.75" thickBot="1" x14ac:dyDescent="0.3">
      <c r="F19" s="120"/>
      <c r="G19" s="95"/>
      <c r="H19" s="95"/>
      <c r="I19" s="95"/>
    </row>
    <row r="20" spans="3:11" ht="30.75" thickBot="1" x14ac:dyDescent="0.3">
      <c r="C20" s="156" t="s">
        <v>44</v>
      </c>
      <c r="D20" s="156" t="s">
        <v>55</v>
      </c>
      <c r="E20" s="163" t="s">
        <v>57</v>
      </c>
      <c r="F20" s="162" t="s">
        <v>27</v>
      </c>
      <c r="G20" s="160" t="s">
        <v>271</v>
      </c>
      <c r="H20" s="163" t="s">
        <v>46</v>
      </c>
      <c r="I20" s="160" t="s">
        <v>272</v>
      </c>
      <c r="J20" s="160" t="s">
        <v>553</v>
      </c>
      <c r="K20" s="160" t="s">
        <v>554</v>
      </c>
    </row>
    <row r="21" spans="3:11" x14ac:dyDescent="0.25">
      <c r="C21" s="452" t="s">
        <v>1748</v>
      </c>
      <c r="D21" s="453">
        <v>20</v>
      </c>
      <c r="E21" s="454">
        <v>60</v>
      </c>
      <c r="F21" s="124">
        <f t="shared" ref="F21:F28" si="0">D21*E21</f>
        <v>1200</v>
      </c>
      <c r="G21" s="188" t="s">
        <v>270</v>
      </c>
      <c r="H21" s="169" t="s">
        <v>1347</v>
      </c>
      <c r="I21" s="157" t="str">
        <f>VLOOKUP(H21,Presupuesto!$B$8:$C$583,2,0)</f>
        <v>ARTICULOS PARA DEPORTES Y RECREATIVOS</v>
      </c>
      <c r="J21" s="125" t="s">
        <v>620</v>
      </c>
      <c r="K21" s="125"/>
    </row>
    <row r="22" spans="3:11" x14ac:dyDescent="0.25">
      <c r="C22" s="455" t="s">
        <v>1749</v>
      </c>
      <c r="D22" s="456">
        <v>15</v>
      </c>
      <c r="E22" s="457">
        <v>300</v>
      </c>
      <c r="F22" s="124">
        <f t="shared" si="0"/>
        <v>4500</v>
      </c>
      <c r="G22" s="188" t="s">
        <v>270</v>
      </c>
      <c r="H22" s="169" t="s">
        <v>1347</v>
      </c>
      <c r="I22" s="157" t="str">
        <f>VLOOKUP(H22,Presupuesto!$B$8:$C$583,2,0)</f>
        <v>ARTICULOS PARA DEPORTES Y RECREATIVOS</v>
      </c>
      <c r="J22" s="125" t="s">
        <v>620</v>
      </c>
      <c r="K22" s="125"/>
    </row>
    <row r="23" spans="3:11" x14ac:dyDescent="0.25">
      <c r="C23" s="455" t="s">
        <v>1750</v>
      </c>
      <c r="D23" s="456">
        <v>15</v>
      </c>
      <c r="E23" s="457">
        <v>300</v>
      </c>
      <c r="F23" s="124">
        <f t="shared" si="0"/>
        <v>4500</v>
      </c>
      <c r="G23" s="188" t="s">
        <v>270</v>
      </c>
      <c r="H23" s="169" t="s">
        <v>1347</v>
      </c>
      <c r="I23" s="157" t="str">
        <f>VLOOKUP(H23,Presupuesto!$B$8:$C$583,2,0)</f>
        <v>ARTICULOS PARA DEPORTES Y RECREATIVOS</v>
      </c>
      <c r="J23" s="125" t="s">
        <v>620</v>
      </c>
      <c r="K23" s="125"/>
    </row>
    <row r="24" spans="3:11" x14ac:dyDescent="0.25">
      <c r="C24" s="455" t="s">
        <v>1751</v>
      </c>
      <c r="D24" s="456">
        <v>20</v>
      </c>
      <c r="E24" s="457">
        <v>350</v>
      </c>
      <c r="F24" s="124">
        <f t="shared" si="0"/>
        <v>7000</v>
      </c>
      <c r="G24" s="188" t="s">
        <v>270</v>
      </c>
      <c r="H24" s="169" t="s">
        <v>1347</v>
      </c>
      <c r="I24" s="157" t="str">
        <f>VLOOKUP(H24,Presupuesto!$B$8:$C$583,2,0)</f>
        <v>ARTICULOS PARA DEPORTES Y RECREATIVOS</v>
      </c>
      <c r="J24" s="125" t="s">
        <v>620</v>
      </c>
      <c r="K24" s="125"/>
    </row>
    <row r="25" spans="3:11" x14ac:dyDescent="0.25">
      <c r="C25" s="455" t="s">
        <v>1752</v>
      </c>
      <c r="D25" s="456">
        <v>1</v>
      </c>
      <c r="E25" s="457">
        <v>2500</v>
      </c>
      <c r="F25" s="124">
        <f t="shared" si="0"/>
        <v>2500</v>
      </c>
      <c r="G25" s="188" t="s">
        <v>270</v>
      </c>
      <c r="H25" s="169" t="s">
        <v>1347</v>
      </c>
      <c r="I25" s="157" t="str">
        <f>VLOOKUP(H25,Presupuesto!$B$8:$C$583,2,0)</f>
        <v>ARTICULOS PARA DEPORTES Y RECREATIVOS</v>
      </c>
      <c r="J25" s="125" t="s">
        <v>620</v>
      </c>
      <c r="K25" s="125"/>
    </row>
    <row r="26" spans="3:11" x14ac:dyDescent="0.25">
      <c r="C26" s="168" t="s">
        <v>1753</v>
      </c>
      <c r="D26" s="456">
        <v>2</v>
      </c>
      <c r="E26" s="150">
        <v>5000</v>
      </c>
      <c r="F26" s="124">
        <f t="shared" si="0"/>
        <v>10000</v>
      </c>
      <c r="G26" s="188" t="s">
        <v>270</v>
      </c>
      <c r="H26" s="169" t="s">
        <v>1393</v>
      </c>
      <c r="I26" s="157" t="str">
        <f>VLOOKUP(H26,Presupuesto!$B$8:$C$583,2,0)</f>
        <v>EQUIPO MEDICO Y LABORATORIO</v>
      </c>
      <c r="J26" s="125" t="s">
        <v>620</v>
      </c>
      <c r="K26" s="125"/>
    </row>
    <row r="27" spans="3:11" x14ac:dyDescent="0.25">
      <c r="C27" s="168" t="s">
        <v>1754</v>
      </c>
      <c r="D27" s="456">
        <v>10</v>
      </c>
      <c r="E27" s="150">
        <v>500</v>
      </c>
      <c r="F27" s="124">
        <f t="shared" si="0"/>
        <v>5000</v>
      </c>
      <c r="G27" s="188" t="s">
        <v>270</v>
      </c>
      <c r="H27" s="169" t="s">
        <v>1347</v>
      </c>
      <c r="I27" s="157" t="str">
        <f>VLOOKUP(H27,Presupuesto!$B$8:$C$583,2,0)</f>
        <v>ARTICULOS PARA DEPORTES Y RECREATIVOS</v>
      </c>
      <c r="J27" s="125" t="s">
        <v>620</v>
      </c>
      <c r="K27" s="125"/>
    </row>
    <row r="28" spans="3:11" x14ac:dyDescent="0.25">
      <c r="C28" s="168" t="s">
        <v>1755</v>
      </c>
      <c r="D28" s="456">
        <v>8</v>
      </c>
      <c r="E28" s="150">
        <v>1100</v>
      </c>
      <c r="F28" s="124">
        <f t="shared" si="0"/>
        <v>8800</v>
      </c>
      <c r="G28" s="188" t="s">
        <v>270</v>
      </c>
      <c r="H28" s="169" t="s">
        <v>1347</v>
      </c>
      <c r="I28" s="157" t="str">
        <f>VLOOKUP(H28,Presupuesto!$B$8:$C$583,2,0)</f>
        <v>ARTICULOS PARA DEPORTES Y RECREATIVOS</v>
      </c>
      <c r="J28" s="125" t="s">
        <v>620</v>
      </c>
      <c r="K28" s="125"/>
    </row>
    <row r="34" spans="3:11" ht="15.75" thickBot="1" x14ac:dyDescent="0.3"/>
    <row r="35" spans="3:11" ht="15.75" thickBot="1" x14ac:dyDescent="0.3">
      <c r="C35" s="184" t="s">
        <v>53</v>
      </c>
      <c r="D35" s="135">
        <f>SUM(F42:F48)</f>
        <v>422600</v>
      </c>
      <c r="F35" s="72"/>
      <c r="G35" s="98"/>
      <c r="H35" s="72"/>
      <c r="I35" s="72"/>
    </row>
    <row r="36" spans="3:11" x14ac:dyDescent="0.25">
      <c r="C36" s="72"/>
      <c r="D36" s="31"/>
      <c r="E36" s="120"/>
      <c r="F36" s="120"/>
      <c r="G36" s="120"/>
      <c r="H36" s="95"/>
      <c r="I36" s="95"/>
      <c r="J36" s="95"/>
      <c r="K36" s="139"/>
    </row>
    <row r="37" spans="3:11" x14ac:dyDescent="0.25">
      <c r="C37" s="72"/>
      <c r="D37" s="31"/>
      <c r="E37" s="120"/>
      <c r="F37" s="120"/>
      <c r="G37" s="120"/>
      <c r="H37" s="95"/>
      <c r="I37" s="95"/>
      <c r="J37" s="95"/>
      <c r="K37" s="139"/>
    </row>
    <row r="38" spans="3:11" ht="15.75" x14ac:dyDescent="0.25">
      <c r="C38" s="236" t="s">
        <v>533</v>
      </c>
      <c r="D38" s="460" t="s">
        <v>1757</v>
      </c>
      <c r="E38" s="120"/>
      <c r="F38" s="120"/>
      <c r="G38" s="120"/>
      <c r="H38" s="95"/>
      <c r="I38" s="95"/>
      <c r="J38" s="95"/>
      <c r="K38" s="139"/>
    </row>
    <row r="39" spans="3:11" ht="18.75" x14ac:dyDescent="0.25">
      <c r="C39" s="254" t="str">
        <f>IFERROR(VLOOKUP(D38,'1 Desarrollo e Innov Curricular'!$E:$F,2,FALSE),IFERROR(VLOOKUP(D38,'2 Investigación'!$E:$F,2,FALSE),IFERROR(VLOOKUP(D38,'3 Vinculación Univ. Sociedad'!$E:$F,2,FALSE),IFERROR(VLOOKUP(D38,'4 Docencia y Recursos Humano '!$E:$F,2,FALSE),IFERROR(VLOOKUP(D38,'5 Estudiantes'!$E:$F,2,FALSE),IFERROR(VLOOKUP(D38,'6 Gestion Administrativa'!$E:$F,2,FALSE),IFERROR(VLOOKUP(D38,'Gestion Academica'!$E:$F,2,FALSE),IFERROR(VLOOKUP(D38,Graduados!$E:$F,2,FALSE),IFERROR(VLOOKUP(D38,'Gestión del Conocimiento'!$E:$F,2,FALSE),IFERROR(VLOOKUP(D38,Gobernabilidad!$E:$F,2,FALSE),IFERROR(VLOOKUP(D38,'NIVEL DE ES Y  SISTEMA NACIONAL'!$E:$F,2,FALSE),VLOOKUP(D38,'Lo Esencial'!$E:$F,2,0))))))))))))</f>
        <v xml:space="preserve">Concluir con la adecuación y equipamiento del laboratorio de Química </v>
      </c>
      <c r="D39" s="31"/>
      <c r="E39" s="120"/>
      <c r="F39" s="120"/>
      <c r="G39" s="120"/>
      <c r="H39" s="95"/>
      <c r="I39" s="95"/>
      <c r="J39" s="95"/>
      <c r="K39" s="139"/>
    </row>
    <row r="40" spans="3:11" ht="15.75" thickBot="1" x14ac:dyDescent="0.3">
      <c r="F40" s="120"/>
      <c r="G40" s="95"/>
      <c r="H40" s="95"/>
      <c r="I40" s="95"/>
    </row>
    <row r="41" spans="3:11" ht="30.75" thickBot="1" x14ac:dyDescent="0.3">
      <c r="C41" s="156" t="s">
        <v>44</v>
      </c>
      <c r="D41" s="156" t="s">
        <v>55</v>
      </c>
      <c r="E41" s="163" t="s">
        <v>57</v>
      </c>
      <c r="F41" s="162" t="s">
        <v>27</v>
      </c>
      <c r="G41" s="160" t="s">
        <v>271</v>
      </c>
      <c r="H41" s="163" t="s">
        <v>46</v>
      </c>
      <c r="I41" s="160" t="s">
        <v>272</v>
      </c>
      <c r="J41" s="160" t="s">
        <v>553</v>
      </c>
      <c r="K41" s="160" t="s">
        <v>554</v>
      </c>
    </row>
    <row r="42" spans="3:11" ht="45" x14ac:dyDescent="0.25">
      <c r="C42" s="458" t="s">
        <v>1758</v>
      </c>
      <c r="D42" s="185">
        <v>1</v>
      </c>
      <c r="E42" s="150">
        <v>8000</v>
      </c>
      <c r="F42" s="124">
        <f t="shared" ref="F42:F47" si="1">D42*E42</f>
        <v>8000</v>
      </c>
      <c r="G42" s="188" t="s">
        <v>269</v>
      </c>
      <c r="H42" s="169" t="s">
        <v>1393</v>
      </c>
      <c r="I42" s="157" t="str">
        <f>VLOOKUP(H42,Presupuesto!$B$8:$C$583,2,0)</f>
        <v>EQUIPO MEDICO Y LABORATORIO</v>
      </c>
      <c r="J42" s="125" t="s">
        <v>620</v>
      </c>
      <c r="K42" s="125"/>
    </row>
    <row r="43" spans="3:11" ht="105" x14ac:dyDescent="0.25">
      <c r="C43" s="458" t="s">
        <v>1759</v>
      </c>
      <c r="D43" s="185">
        <v>8</v>
      </c>
      <c r="E43" s="150">
        <v>1200</v>
      </c>
      <c r="F43" s="124">
        <f t="shared" si="1"/>
        <v>9600</v>
      </c>
      <c r="G43" s="188" t="s">
        <v>269</v>
      </c>
      <c r="H43" s="169" t="s">
        <v>1393</v>
      </c>
      <c r="I43" s="157" t="str">
        <f>VLOOKUP(H43,Presupuesto!$B$8:$C$583,2,0)</f>
        <v>EQUIPO MEDICO Y LABORATORIO</v>
      </c>
      <c r="J43" s="125" t="s">
        <v>620</v>
      </c>
      <c r="K43" s="125"/>
    </row>
    <row r="44" spans="3:11" x14ac:dyDescent="0.25">
      <c r="C44" s="458" t="s">
        <v>1766</v>
      </c>
      <c r="D44" s="185">
        <v>3</v>
      </c>
      <c r="E44" s="150">
        <v>15000</v>
      </c>
      <c r="F44" s="124">
        <f t="shared" si="1"/>
        <v>45000</v>
      </c>
      <c r="G44" s="188" t="s">
        <v>269</v>
      </c>
      <c r="H44" s="169" t="s">
        <v>1393</v>
      </c>
      <c r="I44" s="157" t="str">
        <f>VLOOKUP(H44,Presupuesto!$B$8:$C$583,2,0)</f>
        <v>EQUIPO MEDICO Y LABORATORIO</v>
      </c>
      <c r="J44" s="125" t="s">
        <v>620</v>
      </c>
      <c r="K44" s="125"/>
    </row>
    <row r="45" spans="3:11" x14ac:dyDescent="0.25">
      <c r="C45" s="168" t="s">
        <v>1760</v>
      </c>
      <c r="D45" s="185">
        <v>1</v>
      </c>
      <c r="E45" s="150">
        <v>10000</v>
      </c>
      <c r="F45" s="124">
        <f t="shared" si="1"/>
        <v>10000</v>
      </c>
      <c r="G45" s="188" t="s">
        <v>269</v>
      </c>
      <c r="H45" s="169" t="s">
        <v>1393</v>
      </c>
      <c r="I45" s="157" t="str">
        <f>VLOOKUP(H45,Presupuesto!$B$8:$C$583,2,0)</f>
        <v>EQUIPO MEDICO Y LABORATORIO</v>
      </c>
      <c r="J45" s="125" t="s">
        <v>620</v>
      </c>
      <c r="K45" s="125"/>
    </row>
    <row r="46" spans="3:11" x14ac:dyDescent="0.25">
      <c r="C46" s="168" t="s">
        <v>1761</v>
      </c>
      <c r="D46" s="185">
        <v>1</v>
      </c>
      <c r="E46" s="150">
        <v>50000</v>
      </c>
      <c r="F46" s="124">
        <f t="shared" si="1"/>
        <v>50000</v>
      </c>
      <c r="G46" s="188" t="s">
        <v>270</v>
      </c>
      <c r="H46" s="169" t="s">
        <v>1393</v>
      </c>
      <c r="I46" s="157" t="str">
        <f>VLOOKUP(H46,Presupuesto!$B$8:$C$583,2,0)</f>
        <v>EQUIPO MEDICO Y LABORATORIO</v>
      </c>
      <c r="J46" s="125" t="s">
        <v>620</v>
      </c>
      <c r="K46" s="125"/>
    </row>
    <row r="47" spans="3:11" x14ac:dyDescent="0.25">
      <c r="C47" s="168" t="s">
        <v>1765</v>
      </c>
      <c r="D47" s="185">
        <v>50</v>
      </c>
      <c r="E47" s="150">
        <v>1000</v>
      </c>
      <c r="F47" s="124">
        <f t="shared" si="1"/>
        <v>50000</v>
      </c>
      <c r="G47" s="188" t="s">
        <v>270</v>
      </c>
      <c r="H47" s="169" t="s">
        <v>1393</v>
      </c>
      <c r="I47" s="157" t="str">
        <f>VLOOKUP(H47,Presupuesto!$B$8:$C$583,2,0)</f>
        <v>EQUIPO MEDICO Y LABORATORIO</v>
      </c>
      <c r="J47" s="125" t="s">
        <v>620</v>
      </c>
      <c r="K47" s="125"/>
    </row>
    <row r="48" spans="3:11" x14ac:dyDescent="0.25">
      <c r="C48" s="168" t="s">
        <v>1767</v>
      </c>
      <c r="D48" s="185">
        <v>1</v>
      </c>
      <c r="E48" s="150">
        <v>250000</v>
      </c>
      <c r="F48" s="124">
        <f>D48*E48</f>
        <v>250000</v>
      </c>
      <c r="G48" s="188" t="s">
        <v>270</v>
      </c>
      <c r="H48" s="169" t="s">
        <v>1393</v>
      </c>
      <c r="I48" s="157" t="str">
        <f>VLOOKUP(H48,Presupuesto!$B$8:$C$583,2,0)</f>
        <v>EQUIPO MEDICO Y LABORATORIO</v>
      </c>
      <c r="J48" s="125" t="s">
        <v>620</v>
      </c>
      <c r="K48" s="125"/>
    </row>
    <row r="53" spans="3:11" ht="15.75" thickBot="1" x14ac:dyDescent="0.3"/>
    <row r="54" spans="3:11" ht="15.75" thickBot="1" x14ac:dyDescent="0.3">
      <c r="C54" s="184" t="s">
        <v>53</v>
      </c>
      <c r="D54" s="135">
        <f>SUM(F61:F63)</f>
        <v>8000</v>
      </c>
      <c r="F54" s="72"/>
      <c r="G54" s="98"/>
      <c r="H54" s="72"/>
      <c r="I54" s="72"/>
    </row>
    <row r="55" spans="3:11" x14ac:dyDescent="0.25">
      <c r="C55" s="72"/>
      <c r="D55" s="31"/>
      <c r="E55" s="120"/>
      <c r="F55" s="120"/>
      <c r="G55" s="120"/>
      <c r="H55" s="95"/>
      <c r="I55" s="95"/>
      <c r="J55" s="95"/>
      <c r="K55" s="139"/>
    </row>
    <row r="56" spans="3:11" x14ac:dyDescent="0.25">
      <c r="C56" s="72"/>
      <c r="D56" s="31"/>
      <c r="E56" s="120"/>
      <c r="F56" s="120"/>
      <c r="G56" s="120"/>
      <c r="H56" s="95"/>
      <c r="I56" s="95"/>
      <c r="J56" s="95"/>
      <c r="K56" s="139"/>
    </row>
    <row r="57" spans="3:11" ht="15.75" x14ac:dyDescent="0.25">
      <c r="C57" s="236" t="s">
        <v>533</v>
      </c>
      <c r="D57" s="74" t="s">
        <v>1785</v>
      </c>
      <c r="E57" s="120"/>
      <c r="F57" s="120"/>
      <c r="G57" s="120"/>
      <c r="H57" s="95"/>
      <c r="I57" s="95"/>
      <c r="J57" s="95"/>
      <c r="K57" s="139"/>
    </row>
    <row r="58" spans="3:11" ht="18.75" x14ac:dyDescent="0.25">
      <c r="C58" s="254" t="str">
        <f>IFERROR(VLOOKUP(D57,'1 Desarrollo e Innov Curricular'!$E:$F,2,FALSE),IFERROR(VLOOKUP(D57,'2 Investigación'!$E:$F,2,FALSE),IFERROR(VLOOKUP(D57,'3 Vinculación Univ. Sociedad'!$E:$F,2,FALSE),IFERROR(VLOOKUP(D57,'4 Docencia y Recursos Humano '!$E:$F,2,FALSE),IFERROR(VLOOKUP(D57,'5 Estudiantes'!$E:$F,2,FALSE),IFERROR(VLOOKUP(D57,'6 Gestion Administrativa'!$E:$F,2,FALSE),IFERROR(VLOOKUP(D57,'Gestion Academica'!$E:$F,2,FALSE),IFERROR(VLOOKUP(D57,Graduados!$E:$F,2,FALSE),IFERROR(VLOOKUP(D57,'Gestión del Conocimiento'!$E:$F,2,FALSE),IFERROR(VLOOKUP(D57,Gobernabilidad!$E:$F,2,FALSE),IFERROR(VLOOKUP(D57,'NIVEL DE ES Y  SISTEMA NACIONAL'!$E:$F,2,FALSE),VLOOKUP(D57,'Lo Esencial'!$E:$F,2,0))))))))))))</f>
        <v>Realizar la semana del cine latinoamericano</v>
      </c>
      <c r="D58" s="31"/>
      <c r="E58" s="120"/>
      <c r="F58" s="120"/>
      <c r="G58" s="120"/>
      <c r="H58" s="95"/>
      <c r="I58" s="95"/>
      <c r="J58" s="95"/>
      <c r="K58" s="139"/>
    </row>
    <row r="59" spans="3:11" ht="15.75" thickBot="1" x14ac:dyDescent="0.3">
      <c r="F59" s="120"/>
      <c r="G59" s="95"/>
      <c r="H59" s="95"/>
      <c r="I59" s="95"/>
    </row>
    <row r="60" spans="3:11" ht="30.75" thickBot="1" x14ac:dyDescent="0.3">
      <c r="C60" s="156" t="s">
        <v>44</v>
      </c>
      <c r="D60" s="156" t="s">
        <v>55</v>
      </c>
      <c r="E60" s="163" t="s">
        <v>57</v>
      </c>
      <c r="F60" s="162" t="s">
        <v>27</v>
      </c>
      <c r="G60" s="160" t="s">
        <v>271</v>
      </c>
      <c r="H60" s="163" t="s">
        <v>46</v>
      </c>
      <c r="I60" s="160" t="s">
        <v>272</v>
      </c>
      <c r="J60" s="160" t="s">
        <v>553</v>
      </c>
      <c r="K60" s="160" t="s">
        <v>554</v>
      </c>
    </row>
    <row r="61" spans="3:11" x14ac:dyDescent="0.25">
      <c r="C61" s="170" t="s">
        <v>1786</v>
      </c>
      <c r="D61" s="178">
        <v>1</v>
      </c>
      <c r="E61" s="145">
        <v>4000</v>
      </c>
      <c r="F61" s="124">
        <f>D61*E61</f>
        <v>4000</v>
      </c>
      <c r="G61" s="188" t="s">
        <v>270</v>
      </c>
      <c r="H61" s="152" t="s">
        <v>1051</v>
      </c>
      <c r="I61" s="157" t="str">
        <f>VLOOKUP(H61,Presupuesto!$B$8:$C$583,2,0)</f>
        <v>OTROS ALQUILERES</v>
      </c>
      <c r="J61" s="125" t="s">
        <v>619</v>
      </c>
      <c r="K61" s="125"/>
    </row>
    <row r="62" spans="3:11" x14ac:dyDescent="0.25">
      <c r="C62" s="170" t="s">
        <v>1787</v>
      </c>
      <c r="D62" s="178">
        <v>5</v>
      </c>
      <c r="E62" s="145">
        <v>400</v>
      </c>
      <c r="F62" s="124">
        <f>D62*E62</f>
        <v>2000</v>
      </c>
      <c r="G62" s="188" t="s">
        <v>270</v>
      </c>
      <c r="H62" s="152" t="s">
        <v>1051</v>
      </c>
      <c r="I62" s="157" t="str">
        <f>VLOOKUP(H62,Presupuesto!$B$8:$C$583,2,0)</f>
        <v>OTROS ALQUILERES</v>
      </c>
      <c r="J62" s="125" t="s">
        <v>619</v>
      </c>
      <c r="K62" s="125"/>
    </row>
    <row r="63" spans="3:11" x14ac:dyDescent="0.25">
      <c r="C63" s="170" t="s">
        <v>1788</v>
      </c>
      <c r="D63" s="178">
        <v>1</v>
      </c>
      <c r="E63" s="145">
        <v>2000</v>
      </c>
      <c r="F63" s="124">
        <f>D63*E63</f>
        <v>2000</v>
      </c>
      <c r="G63" s="188" t="s">
        <v>270</v>
      </c>
      <c r="H63" s="152" t="s">
        <v>1109</v>
      </c>
      <c r="I63" s="157" t="str">
        <f>VLOOKUP(H63,Presupuesto!$B$8:$C$583,2,0)</f>
        <v>IMPRENTA Y PUBLICIDAD Y REPRODUC.</v>
      </c>
      <c r="J63" s="125" t="s">
        <v>619</v>
      </c>
      <c r="K63" s="125"/>
    </row>
    <row r="67" spans="3:11" ht="15.75" thickBot="1" x14ac:dyDescent="0.3"/>
    <row r="68" spans="3:11" ht="15.75" thickBot="1" x14ac:dyDescent="0.3">
      <c r="C68" s="184" t="s">
        <v>53</v>
      </c>
      <c r="D68" s="135">
        <f>SUM(F75:F76)</f>
        <v>16000</v>
      </c>
      <c r="F68" s="72"/>
      <c r="G68" s="98"/>
      <c r="H68" s="72"/>
      <c r="I68" s="72"/>
    </row>
    <row r="69" spans="3:11" x14ac:dyDescent="0.25">
      <c r="C69" s="72"/>
      <c r="D69" s="31"/>
      <c r="E69" s="120"/>
      <c r="F69" s="120"/>
      <c r="G69" s="120"/>
      <c r="H69" s="95"/>
      <c r="I69" s="95"/>
      <c r="J69" s="95"/>
      <c r="K69" s="139"/>
    </row>
    <row r="70" spans="3:11" x14ac:dyDescent="0.25">
      <c r="C70" s="72"/>
      <c r="D70" s="31"/>
      <c r="E70" s="120"/>
      <c r="F70" s="120"/>
      <c r="G70" s="120"/>
      <c r="H70" s="95"/>
      <c r="I70" s="95"/>
      <c r="J70" s="95"/>
      <c r="K70" s="139"/>
    </row>
    <row r="71" spans="3:11" ht="15.75" x14ac:dyDescent="0.25">
      <c r="C71" s="236" t="s">
        <v>533</v>
      </c>
      <c r="D71" s="74" t="s">
        <v>1811</v>
      </c>
      <c r="E71" s="120"/>
      <c r="F71" s="120"/>
      <c r="G71" s="120"/>
      <c r="H71" s="95"/>
      <c r="I71" s="95"/>
      <c r="J71" s="95"/>
      <c r="K71" s="139"/>
    </row>
    <row r="72" spans="3:11" ht="18.75" x14ac:dyDescent="0.25">
      <c r="C72" s="254" t="str">
        <f>IFERROR(VLOOKUP(D71,'1 Desarrollo e Innov Curricular'!$E:$F,2,FALSE),IFERROR(VLOOKUP(D71,'2 Investigación'!$E:$F,2,FALSE),IFERROR(VLOOKUP(D71,'3 Vinculación Univ. Sociedad'!$E:$F,2,FALSE),IFERROR(VLOOKUP(D71,'4 Docencia y Recursos Humano '!$E:$F,2,FALSE),IFERROR(VLOOKUP(D71,'5 Estudiantes'!$E:$F,2,FALSE),IFERROR(VLOOKUP(D71,'6 Gestion Administrativa'!$E:$F,2,FALSE),IFERROR(VLOOKUP(D71,'Gestion Academica'!$E:$F,2,FALSE),IFERROR(VLOOKUP(D71,Graduados!$E:$F,2,FALSE),IFERROR(VLOOKUP(D71,'Gestión del Conocimiento'!$E:$F,2,FALSE),IFERROR(VLOOKUP(D71,Gobernabilidad!$E:$F,2,FALSE),IFERROR(VLOOKUP(D71,'NIVEL DE ES Y  SISTEMA NACIONAL'!$E:$F,2,FALSE),VLOOKUP(D71,'Lo Esencial'!$E:$F,2,0))))))))))))</f>
        <v>Formación de grupo de teatro  de UNAH-TEC-DANLI</v>
      </c>
      <c r="D72" s="31"/>
      <c r="E72" s="120"/>
      <c r="F72" s="120"/>
      <c r="G72" s="120"/>
      <c r="H72" s="95"/>
      <c r="I72" s="95"/>
      <c r="J72" s="95"/>
      <c r="K72" s="139"/>
    </row>
    <row r="73" spans="3:11" ht="15.75" thickBot="1" x14ac:dyDescent="0.3">
      <c r="F73" s="120"/>
      <c r="G73" s="95"/>
      <c r="H73" s="95"/>
      <c r="I73" s="95"/>
    </row>
    <row r="74" spans="3:11" ht="30.75" thickBot="1" x14ac:dyDescent="0.3">
      <c r="C74" s="156" t="s">
        <v>44</v>
      </c>
      <c r="D74" s="156" t="s">
        <v>55</v>
      </c>
      <c r="E74" s="163" t="s">
        <v>57</v>
      </c>
      <c r="F74" s="162" t="s">
        <v>27</v>
      </c>
      <c r="G74" s="160" t="s">
        <v>271</v>
      </c>
      <c r="H74" s="163" t="s">
        <v>46</v>
      </c>
      <c r="I74" s="160" t="s">
        <v>272</v>
      </c>
      <c r="J74" s="160" t="s">
        <v>553</v>
      </c>
      <c r="K74" s="160" t="s">
        <v>554</v>
      </c>
    </row>
    <row r="75" spans="3:11" x14ac:dyDescent="0.25">
      <c r="C75" s="170" t="s">
        <v>1813</v>
      </c>
      <c r="D75" s="178">
        <v>10</v>
      </c>
      <c r="E75" s="145">
        <v>1000</v>
      </c>
      <c r="F75" s="124">
        <f>D75*E75</f>
        <v>10000</v>
      </c>
      <c r="G75" s="188" t="s">
        <v>270</v>
      </c>
      <c r="H75" s="171" t="s">
        <v>1198</v>
      </c>
      <c r="I75" s="157" t="str">
        <f>VLOOKUP(H75,Presupuesto!$B$8:$C$583,2,0)</f>
        <v>PRENDA DE VESTIR</v>
      </c>
      <c r="J75" s="125" t="s">
        <v>619</v>
      </c>
      <c r="K75" s="125"/>
    </row>
    <row r="76" spans="3:11" x14ac:dyDescent="0.25">
      <c r="C76" s="170" t="s">
        <v>1814</v>
      </c>
      <c r="D76" s="178">
        <v>2</v>
      </c>
      <c r="E76" s="145">
        <v>3000</v>
      </c>
      <c r="F76" s="124">
        <f>D76*E76</f>
        <v>6000</v>
      </c>
      <c r="G76" s="188" t="s">
        <v>270</v>
      </c>
      <c r="H76" s="171" t="s">
        <v>1180</v>
      </c>
      <c r="I76" s="157" t="str">
        <f>VLOOKUP(H76,Presupuesto!$B$8:$C$583,2,0)</f>
        <v>ACTUACIONES ARTISTICAS</v>
      </c>
      <c r="J76" s="125" t="s">
        <v>619</v>
      </c>
      <c r="K76" s="125"/>
    </row>
    <row r="78" spans="3:11" ht="15.75" thickBot="1" x14ac:dyDescent="0.3"/>
    <row r="79" spans="3:11" ht="15.75" thickBot="1" x14ac:dyDescent="0.3">
      <c r="C79" s="184" t="s">
        <v>53</v>
      </c>
      <c r="D79" s="135">
        <f>SUM(F86:F87)</f>
        <v>3000</v>
      </c>
      <c r="F79" s="72"/>
      <c r="G79" s="98"/>
      <c r="H79" s="72"/>
      <c r="I79" s="72"/>
    </row>
    <row r="80" spans="3:11" x14ac:dyDescent="0.25">
      <c r="C80" s="72"/>
      <c r="D80" s="31"/>
      <c r="E80" s="120"/>
      <c r="F80" s="120"/>
      <c r="G80" s="120"/>
      <c r="H80" s="95"/>
      <c r="I80" s="95"/>
      <c r="J80" s="95"/>
      <c r="K80" s="139"/>
    </row>
    <row r="81" spans="3:11" x14ac:dyDescent="0.25">
      <c r="C81" s="72"/>
      <c r="D81" s="31"/>
      <c r="E81" s="120"/>
      <c r="F81" s="120"/>
      <c r="G81" s="120"/>
      <c r="H81" s="95"/>
      <c r="I81" s="95"/>
      <c r="J81" s="95"/>
      <c r="K81" s="139"/>
    </row>
    <row r="82" spans="3:11" ht="15.75" x14ac:dyDescent="0.25">
      <c r="C82" s="236" t="s">
        <v>533</v>
      </c>
      <c r="D82" s="74" t="s">
        <v>1820</v>
      </c>
      <c r="E82" s="120"/>
      <c r="F82" s="120"/>
      <c r="G82" s="120"/>
      <c r="H82" s="95"/>
      <c r="I82" s="95"/>
      <c r="J82" s="95"/>
      <c r="K82" s="139"/>
    </row>
    <row r="83" spans="3:11" ht="18.75" x14ac:dyDescent="0.25">
      <c r="C83" s="254" t="str">
        <f>IFERROR(VLOOKUP(D82,'1 Desarrollo e Innov Curricular'!$E:$F,2,FALSE),IFERROR(VLOOKUP(D82,'2 Investigación'!$E:$F,2,FALSE),IFERROR(VLOOKUP(D82,'3 Vinculación Univ. Sociedad'!$E:$F,2,FALSE),IFERROR(VLOOKUP(D82,'4 Docencia y Recursos Humano '!$E:$F,2,FALSE),IFERROR(VLOOKUP(D82,'5 Estudiantes'!$E:$F,2,FALSE),IFERROR(VLOOKUP(D82,'6 Gestion Administrativa'!$E:$F,2,FALSE),IFERROR(VLOOKUP(D82,'Gestion Academica'!$E:$F,2,FALSE),IFERROR(VLOOKUP(D82,Graduados!$E:$F,2,FALSE),IFERROR(VLOOKUP(D82,'Gestión del Conocimiento'!$E:$F,2,FALSE),IFERROR(VLOOKUP(D82,Gobernabilidad!$E:$F,2,FALSE),IFERROR(VLOOKUP(D82,'NIVEL DE ES Y  SISTEMA NACIONAL'!$E:$F,2,FALSE),VLOOKUP(D82,'Lo Esencial'!$E:$F,2,0))))))))))))</f>
        <v xml:space="preserve">Dotar a la biblioteca Alfredo León Gómez de insumos necesarios para la atención al estudiante </v>
      </c>
      <c r="D83" s="31"/>
      <c r="E83" s="120"/>
      <c r="F83" s="120"/>
      <c r="G83" s="120"/>
      <c r="H83" s="95"/>
      <c r="I83" s="95"/>
      <c r="J83" s="95"/>
      <c r="K83" s="139"/>
    </row>
    <row r="84" spans="3:11" ht="15.75" thickBot="1" x14ac:dyDescent="0.3">
      <c r="F84" s="120"/>
      <c r="G84" s="95"/>
      <c r="H84" s="95"/>
      <c r="I84" s="95"/>
    </row>
    <row r="85" spans="3:11" ht="30.75" thickBot="1" x14ac:dyDescent="0.3">
      <c r="C85" s="156" t="s">
        <v>44</v>
      </c>
      <c r="D85" s="156" t="s">
        <v>55</v>
      </c>
      <c r="E85" s="163" t="s">
        <v>57</v>
      </c>
      <c r="F85" s="162" t="s">
        <v>27</v>
      </c>
      <c r="G85" s="160" t="s">
        <v>271</v>
      </c>
      <c r="H85" s="163" t="s">
        <v>46</v>
      </c>
      <c r="I85" s="160" t="s">
        <v>272</v>
      </c>
      <c r="J85" s="160" t="s">
        <v>553</v>
      </c>
      <c r="K85" s="160" t="s">
        <v>554</v>
      </c>
    </row>
    <row r="86" spans="3:11" x14ac:dyDescent="0.25">
      <c r="C86" s="170" t="s">
        <v>1818</v>
      </c>
      <c r="D86" s="178">
        <v>50</v>
      </c>
      <c r="E86" s="145">
        <v>30</v>
      </c>
      <c r="F86" s="124">
        <f>D86*E86</f>
        <v>1500</v>
      </c>
      <c r="G86" s="188" t="s">
        <v>270</v>
      </c>
      <c r="H86" s="171" t="s">
        <v>1182</v>
      </c>
      <c r="I86" s="157" t="str">
        <f>VLOOKUP(H86,Presupuesto!$B$8:$C$583,2,0)</f>
        <v>ALIMENTOS B EBIDAS PARA PERSONAS</v>
      </c>
      <c r="J86" s="125" t="s">
        <v>185</v>
      </c>
      <c r="K86" s="125"/>
    </row>
    <row r="87" spans="3:11" x14ac:dyDescent="0.25">
      <c r="C87" s="170" t="s">
        <v>1819</v>
      </c>
      <c r="D87" s="178">
        <v>1</v>
      </c>
      <c r="E87" s="145">
        <v>1500</v>
      </c>
      <c r="F87" s="124">
        <f>D87*E87</f>
        <v>1500</v>
      </c>
      <c r="G87" s="188" t="s">
        <v>270</v>
      </c>
      <c r="H87" s="171" t="s">
        <v>1051</v>
      </c>
      <c r="I87" s="157" t="str">
        <f>VLOOKUP(H87,Presupuesto!$B$8:$C$583,2,0)</f>
        <v>OTROS ALQUILERES</v>
      </c>
      <c r="J87" s="125" t="s">
        <v>185</v>
      </c>
      <c r="K87" s="125"/>
    </row>
    <row r="89" spans="3:11" ht="15.75" thickBot="1" x14ac:dyDescent="0.3"/>
    <row r="90" spans="3:11" ht="15.75" thickBot="1" x14ac:dyDescent="0.3">
      <c r="C90" s="184" t="s">
        <v>53</v>
      </c>
      <c r="D90" s="135">
        <f>SUM(F97:F115)</f>
        <v>529668</v>
      </c>
      <c r="F90" s="72"/>
      <c r="G90" s="98"/>
      <c r="H90" s="72"/>
      <c r="I90" s="72"/>
    </row>
    <row r="91" spans="3:11" x14ac:dyDescent="0.25">
      <c r="C91" s="72"/>
      <c r="D91" s="31"/>
      <c r="E91" s="120"/>
      <c r="F91" s="120"/>
      <c r="G91" s="120"/>
      <c r="H91" s="95"/>
      <c r="I91" s="95"/>
      <c r="J91" s="95"/>
      <c r="K91" s="139"/>
    </row>
    <row r="92" spans="3:11" x14ac:dyDescent="0.25">
      <c r="C92" s="72"/>
      <c r="D92" s="31"/>
      <c r="E92" s="120"/>
      <c r="F92" s="120"/>
      <c r="G92" s="120"/>
      <c r="H92" s="95"/>
      <c r="I92" s="95"/>
      <c r="J92" s="95"/>
      <c r="K92" s="139"/>
    </row>
    <row r="93" spans="3:11" ht="15.75" x14ac:dyDescent="0.25">
      <c r="C93" s="236" t="s">
        <v>533</v>
      </c>
      <c r="D93" s="74" t="s">
        <v>1849</v>
      </c>
      <c r="E93" s="120"/>
      <c r="F93" s="120"/>
      <c r="G93" s="120"/>
      <c r="H93" s="95"/>
      <c r="I93" s="95"/>
      <c r="J93" s="95"/>
      <c r="K93" s="139"/>
    </row>
    <row r="94" spans="3:11" ht="18.75" x14ac:dyDescent="0.25">
      <c r="C94" s="254" t="str">
        <f>IFERROR(VLOOKUP(D93,'1 Desarrollo e Innov Curricular'!$E:$F,2,FALSE),IFERROR(VLOOKUP(D93,'2 Investigación'!$E:$F,2,FALSE),IFERROR(VLOOKUP(D93,'3 Vinculación Univ. Sociedad'!$E:$F,2,FALSE),IFERROR(VLOOKUP(D93,'4 Docencia y Recursos Humano '!$E:$F,2,FALSE),IFERROR(VLOOKUP(D93,'5 Estudiantes'!$E:$F,2,FALSE),IFERROR(VLOOKUP(D93,'6 Gestion Administrativa'!$E:$F,2,FALSE),IFERROR(VLOOKUP(D93,'Gestion Academica'!$E:$F,2,FALSE),IFERROR(VLOOKUP(D93,Graduados!$E:$F,2,FALSE),IFERROR(VLOOKUP(D93,'Gestión del Conocimiento'!$E:$F,2,FALSE),IFERROR(VLOOKUP(D93,Gobernabilidad!$E:$F,2,FALSE),IFERROR(VLOOKUP(D93,'NIVEL DE ES Y  SISTEMA NACIONAL'!$E:$F,2,FALSE),VLOOKUP(D93,'Lo Esencial'!$E:$F,2,0))))))))))))</f>
        <v xml:space="preserve">Equipamiento y acondicionamiento del 100% de laboratorios de enfermería. </v>
      </c>
      <c r="D94" s="31"/>
      <c r="E94" s="120"/>
      <c r="F94" s="120"/>
      <c r="G94" s="120"/>
      <c r="H94" s="95"/>
      <c r="I94" s="95"/>
      <c r="J94" s="95"/>
      <c r="K94" s="139"/>
    </row>
    <row r="95" spans="3:11" ht="15.75" thickBot="1" x14ac:dyDescent="0.3">
      <c r="F95" s="120"/>
      <c r="G95" s="95"/>
      <c r="H95" s="95"/>
      <c r="I95" s="95"/>
    </row>
    <row r="96" spans="3:11" ht="30.75" thickBot="1" x14ac:dyDescent="0.3">
      <c r="C96" s="156" t="s">
        <v>44</v>
      </c>
      <c r="D96" s="156" t="s">
        <v>55</v>
      </c>
      <c r="E96" s="163" t="s">
        <v>57</v>
      </c>
      <c r="F96" s="162" t="s">
        <v>27</v>
      </c>
      <c r="G96" s="160" t="s">
        <v>271</v>
      </c>
      <c r="H96" s="163" t="s">
        <v>46</v>
      </c>
      <c r="I96" s="160" t="s">
        <v>272</v>
      </c>
      <c r="J96" s="160" t="s">
        <v>553</v>
      </c>
      <c r="K96" s="160" t="s">
        <v>554</v>
      </c>
    </row>
    <row r="97" spans="3:11" ht="30" x14ac:dyDescent="0.25">
      <c r="C97" s="489" t="s">
        <v>1850</v>
      </c>
      <c r="D97" s="490">
        <v>1</v>
      </c>
      <c r="E97" s="491">
        <v>75000</v>
      </c>
      <c r="F97" s="124">
        <f t="shared" ref="F97:F115" si="2">D97*E97</f>
        <v>75000</v>
      </c>
      <c r="G97" s="188" t="s">
        <v>269</v>
      </c>
      <c r="H97" s="169" t="s">
        <v>1393</v>
      </c>
      <c r="I97" s="157" t="str">
        <f>VLOOKUP(H97,Presupuesto!$B$8:$C$583,2,0)</f>
        <v>EQUIPO MEDICO Y LABORATORIO</v>
      </c>
      <c r="J97" s="125" t="s">
        <v>620</v>
      </c>
      <c r="K97" s="125"/>
    </row>
    <row r="98" spans="3:11" x14ac:dyDescent="0.25">
      <c r="C98" s="489" t="s">
        <v>1859</v>
      </c>
      <c r="D98" s="490">
        <v>2</v>
      </c>
      <c r="E98" s="491">
        <v>18000</v>
      </c>
      <c r="F98" s="124">
        <f t="shared" si="2"/>
        <v>36000</v>
      </c>
      <c r="G98" s="188" t="s">
        <v>269</v>
      </c>
      <c r="H98" s="169" t="s">
        <v>1393</v>
      </c>
      <c r="I98" s="157" t="str">
        <f>VLOOKUP(H98,Presupuesto!$B$8:$C$583,2,0)</f>
        <v>EQUIPO MEDICO Y LABORATORIO</v>
      </c>
      <c r="J98" s="125" t="s">
        <v>620</v>
      </c>
      <c r="K98" s="125"/>
    </row>
    <row r="99" spans="3:11" ht="45" x14ac:dyDescent="0.25">
      <c r="C99" s="489" t="s">
        <v>1851</v>
      </c>
      <c r="D99" s="490">
        <v>2</v>
      </c>
      <c r="E99" s="491">
        <v>90000</v>
      </c>
      <c r="F99" s="124">
        <f t="shared" si="2"/>
        <v>180000</v>
      </c>
      <c r="G99" s="188" t="s">
        <v>269</v>
      </c>
      <c r="H99" s="169" t="s">
        <v>1393</v>
      </c>
      <c r="I99" s="157" t="str">
        <f>VLOOKUP(H99,Presupuesto!$B$8:$C$583,2,0)</f>
        <v>EQUIPO MEDICO Y LABORATORIO</v>
      </c>
      <c r="J99" s="125" t="s">
        <v>620</v>
      </c>
      <c r="K99" s="125"/>
    </row>
    <row r="100" spans="3:11" x14ac:dyDescent="0.25">
      <c r="C100" s="492" t="s">
        <v>1860</v>
      </c>
      <c r="D100" s="490">
        <v>1</v>
      </c>
      <c r="E100" s="491">
        <v>35000</v>
      </c>
      <c r="F100" s="124">
        <f t="shared" si="2"/>
        <v>35000</v>
      </c>
      <c r="G100" s="188" t="s">
        <v>269</v>
      </c>
      <c r="H100" s="169" t="s">
        <v>1393</v>
      </c>
      <c r="I100" s="157" t="str">
        <f>VLOOKUP(H100,Presupuesto!$B$8:$C$583,2,0)</f>
        <v>EQUIPO MEDICO Y LABORATORIO</v>
      </c>
      <c r="J100" s="125" t="s">
        <v>620</v>
      </c>
      <c r="K100" s="125"/>
    </row>
    <row r="101" spans="3:11" ht="30" x14ac:dyDescent="0.25">
      <c r="C101" s="489" t="s">
        <v>1852</v>
      </c>
      <c r="D101" s="490">
        <v>4</v>
      </c>
      <c r="E101" s="491">
        <v>12000</v>
      </c>
      <c r="F101" s="124">
        <f t="shared" si="2"/>
        <v>48000</v>
      </c>
      <c r="G101" s="188" t="s">
        <v>269</v>
      </c>
      <c r="H101" s="169" t="s">
        <v>1393</v>
      </c>
      <c r="I101" s="157" t="str">
        <f>VLOOKUP(H101,Presupuesto!$B$8:$C$583,2,0)</f>
        <v>EQUIPO MEDICO Y LABORATORIO</v>
      </c>
      <c r="J101" s="125" t="s">
        <v>620</v>
      </c>
      <c r="K101" s="125"/>
    </row>
    <row r="102" spans="3:11" x14ac:dyDescent="0.25">
      <c r="C102" s="492" t="s">
        <v>1861</v>
      </c>
      <c r="D102" s="490">
        <v>1</v>
      </c>
      <c r="E102" s="491">
        <v>10000</v>
      </c>
      <c r="F102" s="124">
        <f t="shared" si="2"/>
        <v>10000</v>
      </c>
      <c r="G102" s="188" t="s">
        <v>269</v>
      </c>
      <c r="H102" s="169" t="s">
        <v>1393</v>
      </c>
      <c r="I102" s="157" t="str">
        <f>VLOOKUP(H102,Presupuesto!$B$8:$C$583,2,0)</f>
        <v>EQUIPO MEDICO Y LABORATORIO</v>
      </c>
      <c r="J102" s="125" t="s">
        <v>620</v>
      </c>
      <c r="K102" s="125"/>
    </row>
    <row r="103" spans="3:11" x14ac:dyDescent="0.25">
      <c r="C103" s="492" t="s">
        <v>1862</v>
      </c>
      <c r="D103" s="490">
        <v>1</v>
      </c>
      <c r="E103" s="491">
        <v>10000</v>
      </c>
      <c r="F103" s="124">
        <f t="shared" si="2"/>
        <v>10000</v>
      </c>
      <c r="G103" s="188" t="s">
        <v>269</v>
      </c>
      <c r="H103" s="169" t="s">
        <v>1393</v>
      </c>
      <c r="I103" s="157"/>
      <c r="J103" s="125" t="s">
        <v>620</v>
      </c>
      <c r="K103" s="125"/>
    </row>
    <row r="104" spans="3:11" x14ac:dyDescent="0.25">
      <c r="C104" s="492" t="s">
        <v>1853</v>
      </c>
      <c r="D104" s="490">
        <v>1</v>
      </c>
      <c r="E104" s="491">
        <v>7500</v>
      </c>
      <c r="F104" s="124">
        <f t="shared" si="2"/>
        <v>7500</v>
      </c>
      <c r="G104" s="188" t="s">
        <v>269</v>
      </c>
      <c r="H104" s="169" t="s">
        <v>1393</v>
      </c>
      <c r="I104" s="157" t="str">
        <f>VLOOKUP(H104,Presupuesto!$B$8:$C$583,2,0)</f>
        <v>EQUIPO MEDICO Y LABORATORIO</v>
      </c>
      <c r="J104" s="125" t="s">
        <v>620</v>
      </c>
      <c r="K104" s="125"/>
    </row>
    <row r="105" spans="3:11" x14ac:dyDescent="0.25">
      <c r="C105" s="493" t="s">
        <v>1854</v>
      </c>
      <c r="D105" s="490">
        <v>1</v>
      </c>
      <c r="E105" s="491">
        <v>15000</v>
      </c>
      <c r="F105" s="124">
        <f t="shared" si="2"/>
        <v>15000</v>
      </c>
      <c r="G105" s="188" t="s">
        <v>269</v>
      </c>
      <c r="H105" s="169" t="s">
        <v>1393</v>
      </c>
      <c r="I105" s="157" t="str">
        <f>VLOOKUP(H105,Presupuesto!$B$8:$C$583,2,0)</f>
        <v>EQUIPO MEDICO Y LABORATORIO</v>
      </c>
      <c r="J105" s="125" t="s">
        <v>620</v>
      </c>
      <c r="K105" s="125"/>
    </row>
    <row r="106" spans="3:11" x14ac:dyDescent="0.25">
      <c r="C106" s="493" t="s">
        <v>1855</v>
      </c>
      <c r="D106" s="490">
        <v>2</v>
      </c>
      <c r="E106" s="491">
        <v>535</v>
      </c>
      <c r="F106" s="124">
        <f t="shared" si="2"/>
        <v>1070</v>
      </c>
      <c r="G106" s="188" t="s">
        <v>269</v>
      </c>
      <c r="H106" s="169" t="s">
        <v>1393</v>
      </c>
      <c r="I106" s="157" t="str">
        <f>VLOOKUP(H106,Presupuesto!$B$8:$C$583,2,0)</f>
        <v>EQUIPO MEDICO Y LABORATORIO</v>
      </c>
      <c r="J106" s="125" t="s">
        <v>620</v>
      </c>
      <c r="K106" s="125"/>
    </row>
    <row r="107" spans="3:11" x14ac:dyDescent="0.25">
      <c r="C107" s="493" t="s">
        <v>1856</v>
      </c>
      <c r="D107" s="490">
        <v>3</v>
      </c>
      <c r="E107" s="491">
        <v>800</v>
      </c>
      <c r="F107" s="124">
        <f t="shared" si="2"/>
        <v>2400</v>
      </c>
      <c r="G107" s="188" t="s">
        <v>269</v>
      </c>
      <c r="H107" s="169" t="s">
        <v>1393</v>
      </c>
      <c r="I107" s="157" t="str">
        <f>VLOOKUP(H107,Presupuesto!$B$8:$C$583,2,0)</f>
        <v>EQUIPO MEDICO Y LABORATORIO</v>
      </c>
      <c r="J107" s="125" t="s">
        <v>620</v>
      </c>
      <c r="K107" s="125"/>
    </row>
    <row r="108" spans="3:11" x14ac:dyDescent="0.25">
      <c r="C108" s="493" t="s">
        <v>1857</v>
      </c>
      <c r="D108" s="490">
        <v>3</v>
      </c>
      <c r="E108" s="491">
        <v>800</v>
      </c>
      <c r="F108" s="124">
        <f t="shared" si="2"/>
        <v>2400</v>
      </c>
      <c r="G108" s="188" t="s">
        <v>269</v>
      </c>
      <c r="H108" s="169" t="s">
        <v>1393</v>
      </c>
      <c r="I108" s="157" t="str">
        <f>VLOOKUP(H108,Presupuesto!$B$8:$C$583,2,0)</f>
        <v>EQUIPO MEDICO Y LABORATORIO</v>
      </c>
      <c r="J108" s="125" t="s">
        <v>620</v>
      </c>
      <c r="K108" s="125"/>
    </row>
    <row r="109" spans="3:11" ht="15.75" thickBot="1" x14ac:dyDescent="0.3">
      <c r="C109" s="494" t="s">
        <v>1858</v>
      </c>
      <c r="D109" s="495">
        <v>1</v>
      </c>
      <c r="E109" s="496">
        <v>18698</v>
      </c>
      <c r="F109" s="124">
        <f t="shared" si="2"/>
        <v>18698</v>
      </c>
      <c r="G109" s="188" t="s">
        <v>269</v>
      </c>
      <c r="H109" s="169" t="s">
        <v>1393</v>
      </c>
      <c r="I109" s="157" t="str">
        <f>VLOOKUP(H109,Presupuesto!$B$8:$C$583,2,0)</f>
        <v>EQUIPO MEDICO Y LABORATORIO</v>
      </c>
      <c r="J109" s="125" t="s">
        <v>620</v>
      </c>
      <c r="K109" s="125"/>
    </row>
    <row r="110" spans="3:11" x14ac:dyDescent="0.25">
      <c r="C110" s="168" t="s">
        <v>1863</v>
      </c>
      <c r="D110" s="497">
        <v>2</v>
      </c>
      <c r="E110" s="150">
        <v>20000</v>
      </c>
      <c r="F110" s="124">
        <f t="shared" si="2"/>
        <v>40000</v>
      </c>
      <c r="G110" s="188" t="s">
        <v>269</v>
      </c>
      <c r="H110" s="169" t="s">
        <v>1393</v>
      </c>
      <c r="I110" s="157" t="str">
        <f>VLOOKUP(H110,Presupuesto!$B$8:$C$583,2,0)</f>
        <v>EQUIPO MEDICO Y LABORATORIO</v>
      </c>
      <c r="J110" s="125" t="s">
        <v>620</v>
      </c>
      <c r="K110" s="125"/>
    </row>
    <row r="111" spans="3:11" x14ac:dyDescent="0.25">
      <c r="C111" s="168" t="s">
        <v>1864</v>
      </c>
      <c r="D111" s="497">
        <v>2</v>
      </c>
      <c r="E111" s="150">
        <v>1500</v>
      </c>
      <c r="F111" s="124">
        <f t="shared" si="2"/>
        <v>3000</v>
      </c>
      <c r="G111" s="188" t="s">
        <v>269</v>
      </c>
      <c r="H111" s="169" t="s">
        <v>1393</v>
      </c>
      <c r="I111" s="157" t="str">
        <f>VLOOKUP(H111,Presupuesto!$B$8:$C$583,2,0)</f>
        <v>EQUIPO MEDICO Y LABORATORIO</v>
      </c>
      <c r="J111" s="125" t="s">
        <v>620</v>
      </c>
      <c r="K111" s="125"/>
    </row>
    <row r="112" spans="3:11" x14ac:dyDescent="0.25">
      <c r="C112" s="168" t="s">
        <v>1865</v>
      </c>
      <c r="D112" s="497">
        <v>2</v>
      </c>
      <c r="E112" s="150">
        <v>1800</v>
      </c>
      <c r="F112" s="124">
        <f t="shared" si="2"/>
        <v>3600</v>
      </c>
      <c r="G112" s="188" t="s">
        <v>269</v>
      </c>
      <c r="H112" s="169" t="s">
        <v>1393</v>
      </c>
      <c r="I112" s="157" t="str">
        <f>VLOOKUP(H112,Presupuesto!$B$8:$C$583,2,0)</f>
        <v>EQUIPO MEDICO Y LABORATORIO</v>
      </c>
      <c r="J112" s="125" t="s">
        <v>620</v>
      </c>
      <c r="K112" s="125"/>
    </row>
    <row r="113" spans="3:11" x14ac:dyDescent="0.25">
      <c r="C113" s="168" t="s">
        <v>1866</v>
      </c>
      <c r="D113" s="497">
        <v>1</v>
      </c>
      <c r="E113" s="150">
        <v>2000</v>
      </c>
      <c r="F113" s="124">
        <f t="shared" si="2"/>
        <v>2000</v>
      </c>
      <c r="G113" s="188" t="s">
        <v>269</v>
      </c>
      <c r="H113" s="169" t="s">
        <v>1393</v>
      </c>
      <c r="I113" s="157" t="str">
        <f>VLOOKUP(H113,Presupuesto!$B$8:$C$583,2,0)</f>
        <v>EQUIPO MEDICO Y LABORATORIO</v>
      </c>
      <c r="J113" s="125" t="s">
        <v>620</v>
      </c>
      <c r="K113" s="125"/>
    </row>
    <row r="114" spans="3:11" x14ac:dyDescent="0.25">
      <c r="C114" s="168" t="s">
        <v>1867</v>
      </c>
      <c r="D114" s="497">
        <v>1</v>
      </c>
      <c r="E114" s="150">
        <v>20000</v>
      </c>
      <c r="F114" s="124">
        <f t="shared" si="2"/>
        <v>20000</v>
      </c>
      <c r="G114" s="188" t="s">
        <v>269</v>
      </c>
      <c r="H114" s="169" t="s">
        <v>1393</v>
      </c>
      <c r="I114" s="157" t="str">
        <f>VLOOKUP(H114,Presupuesto!$B$8:$C$583,2,0)</f>
        <v>EQUIPO MEDICO Y LABORATORIO</v>
      </c>
      <c r="J114" s="125" t="s">
        <v>620</v>
      </c>
      <c r="K114" s="125"/>
    </row>
    <row r="115" spans="3:11" x14ac:dyDescent="0.25">
      <c r="C115" s="170" t="s">
        <v>1868</v>
      </c>
      <c r="D115" s="498">
        <v>4</v>
      </c>
      <c r="E115" s="145">
        <v>5000</v>
      </c>
      <c r="F115" s="124">
        <f t="shared" si="2"/>
        <v>20000</v>
      </c>
      <c r="G115" s="188" t="s">
        <v>270</v>
      </c>
      <c r="H115" s="169" t="s">
        <v>1393</v>
      </c>
      <c r="I115" s="157" t="str">
        <f>VLOOKUP(H115,Presupuesto!$B$8:$C$583,2,0)</f>
        <v>EQUIPO MEDICO Y LABORATORIO</v>
      </c>
      <c r="J115" s="125" t="s">
        <v>620</v>
      </c>
      <c r="K115" s="125"/>
    </row>
    <row r="119" spans="3:11" ht="15.75" thickBot="1" x14ac:dyDescent="0.3"/>
    <row r="120" spans="3:11" ht="15.75" thickBot="1" x14ac:dyDescent="0.3">
      <c r="C120" s="184" t="s">
        <v>53</v>
      </c>
      <c r="D120" s="135">
        <f>SUM(F127:F129)</f>
        <v>120000</v>
      </c>
      <c r="F120" s="72"/>
      <c r="G120" s="98"/>
      <c r="H120" s="72"/>
      <c r="I120" s="72"/>
    </row>
    <row r="121" spans="3:11" x14ac:dyDescent="0.25">
      <c r="C121" s="72"/>
      <c r="D121" s="31"/>
      <c r="E121" s="120"/>
      <c r="F121" s="120"/>
      <c r="G121" s="120"/>
      <c r="H121" s="95"/>
      <c r="I121" s="95"/>
      <c r="J121" s="95"/>
      <c r="K121" s="139"/>
    </row>
    <row r="122" spans="3:11" x14ac:dyDescent="0.25">
      <c r="C122" s="72"/>
      <c r="D122" s="31"/>
      <c r="E122" s="120"/>
      <c r="F122" s="120"/>
      <c r="G122" s="120"/>
      <c r="H122" s="95"/>
      <c r="I122" s="95"/>
      <c r="J122" s="95"/>
      <c r="K122" s="139"/>
    </row>
    <row r="123" spans="3:11" ht="15.75" x14ac:dyDescent="0.25">
      <c r="C123" s="236" t="s">
        <v>533</v>
      </c>
      <c r="D123" s="754" t="s">
        <v>1918</v>
      </c>
      <c r="E123" s="120"/>
      <c r="F123" s="120"/>
      <c r="G123" s="120"/>
      <c r="H123" s="95"/>
      <c r="I123" s="95"/>
      <c r="J123" s="95"/>
      <c r="K123" s="139"/>
    </row>
    <row r="124" spans="3:11" ht="18.75" x14ac:dyDescent="0.25">
      <c r="C124" s="254" t="str">
        <f>IFERROR(VLOOKUP(D123,'1 Desarrollo e Innov Curricular'!$E:$F,2,FALSE),IFERROR(VLOOKUP(D123,'2 Investigación'!$E:$F,2,FALSE),IFERROR(VLOOKUP(D123,'3 Vinculación Univ. Sociedad'!$E:$F,2,FALSE),IFERROR(VLOOKUP(D123,'4 Docencia y Recursos Humano '!$E:$F,2,FALSE),IFERROR(VLOOKUP(D123,'5 Estudiantes'!$E:$F,2,FALSE),IFERROR(VLOOKUP(D123,'6 Gestion Administrativa'!$E:$F,2,FALSE),IFERROR(VLOOKUP(D123,'Gestion Academica'!$E:$F,2,FALSE),IFERROR(VLOOKUP(D123,Graduados!$E:$F,2,FALSE),IFERROR(VLOOKUP(D123,'Gestión del Conocimiento'!$E:$F,2,FALSE),IFERROR(VLOOKUP(D123,Gobernabilidad!$E:$F,2,FALSE),IFERROR(VLOOKUP(D123,'NIVEL DE ES Y  SISTEMA NACIONAL'!$E:$F,2,FALSE),VLOOKUP(D123,'Lo Esencial'!$E:$F,2,0))))))))))))</f>
        <v xml:space="preserve">Promover la publicación y divulsión de resultados de investigaciones en congresos y publicación en libros, manuales  y revistas  </v>
      </c>
      <c r="D124" s="31"/>
      <c r="E124" s="120"/>
      <c r="F124" s="120"/>
      <c r="G124" s="120"/>
      <c r="H124" s="95"/>
      <c r="I124" s="95"/>
      <c r="J124" s="95"/>
      <c r="K124" s="139"/>
    </row>
    <row r="125" spans="3:11" ht="15.75" thickBot="1" x14ac:dyDescent="0.3">
      <c r="F125" s="120"/>
      <c r="G125" s="95"/>
      <c r="H125" s="95"/>
      <c r="I125" s="95"/>
    </row>
    <row r="126" spans="3:11" ht="30.75" thickBot="1" x14ac:dyDescent="0.3">
      <c r="C126" s="156" t="s">
        <v>44</v>
      </c>
      <c r="D126" s="156" t="s">
        <v>55</v>
      </c>
      <c r="E126" s="163" t="s">
        <v>57</v>
      </c>
      <c r="F126" s="162" t="s">
        <v>27</v>
      </c>
      <c r="G126" s="160" t="s">
        <v>271</v>
      </c>
      <c r="H126" s="163" t="s">
        <v>46</v>
      </c>
      <c r="I126" s="160" t="s">
        <v>272</v>
      </c>
      <c r="J126" s="160" t="s">
        <v>553</v>
      </c>
      <c r="K126" s="160" t="s">
        <v>554</v>
      </c>
    </row>
    <row r="127" spans="3:11" x14ac:dyDescent="0.25">
      <c r="C127" s="455" t="s">
        <v>1922</v>
      </c>
      <c r="D127" s="178">
        <v>1</v>
      </c>
      <c r="E127" s="145">
        <v>48000</v>
      </c>
      <c r="F127" s="124">
        <f>D127*E127</f>
        <v>48000</v>
      </c>
      <c r="G127" s="188" t="s">
        <v>270</v>
      </c>
      <c r="H127" s="171" t="s">
        <v>1133</v>
      </c>
      <c r="I127" s="157" t="str">
        <f>VLOOKUP(H127,Presupuesto!$B$8:$C$583,2,0)</f>
        <v>OTROS SERVICIOS COMERCIALES Y FINANCIEROS</v>
      </c>
      <c r="J127" s="125" t="s">
        <v>245</v>
      </c>
      <c r="K127" s="125"/>
    </row>
    <row r="128" spans="3:11" x14ac:dyDescent="0.25">
      <c r="C128" s="455" t="s">
        <v>1921</v>
      </c>
      <c r="D128" s="178">
        <v>1</v>
      </c>
      <c r="E128" s="145">
        <v>48000</v>
      </c>
      <c r="F128" s="124">
        <f>D128*E128</f>
        <v>48000</v>
      </c>
      <c r="G128" s="188" t="s">
        <v>270</v>
      </c>
      <c r="H128" s="171" t="s">
        <v>1133</v>
      </c>
      <c r="I128" s="157" t="str">
        <f>VLOOKUP(H128,Presupuesto!$B$8:$C$583,2,0)</f>
        <v>OTROS SERVICIOS COMERCIALES Y FINANCIEROS</v>
      </c>
      <c r="J128" s="125" t="s">
        <v>245</v>
      </c>
      <c r="K128" s="125"/>
    </row>
    <row r="129" spans="3:11" x14ac:dyDescent="0.25">
      <c r="C129" s="455" t="s">
        <v>1920</v>
      </c>
      <c r="D129" s="178">
        <v>2</v>
      </c>
      <c r="E129" s="145">
        <v>12000</v>
      </c>
      <c r="F129" s="124">
        <f>D129*E129</f>
        <v>24000</v>
      </c>
      <c r="G129" s="188" t="s">
        <v>270</v>
      </c>
      <c r="H129" s="171" t="s">
        <v>1133</v>
      </c>
      <c r="I129" s="157" t="str">
        <f>VLOOKUP(H129,Presupuesto!$B$8:$C$583,2,0)</f>
        <v>OTROS SERVICIOS COMERCIALES Y FINANCIEROS</v>
      </c>
      <c r="J129" s="125" t="s">
        <v>245</v>
      </c>
      <c r="K129" s="125"/>
    </row>
    <row r="131" spans="3:11" ht="15.75" thickBot="1" x14ac:dyDescent="0.3"/>
    <row r="132" spans="3:11" ht="15.75" thickBot="1" x14ac:dyDescent="0.3">
      <c r="C132" s="184" t="s">
        <v>53</v>
      </c>
      <c r="D132" s="135">
        <f>SUM(F139:F141)</f>
        <v>43000</v>
      </c>
      <c r="F132" s="72"/>
      <c r="G132" s="98"/>
      <c r="H132" s="72"/>
      <c r="I132" s="72"/>
    </row>
    <row r="133" spans="3:11" x14ac:dyDescent="0.25">
      <c r="C133" s="72"/>
      <c r="D133" s="31"/>
      <c r="E133" s="120"/>
      <c r="F133" s="120"/>
      <c r="G133" s="120"/>
      <c r="H133" s="95"/>
      <c r="I133" s="95"/>
      <c r="J133" s="95"/>
      <c r="K133" s="139"/>
    </row>
    <row r="134" spans="3:11" x14ac:dyDescent="0.25">
      <c r="C134" s="72"/>
      <c r="D134" s="31"/>
      <c r="E134" s="120"/>
      <c r="F134" s="120"/>
      <c r="G134" s="120"/>
      <c r="H134" s="95"/>
      <c r="I134" s="95"/>
      <c r="J134" s="95"/>
      <c r="K134" s="139"/>
    </row>
    <row r="135" spans="3:11" ht="15.75" x14ac:dyDescent="0.25">
      <c r="C135" s="236" t="s">
        <v>533</v>
      </c>
      <c r="D135" s="74" t="s">
        <v>2862</v>
      </c>
      <c r="E135" s="120"/>
      <c r="F135" s="120"/>
      <c r="G135" s="120"/>
      <c r="H135" s="95"/>
      <c r="I135" s="95"/>
      <c r="J135" s="95"/>
      <c r="K135" s="139"/>
    </row>
    <row r="136" spans="3:11" ht="18.75" x14ac:dyDescent="0.25">
      <c r="C136" s="254" t="str">
        <f>IFERROR(VLOOKUP(D135,'1 Desarrollo e Innov Curricular'!$E:$F,2,FALSE),IFERROR(VLOOKUP(D135,'2 Investigación'!$E:$F,2,FALSE),IFERROR(VLOOKUP(D135,'3 Vinculación Univ. Sociedad'!$E:$F,2,FALSE),IFERROR(VLOOKUP(D135,'4 Docencia y Recursos Humano '!$E:$F,2,FALSE),IFERROR(VLOOKUP(D135,'5 Estudiantes'!$E:$F,2,FALSE),IFERROR(VLOOKUP(D135,'6 Gestion Administrativa'!$E:$F,2,FALSE),IFERROR(VLOOKUP(D135,'Gestion Academica'!$E:$F,2,FALSE),IFERROR(VLOOKUP(D135,Graduados!$E:$F,2,FALSE),IFERROR(VLOOKUP(D135,'Gestión del Conocimiento'!$E:$F,2,FALSE),IFERROR(VLOOKUP(D135,Gobernabilidad!$E:$F,2,FALSE),IFERROR(VLOOKUP(D135,'NIVEL DE ES Y  SISTEMA NACIONAL'!$E:$F,2,FALSE),VLOOKUP(D135,'Lo Esencial'!$E:$F,2,0))))))))))))</f>
        <v xml:space="preserve">Realización de dos giras a empresas agroindustriales a diferentes zonas del país </v>
      </c>
      <c r="D136" s="31"/>
      <c r="E136" s="120"/>
      <c r="F136" s="120"/>
      <c r="G136" s="120"/>
      <c r="H136" s="95"/>
      <c r="I136" s="95"/>
      <c r="J136" s="95"/>
      <c r="K136" s="139"/>
    </row>
    <row r="137" spans="3:11" ht="15.75" thickBot="1" x14ac:dyDescent="0.3">
      <c r="F137" s="120"/>
      <c r="G137" s="95"/>
      <c r="H137" s="95"/>
      <c r="I137" s="95"/>
    </row>
    <row r="138" spans="3:11" ht="30.75" thickBot="1" x14ac:dyDescent="0.3">
      <c r="C138" s="156" t="s">
        <v>44</v>
      </c>
      <c r="D138" s="156" t="s">
        <v>55</v>
      </c>
      <c r="E138" s="163" t="s">
        <v>57</v>
      </c>
      <c r="F138" s="162" t="s">
        <v>27</v>
      </c>
      <c r="G138" s="160" t="s">
        <v>271</v>
      </c>
      <c r="H138" s="163" t="s">
        <v>46</v>
      </c>
      <c r="I138" s="160" t="s">
        <v>272</v>
      </c>
      <c r="J138" s="160" t="s">
        <v>553</v>
      </c>
      <c r="K138" s="160" t="s">
        <v>554</v>
      </c>
    </row>
    <row r="139" spans="3:11" x14ac:dyDescent="0.25">
      <c r="C139" s="455" t="s">
        <v>1939</v>
      </c>
      <c r="D139" s="178">
        <v>2</v>
      </c>
      <c r="E139" s="145">
        <v>10000</v>
      </c>
      <c r="F139" s="124">
        <f>D139*E139</f>
        <v>20000</v>
      </c>
      <c r="G139" s="188" t="s">
        <v>270</v>
      </c>
      <c r="H139" s="125" t="s">
        <v>1263</v>
      </c>
      <c r="I139" s="157" t="str">
        <f>VLOOKUP(H139,Presupuesto!$B$8:$C$583,2,0)</f>
        <v>DIESEL</v>
      </c>
      <c r="J139" s="125" t="s">
        <v>621</v>
      </c>
      <c r="K139" s="125"/>
    </row>
    <row r="140" spans="3:11" x14ac:dyDescent="0.25">
      <c r="C140" s="267" t="s">
        <v>594</v>
      </c>
      <c r="D140" s="178">
        <v>2</v>
      </c>
      <c r="E140" s="145">
        <f>2000*3.5</f>
        <v>7000</v>
      </c>
      <c r="F140" s="124">
        <f>D140*E140</f>
        <v>14000</v>
      </c>
      <c r="G140" s="188" t="s">
        <v>270</v>
      </c>
      <c r="H140" s="125" t="s">
        <v>1151</v>
      </c>
      <c r="I140" s="157" t="str">
        <f>VLOOKUP(H140,Presupuesto!$B$8:$C$583,2,0)</f>
        <v>VIATICOS NACIONALES</v>
      </c>
      <c r="J140" s="125" t="s">
        <v>621</v>
      </c>
      <c r="K140" s="125"/>
    </row>
    <row r="141" spans="3:11" x14ac:dyDescent="0.25">
      <c r="C141" s="267" t="s">
        <v>602</v>
      </c>
      <c r="D141" s="178">
        <v>2</v>
      </c>
      <c r="E141" s="145">
        <f>3.75*1200</f>
        <v>4500</v>
      </c>
      <c r="F141" s="124">
        <f>D141*E141</f>
        <v>9000</v>
      </c>
      <c r="G141" s="188" t="s">
        <v>270</v>
      </c>
      <c r="H141" s="125" t="s">
        <v>1151</v>
      </c>
      <c r="I141" s="157" t="str">
        <f>VLOOKUP(H141,Presupuesto!$B$8:$C$583,2,0)</f>
        <v>VIATICOS NACIONALES</v>
      </c>
      <c r="J141" s="125" t="s">
        <v>621</v>
      </c>
      <c r="K141" s="125"/>
    </row>
    <row r="144" spans="3:11" x14ac:dyDescent="0.25">
      <c r="I144" s="551"/>
    </row>
    <row r="145" spans="3:11" ht="15.75" thickBot="1" x14ac:dyDescent="0.3">
      <c r="I145" s="551"/>
    </row>
    <row r="146" spans="3:11" ht="15.75" thickBot="1" x14ac:dyDescent="0.3">
      <c r="C146" s="184" t="s">
        <v>53</v>
      </c>
      <c r="D146" s="135">
        <f>SUM(F153:F157)</f>
        <v>106000</v>
      </c>
      <c r="F146" s="72"/>
      <c r="G146" s="98"/>
      <c r="H146" s="72"/>
      <c r="I146" s="551"/>
    </row>
    <row r="147" spans="3:11" x14ac:dyDescent="0.25">
      <c r="C147" s="72"/>
      <c r="D147" s="31"/>
      <c r="E147" s="120"/>
      <c r="F147" s="120"/>
      <c r="G147" s="120"/>
      <c r="H147" s="95"/>
      <c r="I147" s="550"/>
      <c r="J147" s="95"/>
      <c r="K147" s="139"/>
    </row>
    <row r="148" spans="3:11" x14ac:dyDescent="0.25">
      <c r="C148" s="72"/>
      <c r="D148" s="31"/>
      <c r="E148" s="120"/>
      <c r="F148" s="120"/>
      <c r="G148" s="120"/>
      <c r="H148" s="95"/>
      <c r="I148" s="95"/>
      <c r="J148" s="95"/>
      <c r="K148" s="139"/>
    </row>
    <row r="149" spans="3:11" ht="15.75" x14ac:dyDescent="0.25">
      <c r="C149" s="236" t="s">
        <v>533</v>
      </c>
      <c r="D149" s="74" t="s">
        <v>1768</v>
      </c>
      <c r="E149" s="120"/>
      <c r="F149" s="120"/>
      <c r="G149" s="120"/>
      <c r="H149" s="95"/>
      <c r="I149" s="95"/>
      <c r="J149" s="95"/>
      <c r="K149" s="139"/>
    </row>
    <row r="150" spans="3:11" ht="18.75" x14ac:dyDescent="0.25">
      <c r="C150" s="254" t="str">
        <f>IFERROR(VLOOKUP(D149,'1 Desarrollo e Innov Curricular'!$E:$F,2,FALSE),IFERROR(VLOOKUP(D149,'2 Investigación'!$E:$F,2,FALSE),IFERROR(VLOOKUP(D149,'3 Vinculación Univ. Sociedad'!$E:$F,2,FALSE),IFERROR(VLOOKUP(D149,'4 Docencia y Recursos Humano '!$E:$F,2,FALSE),IFERROR(VLOOKUP(D149,'5 Estudiantes'!$E:$F,2,FALSE),IFERROR(VLOOKUP(D149,'6 Gestion Administrativa'!$E:$F,2,FALSE),IFERROR(VLOOKUP(D149,'Gestion Academica'!$E:$F,2,FALSE),IFERROR(VLOOKUP(D149,Graduados!$E:$F,2,FALSE),IFERROR(VLOOKUP(D149,'Gestión del Conocimiento'!$E:$F,2,FALSE),IFERROR(VLOOKUP(D149,Gobernabilidad!$E:$F,2,FALSE),IFERROR(VLOOKUP(D149,'NIVEL DE ES Y  SISTEMA NACIONAL'!$E:$F,2,FALSE),VLOOKUP(D149,'Lo Esencial'!$E:$F,2,0))))))))))))</f>
        <v>Concluir la adecuación del laboratorio de informática dotándola de aire acondicionado, material didáctico , hacer y acondicionar un cubículo de docente;                                        Adquirir 15 computadoras y un router  para uso de laboratorio nuevo en las clases de informática;  Adquisición de sillas y escritorios para laboratorio de informática</v>
      </c>
      <c r="D150" s="31"/>
      <c r="E150" s="120"/>
      <c r="F150" s="120"/>
      <c r="G150" s="120"/>
      <c r="H150" s="95"/>
      <c r="I150" s="95"/>
      <c r="J150" s="95"/>
      <c r="K150" s="139"/>
    </row>
    <row r="151" spans="3:11" ht="15.75" thickBot="1" x14ac:dyDescent="0.3">
      <c r="F151" s="120"/>
      <c r="G151" s="95"/>
      <c r="H151" s="95"/>
      <c r="I151" s="95"/>
    </row>
    <row r="152" spans="3:11" ht="30.75" thickBot="1" x14ac:dyDescent="0.3">
      <c r="C152" s="156" t="s">
        <v>44</v>
      </c>
      <c r="D152" s="156" t="s">
        <v>55</v>
      </c>
      <c r="E152" s="163" t="s">
        <v>57</v>
      </c>
      <c r="F152" s="162" t="s">
        <v>27</v>
      </c>
      <c r="G152" s="160" t="s">
        <v>271</v>
      </c>
      <c r="H152" s="163" t="s">
        <v>46</v>
      </c>
      <c r="I152" s="160" t="s">
        <v>272</v>
      </c>
      <c r="J152" s="160" t="s">
        <v>553</v>
      </c>
      <c r="K152" s="160" t="s">
        <v>554</v>
      </c>
    </row>
    <row r="153" spans="3:11" x14ac:dyDescent="0.25">
      <c r="C153" s="452" t="s">
        <v>1991</v>
      </c>
      <c r="D153" s="540">
        <v>5</v>
      </c>
      <c r="E153" s="454">
        <v>2200</v>
      </c>
      <c r="F153" s="124">
        <f>D153*E153</f>
        <v>11000</v>
      </c>
      <c r="G153" s="188" t="s">
        <v>270</v>
      </c>
      <c r="H153" s="152" t="s">
        <v>1258</v>
      </c>
      <c r="I153" s="157" t="str">
        <f>VLOOKUP(H153,Presupuesto!$B$8:$C$583,2,0)</f>
        <v>TINTES, PINTURAS Y COLORANTES</v>
      </c>
      <c r="J153" s="265" t="s">
        <v>620</v>
      </c>
      <c r="K153" s="125"/>
    </row>
    <row r="154" spans="3:11" x14ac:dyDescent="0.25">
      <c r="C154" s="452" t="s">
        <v>1992</v>
      </c>
      <c r="D154" s="540">
        <v>1</v>
      </c>
      <c r="E154" s="539">
        <v>40000</v>
      </c>
      <c r="F154" s="124">
        <f>D154*E154</f>
        <v>40000</v>
      </c>
      <c r="G154" s="188" t="s">
        <v>270</v>
      </c>
      <c r="H154" s="152" t="s">
        <v>1385</v>
      </c>
      <c r="I154" s="157" t="str">
        <f>VLOOKUP(H154,Presupuesto!$B$8:$C$583,2,0)</f>
        <v>OTROS</v>
      </c>
      <c r="J154" s="265" t="s">
        <v>620</v>
      </c>
      <c r="K154" s="125"/>
    </row>
    <row r="155" spans="3:11" x14ac:dyDescent="0.25">
      <c r="C155" s="455" t="s">
        <v>1993</v>
      </c>
      <c r="D155" s="541">
        <v>1</v>
      </c>
      <c r="E155" s="457">
        <v>10000</v>
      </c>
      <c r="F155" s="124">
        <f>D155*E155</f>
        <v>10000</v>
      </c>
      <c r="G155" s="188" t="s">
        <v>270</v>
      </c>
      <c r="H155" s="152" t="s">
        <v>1307</v>
      </c>
      <c r="I155" s="157" t="str">
        <f>VLOOKUP(H155,Presupuesto!$B$8:$C$583,2,0)</f>
        <v>PRODUCTOS DE CEMENTO Y ASBESTO Y YESO</v>
      </c>
      <c r="J155" s="265" t="s">
        <v>620</v>
      </c>
      <c r="K155" s="125"/>
    </row>
    <row r="156" spans="3:11" x14ac:dyDescent="0.25">
      <c r="C156" s="168" t="s">
        <v>1994</v>
      </c>
      <c r="D156" s="542">
        <v>1</v>
      </c>
      <c r="E156" s="150">
        <v>20000</v>
      </c>
      <c r="F156" s="124">
        <f>D156*E156</f>
        <v>20000</v>
      </c>
      <c r="G156" s="188" t="s">
        <v>270</v>
      </c>
      <c r="H156" s="152" t="s">
        <v>1336</v>
      </c>
      <c r="I156" s="157" t="str">
        <f>VLOOKUP(H156,Presupuesto!$B$8:$C$583,2,0)</f>
        <v>UTILES Y MATERIALES ELECTRICOS</v>
      </c>
      <c r="J156" s="265" t="s">
        <v>620</v>
      </c>
      <c r="K156" s="125"/>
    </row>
    <row r="157" spans="3:11" x14ac:dyDescent="0.25">
      <c r="C157" s="168" t="s">
        <v>1995</v>
      </c>
      <c r="D157" s="542">
        <v>1</v>
      </c>
      <c r="E157" s="150">
        <v>25000</v>
      </c>
      <c r="F157" s="124">
        <f>D157*E157</f>
        <v>25000</v>
      </c>
      <c r="G157" s="188" t="s">
        <v>270</v>
      </c>
      <c r="H157" s="152" t="s">
        <v>1307</v>
      </c>
      <c r="I157" s="157" t="str">
        <f>VLOOKUP(H157,Presupuesto!$B$8:$C$583,2,0)</f>
        <v>PRODUCTOS DE CEMENTO Y ASBESTO Y YESO</v>
      </c>
      <c r="J157" s="265" t="s">
        <v>620</v>
      </c>
      <c r="K157" s="125"/>
    </row>
    <row r="163" spans="3:11" ht="15.75" thickBot="1" x14ac:dyDescent="0.3"/>
    <row r="164" spans="3:11" ht="15.75" thickBot="1" x14ac:dyDescent="0.3">
      <c r="C164" s="184" t="s">
        <v>53</v>
      </c>
      <c r="D164" s="135">
        <f>SUM(F171:F179)</f>
        <v>99900</v>
      </c>
      <c r="F164" s="72"/>
      <c r="G164" s="98"/>
      <c r="H164" s="72"/>
      <c r="I164" s="72"/>
    </row>
    <row r="165" spans="3:11" x14ac:dyDescent="0.25">
      <c r="C165" s="72"/>
      <c r="D165" s="31"/>
      <c r="E165" s="120"/>
      <c r="F165" s="120"/>
      <c r="G165" s="120"/>
      <c r="H165" s="95"/>
      <c r="I165" s="95"/>
      <c r="J165" s="95"/>
      <c r="K165" s="139"/>
    </row>
    <row r="166" spans="3:11" x14ac:dyDescent="0.25">
      <c r="C166" s="72"/>
      <c r="D166" s="31"/>
      <c r="E166" s="120"/>
      <c r="F166" s="120"/>
      <c r="G166" s="120"/>
      <c r="H166" s="95"/>
      <c r="I166" s="95"/>
      <c r="J166" s="95"/>
      <c r="K166" s="139"/>
    </row>
    <row r="167" spans="3:11" ht="15.75" x14ac:dyDescent="0.25">
      <c r="C167" s="236" t="s">
        <v>533</v>
      </c>
      <c r="D167" s="74" t="s">
        <v>1882</v>
      </c>
      <c r="E167" s="120"/>
      <c r="F167" s="120"/>
      <c r="G167" s="120"/>
      <c r="H167" s="95"/>
      <c r="I167" s="95"/>
      <c r="J167" s="95"/>
      <c r="K167" s="139"/>
    </row>
    <row r="168" spans="3:11" ht="18.75" x14ac:dyDescent="0.25">
      <c r="C168" s="254" t="str">
        <f>IFERROR(VLOOKUP(D167,'1 Desarrollo e Innov Curricular'!$E:$F,2,FALSE),IFERROR(VLOOKUP(D167,'2 Investigación'!$E:$F,2,FALSE),IFERROR(VLOOKUP(D167,'3 Vinculación Univ. Sociedad'!$E:$F,2,FALSE),IFERROR(VLOOKUP(D167,'4 Docencia y Recursos Humano '!$E:$F,2,FALSE),IFERROR(VLOOKUP(D167,'5 Estudiantes'!$E:$F,2,FALSE),IFERROR(VLOOKUP(D167,'6 Gestion Administrativa'!$E:$F,2,FALSE),IFERROR(VLOOKUP(D167,'Gestion Academica'!$E:$F,2,FALSE),IFERROR(VLOOKUP(D167,Graduados!$E:$F,2,FALSE),IFERROR(VLOOKUP(D167,'Gestión del Conocimiento'!$E:$F,2,FALSE),IFERROR(VLOOKUP(D167,Gobernabilidad!$E:$F,2,FALSE),IFERROR(VLOOKUP(D167,'NIVEL DE ES Y  SISTEMA NACIONAL'!$E:$F,2,FALSE),VLOOKUP(D167,'Lo Esencial'!$E:$F,2,0))))))))))))</f>
        <v xml:space="preserve">Dotar a la biblioteca Alfredo León Gómez de mobiliario y equipo de computo para fortalecer el sistema bibliotecario a través de un sistema virtual para que los estudiantes puedan obtener información de sus carreras </v>
      </c>
      <c r="D168" s="31"/>
      <c r="E168" s="120"/>
      <c r="F168" s="120"/>
      <c r="G168" s="120"/>
      <c r="H168" s="95"/>
      <c r="I168" s="95"/>
      <c r="J168" s="95"/>
      <c r="K168" s="139"/>
    </row>
    <row r="169" spans="3:11" ht="15.75" thickBot="1" x14ac:dyDescent="0.3">
      <c r="F169" s="120"/>
      <c r="G169" s="95"/>
      <c r="H169" s="95"/>
      <c r="I169" s="95"/>
    </row>
    <row r="170" spans="3:11" ht="30.75" thickBot="1" x14ac:dyDescent="0.3">
      <c r="C170" s="156" t="s">
        <v>44</v>
      </c>
      <c r="D170" s="156" t="s">
        <v>55</v>
      </c>
      <c r="E170" s="163" t="s">
        <v>57</v>
      </c>
      <c r="F170" s="162" t="s">
        <v>27</v>
      </c>
      <c r="G170" s="160" t="s">
        <v>271</v>
      </c>
      <c r="H170" s="163" t="s">
        <v>46</v>
      </c>
      <c r="I170" s="160" t="s">
        <v>272</v>
      </c>
      <c r="J170" s="160" t="s">
        <v>553</v>
      </c>
      <c r="K170" s="160" t="s">
        <v>554</v>
      </c>
    </row>
    <row r="171" spans="3:11" x14ac:dyDescent="0.25">
      <c r="C171" s="168" t="s">
        <v>2579</v>
      </c>
      <c r="D171" s="185">
        <v>12</v>
      </c>
      <c r="E171" s="150">
        <v>700</v>
      </c>
      <c r="F171" s="124">
        <f t="shared" ref="F171:F179" si="3">D171*E171</f>
        <v>8400</v>
      </c>
      <c r="G171" s="188" t="s">
        <v>269</v>
      </c>
      <c r="H171" s="152" t="s">
        <v>1421</v>
      </c>
      <c r="I171" s="157" t="str">
        <f>VLOOKUP(H171,Presupuesto!$B$8:$C$583,2,0)</f>
        <v>LIBROS,REVISTAS</v>
      </c>
      <c r="J171" s="125" t="s">
        <v>185</v>
      </c>
      <c r="K171" s="125"/>
    </row>
    <row r="172" spans="3:11" x14ac:dyDescent="0.25">
      <c r="C172" s="168" t="s">
        <v>2580</v>
      </c>
      <c r="D172" s="185">
        <v>8</v>
      </c>
      <c r="E172" s="150">
        <v>700</v>
      </c>
      <c r="F172" s="124">
        <f t="shared" si="3"/>
        <v>5600</v>
      </c>
      <c r="G172" s="188" t="s">
        <v>269</v>
      </c>
      <c r="H172" s="152" t="s">
        <v>1421</v>
      </c>
      <c r="I172" s="157" t="str">
        <f>VLOOKUP(H172,Presupuesto!$B$8:$C$583,2,0)</f>
        <v>LIBROS,REVISTAS</v>
      </c>
      <c r="J172" s="125" t="s">
        <v>185</v>
      </c>
      <c r="K172" s="125"/>
    </row>
    <row r="173" spans="3:11" x14ac:dyDescent="0.25">
      <c r="C173" s="168" t="s">
        <v>2581</v>
      </c>
      <c r="D173" s="185">
        <v>25</v>
      </c>
      <c r="E173" s="150">
        <v>1000</v>
      </c>
      <c r="F173" s="124">
        <f t="shared" si="3"/>
        <v>25000</v>
      </c>
      <c r="G173" s="188" t="s">
        <v>269</v>
      </c>
      <c r="H173" s="152" t="s">
        <v>1421</v>
      </c>
      <c r="I173" s="157" t="str">
        <f>VLOOKUP(H173,Presupuesto!$B$8:$C$583,2,0)</f>
        <v>LIBROS,REVISTAS</v>
      </c>
      <c r="J173" s="125" t="s">
        <v>185</v>
      </c>
      <c r="K173" s="125"/>
    </row>
    <row r="174" spans="3:11" x14ac:dyDescent="0.25">
      <c r="C174" s="168" t="s">
        <v>1979</v>
      </c>
      <c r="D174" s="185">
        <v>24</v>
      </c>
      <c r="E174" s="150">
        <v>1300</v>
      </c>
      <c r="F174" s="124">
        <f t="shared" si="3"/>
        <v>31200</v>
      </c>
      <c r="G174" s="188" t="s">
        <v>269</v>
      </c>
      <c r="H174" s="152" t="s">
        <v>1421</v>
      </c>
      <c r="I174" s="157" t="str">
        <f>VLOOKUP(H174,Presupuesto!$B$8:$C$583,2,0)</f>
        <v>LIBROS,REVISTAS</v>
      </c>
      <c r="J174" s="125" t="s">
        <v>185</v>
      </c>
      <c r="K174" s="125"/>
    </row>
    <row r="175" spans="3:11" x14ac:dyDescent="0.25">
      <c r="C175" s="168" t="s">
        <v>2582</v>
      </c>
      <c r="D175" s="185">
        <v>3</v>
      </c>
      <c r="E175" s="150">
        <v>700</v>
      </c>
      <c r="F175" s="124">
        <f t="shared" si="3"/>
        <v>2100</v>
      </c>
      <c r="G175" s="188" t="s">
        <v>269</v>
      </c>
      <c r="H175" s="152" t="s">
        <v>1421</v>
      </c>
      <c r="I175" s="157" t="str">
        <f>VLOOKUP(H175,Presupuesto!$B$8:$C$583,2,0)</f>
        <v>LIBROS,REVISTAS</v>
      </c>
      <c r="J175" s="125" t="s">
        <v>185</v>
      </c>
      <c r="K175" s="125"/>
    </row>
    <row r="176" spans="3:11" x14ac:dyDescent="0.25">
      <c r="C176" s="168" t="s">
        <v>2583</v>
      </c>
      <c r="D176" s="185">
        <v>6</v>
      </c>
      <c r="E176" s="150">
        <v>700</v>
      </c>
      <c r="F176" s="124">
        <f t="shared" si="3"/>
        <v>4200</v>
      </c>
      <c r="G176" s="188" t="s">
        <v>269</v>
      </c>
      <c r="H176" s="152" t="s">
        <v>1421</v>
      </c>
      <c r="I176" s="157" t="str">
        <f>VLOOKUP(H176,Presupuesto!$B$8:$C$583,2,0)</f>
        <v>LIBROS,REVISTAS</v>
      </c>
      <c r="J176" s="125" t="s">
        <v>185</v>
      </c>
      <c r="K176" s="125"/>
    </row>
    <row r="177" spans="3:11" x14ac:dyDescent="0.25">
      <c r="C177" s="168" t="s">
        <v>2584</v>
      </c>
      <c r="D177" s="185">
        <v>10</v>
      </c>
      <c r="E177" s="150">
        <v>700</v>
      </c>
      <c r="F177" s="124">
        <f t="shared" si="3"/>
        <v>7000</v>
      </c>
      <c r="G177" s="188" t="s">
        <v>269</v>
      </c>
      <c r="H177" s="152" t="s">
        <v>1421</v>
      </c>
      <c r="I177" s="157" t="str">
        <f>VLOOKUP(H177,Presupuesto!$B$8:$C$583,2,0)</f>
        <v>LIBROS,REVISTAS</v>
      </c>
      <c r="J177" s="125" t="s">
        <v>185</v>
      </c>
      <c r="K177" s="125"/>
    </row>
    <row r="178" spans="3:11" x14ac:dyDescent="0.25">
      <c r="C178" s="168" t="s">
        <v>2585</v>
      </c>
      <c r="D178" s="185">
        <v>12</v>
      </c>
      <c r="E178" s="150">
        <v>700</v>
      </c>
      <c r="F178" s="124">
        <f t="shared" si="3"/>
        <v>8400</v>
      </c>
      <c r="G178" s="188" t="s">
        <v>269</v>
      </c>
      <c r="H178" s="152" t="s">
        <v>1421</v>
      </c>
      <c r="I178" s="157" t="str">
        <f>VLOOKUP(H178,Presupuesto!$B$8:$C$583,2,0)</f>
        <v>LIBROS,REVISTAS</v>
      </c>
      <c r="J178" s="125" t="s">
        <v>185</v>
      </c>
      <c r="K178" s="125"/>
    </row>
    <row r="179" spans="3:11" x14ac:dyDescent="0.25">
      <c r="C179" s="168" t="s">
        <v>2586</v>
      </c>
      <c r="D179" s="185">
        <v>2</v>
      </c>
      <c r="E179" s="150">
        <v>4000</v>
      </c>
      <c r="F179" s="124">
        <f t="shared" si="3"/>
        <v>8000</v>
      </c>
      <c r="G179" s="188" t="s">
        <v>269</v>
      </c>
      <c r="H179" s="152" t="s">
        <v>1421</v>
      </c>
      <c r="I179" s="157" t="str">
        <f>VLOOKUP(H179,Presupuesto!$B$8:$C$583,2,0)</f>
        <v>LIBROS,REVISTAS</v>
      </c>
      <c r="J179" s="125" t="s">
        <v>185</v>
      </c>
      <c r="K179" s="125"/>
    </row>
    <row r="182" spans="3:11" ht="15.75" thickBot="1" x14ac:dyDescent="0.3"/>
    <row r="183" spans="3:11" ht="15.75" thickBot="1" x14ac:dyDescent="0.3">
      <c r="C183" s="184" t="s">
        <v>53</v>
      </c>
      <c r="D183" s="135">
        <f>SUM(F190:F202)</f>
        <v>13230</v>
      </c>
      <c r="F183" s="72"/>
      <c r="G183" s="98"/>
      <c r="H183" s="72"/>
      <c r="I183" s="72"/>
    </row>
    <row r="184" spans="3:11" x14ac:dyDescent="0.25">
      <c r="C184" s="72"/>
      <c r="D184" s="31"/>
      <c r="E184" s="120"/>
      <c r="F184" s="120"/>
      <c r="G184" s="120"/>
      <c r="H184" s="95"/>
      <c r="I184" s="95"/>
      <c r="J184" s="95"/>
      <c r="K184" s="139"/>
    </row>
    <row r="185" spans="3:11" x14ac:dyDescent="0.25">
      <c r="C185" s="72"/>
      <c r="D185" s="31"/>
      <c r="E185" s="120"/>
      <c r="F185" s="120"/>
      <c r="G185" s="120"/>
      <c r="H185" s="95"/>
      <c r="I185" s="95"/>
      <c r="J185" s="95"/>
      <c r="K185" s="139"/>
    </row>
    <row r="186" spans="3:11" ht="15.75" x14ac:dyDescent="0.25">
      <c r="C186" s="236" t="s">
        <v>533</v>
      </c>
      <c r="D186" s="74" t="s">
        <v>1815</v>
      </c>
      <c r="E186" s="120"/>
      <c r="F186" s="120"/>
      <c r="G186" s="120"/>
      <c r="H186" s="95"/>
      <c r="I186" s="95"/>
      <c r="J186" s="95"/>
      <c r="K186" s="139"/>
    </row>
    <row r="187" spans="3:11" ht="18.75" x14ac:dyDescent="0.25">
      <c r="C187" s="254" t="str">
        <f>IFERROR(VLOOKUP(D186,'1 Desarrollo e Innov Curricular'!$E:$F,2,FALSE),IFERROR(VLOOKUP(D186,'2 Investigación'!$E:$F,2,FALSE),IFERROR(VLOOKUP(D186,'3 Vinculación Univ. Sociedad'!$E:$F,2,FALSE),IFERROR(VLOOKUP(D186,'4 Docencia y Recursos Humano '!$E:$F,2,FALSE),IFERROR(VLOOKUP(D186,'5 Estudiantes'!$E:$F,2,FALSE),IFERROR(VLOOKUP(D186,'6 Gestion Administrativa'!$E:$F,2,FALSE),IFERROR(VLOOKUP(D186,'Gestion Academica'!$E:$F,2,FALSE),IFERROR(VLOOKUP(D186,Graduados!$E:$F,2,FALSE),IFERROR(VLOOKUP(D186,'Gestión del Conocimiento'!$E:$F,2,FALSE),IFERROR(VLOOKUP(D186,Gobernabilidad!$E:$F,2,FALSE),IFERROR(VLOOKUP(D186,'NIVEL DE ES Y  SISTEMA NACIONAL'!$E:$F,2,FALSE),VLOOKUP(D186,'Lo Esencial'!$E:$F,2,0))))))))))))</f>
        <v xml:space="preserve">Dotar a la biblioteca Alfredo León Gómez de insumos necesarios para la atención al estudiante </v>
      </c>
      <c r="D187" s="31"/>
      <c r="E187" s="120"/>
      <c r="F187" s="120"/>
      <c r="G187" s="120"/>
      <c r="H187" s="95"/>
      <c r="I187" s="95"/>
      <c r="J187" s="95"/>
      <c r="K187" s="139"/>
    </row>
    <row r="188" spans="3:11" ht="15.75" thickBot="1" x14ac:dyDescent="0.3">
      <c r="F188" s="120"/>
      <c r="G188" s="95"/>
      <c r="H188" s="95"/>
      <c r="I188" s="95"/>
    </row>
    <row r="189" spans="3:11" ht="30.75" thickBot="1" x14ac:dyDescent="0.3">
      <c r="C189" s="156" t="s">
        <v>44</v>
      </c>
      <c r="D189" s="156" t="s">
        <v>55</v>
      </c>
      <c r="E189" s="163" t="s">
        <v>57</v>
      </c>
      <c r="F189" s="162" t="s">
        <v>27</v>
      </c>
      <c r="G189" s="160" t="s">
        <v>271</v>
      </c>
      <c r="H189" s="163" t="s">
        <v>46</v>
      </c>
      <c r="I189" s="160" t="s">
        <v>272</v>
      </c>
      <c r="J189" s="160" t="s">
        <v>553</v>
      </c>
      <c r="K189" s="160" t="s">
        <v>554</v>
      </c>
    </row>
    <row r="190" spans="3:11" x14ac:dyDescent="0.25">
      <c r="C190" s="168" t="s">
        <v>2587</v>
      </c>
      <c r="D190" s="185">
        <v>30</v>
      </c>
      <c r="E190" s="150">
        <v>100</v>
      </c>
      <c r="F190" s="124">
        <f t="shared" ref="F190:F202" si="4">D190*E190</f>
        <v>3000</v>
      </c>
      <c r="G190" s="188" t="s">
        <v>269</v>
      </c>
      <c r="H190" s="152" t="s">
        <v>1332</v>
      </c>
      <c r="I190" s="157" t="str">
        <f>VLOOKUP(H190,Presupuesto!$B$8:$C$583,2,0)</f>
        <v>UTILES DE ESCRITORIO, OFICINA Y ENSE¥ANZA</v>
      </c>
      <c r="J190" s="125" t="s">
        <v>185</v>
      </c>
      <c r="K190" s="125"/>
    </row>
    <row r="191" spans="3:11" x14ac:dyDescent="0.25">
      <c r="C191" s="168" t="s">
        <v>2588</v>
      </c>
      <c r="D191" s="185">
        <v>30</v>
      </c>
      <c r="E191" s="150">
        <v>60</v>
      </c>
      <c r="F191" s="124">
        <f t="shared" si="4"/>
        <v>1800</v>
      </c>
      <c r="G191" s="188" t="s">
        <v>269</v>
      </c>
      <c r="H191" s="152" t="s">
        <v>1332</v>
      </c>
      <c r="I191" s="157" t="str">
        <f>VLOOKUP(H191,Presupuesto!$B$8:$C$583,2,0)</f>
        <v>UTILES DE ESCRITORIO, OFICINA Y ENSE¥ANZA</v>
      </c>
      <c r="J191" s="125" t="s">
        <v>185</v>
      </c>
      <c r="K191" s="125"/>
    </row>
    <row r="192" spans="3:11" x14ac:dyDescent="0.25">
      <c r="C192" s="168" t="s">
        <v>2589</v>
      </c>
      <c r="D192" s="185">
        <v>30</v>
      </c>
      <c r="E192" s="150">
        <v>40</v>
      </c>
      <c r="F192" s="124">
        <f t="shared" si="4"/>
        <v>1200</v>
      </c>
      <c r="G192" s="188" t="s">
        <v>269</v>
      </c>
      <c r="H192" s="152" t="s">
        <v>1332</v>
      </c>
      <c r="I192" s="157" t="str">
        <f>VLOOKUP(H192,Presupuesto!$B$8:$C$583,2,0)</f>
        <v>UTILES DE ESCRITORIO, OFICINA Y ENSE¥ANZA</v>
      </c>
      <c r="J192" s="125" t="s">
        <v>185</v>
      </c>
      <c r="K192" s="125"/>
    </row>
    <row r="193" spans="3:11" x14ac:dyDescent="0.25">
      <c r="C193" s="168" t="s">
        <v>2590</v>
      </c>
      <c r="D193" s="185">
        <v>5</v>
      </c>
      <c r="E193" s="150">
        <v>60</v>
      </c>
      <c r="F193" s="124">
        <f t="shared" si="4"/>
        <v>300</v>
      </c>
      <c r="G193" s="188" t="s">
        <v>269</v>
      </c>
      <c r="H193" s="152" t="s">
        <v>1332</v>
      </c>
      <c r="I193" s="157" t="str">
        <f>VLOOKUP(H193,Presupuesto!$B$8:$C$583,2,0)</f>
        <v>UTILES DE ESCRITORIO, OFICINA Y ENSE¥ANZA</v>
      </c>
      <c r="J193" s="125" t="s">
        <v>185</v>
      </c>
      <c r="K193" s="125"/>
    </row>
    <row r="194" spans="3:11" x14ac:dyDescent="0.25">
      <c r="C194" s="168" t="s">
        <v>2591</v>
      </c>
      <c r="D194" s="185">
        <v>15</v>
      </c>
      <c r="E194" s="150">
        <v>30</v>
      </c>
      <c r="F194" s="124">
        <f t="shared" si="4"/>
        <v>450</v>
      </c>
      <c r="G194" s="188" t="s">
        <v>269</v>
      </c>
      <c r="H194" s="152" t="s">
        <v>1332</v>
      </c>
      <c r="I194" s="157" t="str">
        <f>VLOOKUP(H194,Presupuesto!$B$8:$C$583,2,0)</f>
        <v>UTILES DE ESCRITORIO, OFICINA Y ENSE¥ANZA</v>
      </c>
      <c r="J194" s="125" t="s">
        <v>185</v>
      </c>
      <c r="K194" s="125"/>
    </row>
    <row r="195" spans="3:11" x14ac:dyDescent="0.25">
      <c r="C195" s="168" t="s">
        <v>2592</v>
      </c>
      <c r="D195" s="185">
        <v>40</v>
      </c>
      <c r="E195" s="150">
        <v>30</v>
      </c>
      <c r="F195" s="124">
        <f t="shared" si="4"/>
        <v>1200</v>
      </c>
      <c r="G195" s="188" t="s">
        <v>269</v>
      </c>
      <c r="H195" s="152" t="s">
        <v>1332</v>
      </c>
      <c r="I195" s="157" t="str">
        <f>VLOOKUP(H195,Presupuesto!$B$8:$C$583,2,0)</f>
        <v>UTILES DE ESCRITORIO, OFICINA Y ENSE¥ANZA</v>
      </c>
      <c r="J195" s="125" t="s">
        <v>185</v>
      </c>
      <c r="K195" s="125"/>
    </row>
    <row r="196" spans="3:11" x14ac:dyDescent="0.25">
      <c r="C196" s="168" t="s">
        <v>2593</v>
      </c>
      <c r="D196" s="185">
        <v>24</v>
      </c>
      <c r="E196" s="150">
        <v>10</v>
      </c>
      <c r="F196" s="124">
        <f t="shared" si="4"/>
        <v>240</v>
      </c>
      <c r="G196" s="188" t="s">
        <v>269</v>
      </c>
      <c r="H196" s="152" t="s">
        <v>1332</v>
      </c>
      <c r="I196" s="157" t="str">
        <f>VLOOKUP(H196,Presupuesto!$B$8:$C$583,2,0)</f>
        <v>UTILES DE ESCRITORIO, OFICINA Y ENSE¥ANZA</v>
      </c>
      <c r="J196" s="125" t="s">
        <v>185</v>
      </c>
      <c r="K196" s="125"/>
    </row>
    <row r="197" spans="3:11" x14ac:dyDescent="0.25">
      <c r="C197" s="168" t="s">
        <v>2596</v>
      </c>
      <c r="D197" s="185">
        <v>2</v>
      </c>
      <c r="E197" s="150">
        <v>300</v>
      </c>
      <c r="F197" s="124">
        <f t="shared" ref="F197:F200" si="5">D197*E197</f>
        <v>600</v>
      </c>
      <c r="G197" s="188" t="s">
        <v>269</v>
      </c>
      <c r="H197" s="152" t="s">
        <v>1332</v>
      </c>
      <c r="I197" s="157" t="str">
        <f>VLOOKUP(H197,Presupuesto!$B$8:$C$583,2,0)</f>
        <v>UTILES DE ESCRITORIO, OFICINA Y ENSE¥ANZA</v>
      </c>
      <c r="J197" s="125" t="s">
        <v>185</v>
      </c>
      <c r="K197" s="125"/>
    </row>
    <row r="198" spans="3:11" x14ac:dyDescent="0.25">
      <c r="C198" s="168" t="s">
        <v>2597</v>
      </c>
      <c r="D198" s="185">
        <v>6</v>
      </c>
      <c r="E198" s="150">
        <v>40</v>
      </c>
      <c r="F198" s="124">
        <f t="shared" si="5"/>
        <v>240</v>
      </c>
      <c r="G198" s="188" t="s">
        <v>269</v>
      </c>
      <c r="H198" s="152" t="s">
        <v>1332</v>
      </c>
      <c r="I198" s="157" t="str">
        <f>VLOOKUP(H198,Presupuesto!$B$8:$C$583,2,0)</f>
        <v>UTILES DE ESCRITORIO, OFICINA Y ENSE¥ANZA</v>
      </c>
      <c r="J198" s="125" t="s">
        <v>185</v>
      </c>
      <c r="K198" s="125"/>
    </row>
    <row r="199" spans="3:11" x14ac:dyDescent="0.25">
      <c r="C199" s="168" t="s">
        <v>2598</v>
      </c>
      <c r="D199" s="185">
        <v>1</v>
      </c>
      <c r="E199" s="150">
        <v>20</v>
      </c>
      <c r="F199" s="124">
        <f t="shared" si="5"/>
        <v>20</v>
      </c>
      <c r="G199" s="188" t="s">
        <v>269</v>
      </c>
      <c r="H199" s="152" t="s">
        <v>1421</v>
      </c>
      <c r="I199" s="157" t="str">
        <f>VLOOKUP(H199,Presupuesto!$B$8:$C$583,2,0)</f>
        <v>LIBROS,REVISTAS</v>
      </c>
      <c r="J199" s="125" t="s">
        <v>185</v>
      </c>
      <c r="K199" s="125"/>
    </row>
    <row r="200" spans="3:11" x14ac:dyDescent="0.25">
      <c r="C200" s="168" t="s">
        <v>2599</v>
      </c>
      <c r="D200" s="185">
        <v>6</v>
      </c>
      <c r="E200" s="150">
        <v>600</v>
      </c>
      <c r="F200" s="124">
        <f t="shared" si="5"/>
        <v>3600</v>
      </c>
      <c r="G200" s="188" t="s">
        <v>269</v>
      </c>
      <c r="H200" s="152" t="s">
        <v>1332</v>
      </c>
      <c r="I200" s="157" t="str">
        <f>VLOOKUP(H200,Presupuesto!$B$8:$C$583,2,0)</f>
        <v>UTILES DE ESCRITORIO, OFICINA Y ENSE¥ANZA</v>
      </c>
      <c r="J200" s="125" t="s">
        <v>185</v>
      </c>
      <c r="K200" s="125"/>
    </row>
    <row r="201" spans="3:11" x14ac:dyDescent="0.25">
      <c r="C201" s="168" t="s">
        <v>2594</v>
      </c>
      <c r="D201" s="185">
        <v>4</v>
      </c>
      <c r="E201" s="150">
        <v>85</v>
      </c>
      <c r="F201" s="124">
        <f t="shared" si="4"/>
        <v>340</v>
      </c>
      <c r="G201" s="188" t="s">
        <v>269</v>
      </c>
      <c r="H201" s="152" t="s">
        <v>1332</v>
      </c>
      <c r="I201" s="157" t="str">
        <f>VLOOKUP(H201,Presupuesto!$B$8:$C$583,2,0)</f>
        <v>UTILES DE ESCRITORIO, OFICINA Y ENSE¥ANZA</v>
      </c>
      <c r="J201" s="125" t="s">
        <v>185</v>
      </c>
      <c r="K201" s="125"/>
    </row>
    <row r="202" spans="3:11" x14ac:dyDescent="0.25">
      <c r="C202" s="168" t="s">
        <v>2595</v>
      </c>
      <c r="D202" s="185">
        <v>2</v>
      </c>
      <c r="E202" s="150">
        <v>120</v>
      </c>
      <c r="F202" s="124">
        <f t="shared" si="4"/>
        <v>240</v>
      </c>
      <c r="G202" s="188" t="s">
        <v>269</v>
      </c>
      <c r="H202" s="152" t="s">
        <v>1332</v>
      </c>
      <c r="I202" s="157" t="str">
        <f>VLOOKUP(H202,Presupuesto!$B$8:$C$583,2,0)</f>
        <v>UTILES DE ESCRITORIO, OFICINA Y ENSE¥ANZA</v>
      </c>
      <c r="J202" s="125" t="s">
        <v>185</v>
      </c>
      <c r="K202" s="125"/>
    </row>
    <row r="204" spans="3:11" ht="15.75" thickBot="1" x14ac:dyDescent="0.3"/>
    <row r="205" spans="3:11" ht="15.75" thickBot="1" x14ac:dyDescent="0.3">
      <c r="C205" s="184" t="s">
        <v>53</v>
      </c>
      <c r="D205" s="135">
        <f>SUM(F212:F220)</f>
        <v>50000</v>
      </c>
      <c r="F205" s="72"/>
      <c r="G205" s="98"/>
      <c r="H205" s="72"/>
      <c r="I205" s="72"/>
    </row>
    <row r="206" spans="3:11" x14ac:dyDescent="0.25">
      <c r="C206" s="72"/>
      <c r="D206" s="31"/>
      <c r="E206" s="120"/>
      <c r="F206" s="120"/>
      <c r="G206" s="120"/>
      <c r="H206" s="95"/>
      <c r="I206" s="95"/>
      <c r="J206" s="95"/>
      <c r="K206" s="139"/>
    </row>
    <row r="207" spans="3:11" x14ac:dyDescent="0.25">
      <c r="C207" s="72"/>
      <c r="D207" s="31"/>
      <c r="E207" s="120"/>
      <c r="F207" s="120"/>
      <c r="G207" s="120"/>
      <c r="H207" s="95"/>
      <c r="I207" s="95"/>
      <c r="J207" s="95"/>
      <c r="K207" s="139"/>
    </row>
    <row r="208" spans="3:11" ht="15.75" x14ac:dyDescent="0.25">
      <c r="C208" s="236" t="s">
        <v>533</v>
      </c>
      <c r="D208" s="74" t="s">
        <v>2604</v>
      </c>
      <c r="E208" s="120"/>
      <c r="F208" s="120"/>
      <c r="G208" s="120"/>
      <c r="H208" s="95"/>
      <c r="I208" s="95"/>
      <c r="J208" s="95"/>
      <c r="K208" s="139"/>
    </row>
    <row r="209" spans="3:11" ht="18.75" x14ac:dyDescent="0.25">
      <c r="C209" s="254" t="str">
        <f>IFERROR(VLOOKUP(D208,'1 Desarrollo e Innov Curricular'!$E:$F,2,FALSE),IFERROR(VLOOKUP(D208,'2 Investigación'!$E:$F,2,FALSE),IFERROR(VLOOKUP(D208,'3 Vinculación Univ. Sociedad'!$E:$F,2,FALSE),IFERROR(VLOOKUP(D208,'4 Docencia y Recursos Humano '!$E:$F,2,FALSE),IFERROR(VLOOKUP(D208,'5 Estudiantes'!$E:$F,2,FALSE),IFERROR(VLOOKUP(D208,'6 Gestion Administrativa'!$E:$F,2,FALSE),IFERROR(VLOOKUP(D208,'Gestion Academica'!$E:$F,2,FALSE),IFERROR(VLOOKUP(D208,Graduados!$E:$F,2,FALSE),IFERROR(VLOOKUP(D208,'Gestión del Conocimiento'!$E:$F,2,FALSE),IFERROR(VLOOKUP(D208,Gobernabilidad!$E:$F,2,FALSE),IFERROR(VLOOKUP(D208,'NIVEL DE ES Y  SISTEMA NACIONAL'!$E:$F,2,FALSE),VLOOKUP(D208,'Lo Esencial'!$E:$F,2,0))))))))))))</f>
        <v>Instalación de cámaras de seguridad en las principales vías de acceso al Centro</v>
      </c>
      <c r="D209" s="31"/>
      <c r="E209" s="120"/>
      <c r="F209" s="120"/>
      <c r="G209" s="120"/>
      <c r="H209" s="95"/>
      <c r="I209" s="95"/>
      <c r="J209" s="95"/>
      <c r="K209" s="139"/>
    </row>
    <row r="210" spans="3:11" ht="15.75" thickBot="1" x14ac:dyDescent="0.3">
      <c r="F210" s="120"/>
      <c r="G210" s="95"/>
      <c r="H210" s="95"/>
      <c r="I210" s="95"/>
    </row>
    <row r="211" spans="3:11" ht="30.75" thickBot="1" x14ac:dyDescent="0.3">
      <c r="C211" s="156" t="s">
        <v>44</v>
      </c>
      <c r="D211" s="156" t="s">
        <v>55</v>
      </c>
      <c r="E211" s="163" t="s">
        <v>57</v>
      </c>
      <c r="F211" s="162" t="s">
        <v>27</v>
      </c>
      <c r="G211" s="160" t="s">
        <v>271</v>
      </c>
      <c r="H211" s="163" t="s">
        <v>46</v>
      </c>
      <c r="I211" s="160" t="s">
        <v>272</v>
      </c>
      <c r="J211" s="160" t="s">
        <v>553</v>
      </c>
      <c r="K211" s="160" t="s">
        <v>554</v>
      </c>
    </row>
    <row r="212" spans="3:11" x14ac:dyDescent="0.25">
      <c r="C212" s="168" t="s">
        <v>2605</v>
      </c>
      <c r="D212" s="185">
        <v>10</v>
      </c>
      <c r="E212" s="150">
        <v>3000</v>
      </c>
      <c r="F212" s="124">
        <f t="shared" ref="F212" si="6">D212*E212</f>
        <v>30000</v>
      </c>
      <c r="G212" s="188" t="s">
        <v>270</v>
      </c>
      <c r="H212" s="128" t="s">
        <v>1396</v>
      </c>
      <c r="I212" s="157" t="str">
        <f>VLOOKUP(H212,Presupuesto!$B$8:$C$583,2,0)</f>
        <v>EQUIPO DE COMUNICACIàN Y SE¥ALAMIENTO</v>
      </c>
      <c r="J212" s="125" t="s">
        <v>620</v>
      </c>
      <c r="K212" s="125"/>
    </row>
    <row r="213" spans="3:11" x14ac:dyDescent="0.25">
      <c r="C213" s="168" t="s">
        <v>2606</v>
      </c>
      <c r="D213" s="185">
        <v>1</v>
      </c>
      <c r="E213" s="150">
        <v>20000</v>
      </c>
      <c r="F213" s="124">
        <f t="shared" ref="F213" si="7">D213*E213</f>
        <v>20000</v>
      </c>
      <c r="G213" s="188" t="s">
        <v>270</v>
      </c>
      <c r="H213" s="171" t="s">
        <v>1133</v>
      </c>
      <c r="I213" s="157" t="str">
        <f>VLOOKUP(H213,Presupuesto!$B$8:$C$583,2,0)</f>
        <v>OTROS SERVICIOS COMERCIALES Y FINANCIEROS</v>
      </c>
      <c r="J213" s="125" t="s">
        <v>620</v>
      </c>
      <c r="K213" s="125"/>
    </row>
    <row r="214" spans="3:11" ht="15.75" thickBot="1" x14ac:dyDescent="0.3"/>
    <row r="215" spans="3:11" ht="15.75" thickBot="1" x14ac:dyDescent="0.3">
      <c r="C215" s="184" t="s">
        <v>53</v>
      </c>
      <c r="D215" s="135">
        <f>SUM(F222:F226)</f>
        <v>135000</v>
      </c>
      <c r="F215" s="72"/>
      <c r="G215" s="98"/>
      <c r="H215" s="72"/>
      <c r="I215" s="72"/>
    </row>
    <row r="216" spans="3:11" x14ac:dyDescent="0.25">
      <c r="C216" s="72"/>
      <c r="D216" s="31"/>
      <c r="E216" s="120"/>
      <c r="F216" s="120"/>
      <c r="G216" s="120"/>
      <c r="H216" s="95"/>
      <c r="I216" s="95"/>
      <c r="J216" s="95"/>
      <c r="K216" s="139"/>
    </row>
    <row r="217" spans="3:11" x14ac:dyDescent="0.25">
      <c r="C217" s="72"/>
      <c r="D217" s="31"/>
      <c r="E217" s="120"/>
      <c r="F217" s="120"/>
      <c r="G217" s="120"/>
      <c r="H217" s="95"/>
      <c r="I217" s="95"/>
      <c r="J217" s="95"/>
      <c r="K217" s="139"/>
    </row>
    <row r="218" spans="3:11" ht="15.75" x14ac:dyDescent="0.25">
      <c r="C218" s="236" t="s">
        <v>533</v>
      </c>
      <c r="D218" s="74" t="s">
        <v>2783</v>
      </c>
      <c r="E218" s="120"/>
      <c r="F218" s="120"/>
      <c r="G218" s="120"/>
      <c r="H218" s="95"/>
      <c r="I218" s="95"/>
      <c r="J218" s="95"/>
      <c r="K218" s="139"/>
    </row>
    <row r="219" spans="3:11" ht="18.75" x14ac:dyDescent="0.25">
      <c r="C219" s="254" t="str">
        <f>IFERROR(VLOOKUP(D218,'1 Desarrollo e Innov Curricular'!$E:$F,2,FALSE),IFERROR(VLOOKUP(D218,'2 Investigación'!$E:$F,2,FALSE),IFERROR(VLOOKUP(D218,'3 Vinculación Univ. Sociedad'!$E:$F,2,FALSE),IFERROR(VLOOKUP(D218,'4 Docencia y Recursos Humano '!$E:$F,2,FALSE),IFERROR(VLOOKUP(D218,'5 Estudiantes'!$E:$F,2,FALSE),IFERROR(VLOOKUP(D218,'6 Gestion Administrativa'!$E:$F,2,FALSE),IFERROR(VLOOKUP(D218,'Gestion Academica'!$E:$F,2,FALSE),IFERROR(VLOOKUP(D218,Graduados!$E:$F,2,FALSE),IFERROR(VLOOKUP(D218,'Gestión del Conocimiento'!$E:$F,2,FALSE),IFERROR(VLOOKUP(D218,Gobernabilidad!$E:$F,2,FALSE),IFERROR(VLOOKUP(D218,'NIVEL DE ES Y  SISTEMA NACIONAL'!$E:$F,2,FALSE),VLOOKUP(D218,'Lo Esencial'!$E:$F,2,0))))))))))))</f>
        <v xml:space="preserve">Dotar a la sección de ciencias médicas  de los insumos necesario para fortalecer la enseñanza aprendizaje  </v>
      </c>
      <c r="D219" s="31"/>
      <c r="E219" s="120"/>
      <c r="F219" s="120"/>
      <c r="G219" s="120"/>
      <c r="H219" s="95"/>
      <c r="I219" s="95"/>
      <c r="J219" s="95"/>
      <c r="K219" s="139"/>
    </row>
    <row r="220" spans="3:11" ht="15.75" thickBot="1" x14ac:dyDescent="0.3">
      <c r="F220" s="120"/>
      <c r="G220" s="95"/>
      <c r="H220" s="95"/>
      <c r="I220" s="95"/>
    </row>
    <row r="221" spans="3:11" ht="30.75" thickBot="1" x14ac:dyDescent="0.3">
      <c r="C221" s="156" t="s">
        <v>44</v>
      </c>
      <c r="D221" s="156" t="s">
        <v>55</v>
      </c>
      <c r="E221" s="163" t="s">
        <v>57</v>
      </c>
      <c r="F221" s="162" t="s">
        <v>27</v>
      </c>
      <c r="G221" s="160" t="s">
        <v>271</v>
      </c>
      <c r="H221" s="163" t="s">
        <v>46</v>
      </c>
      <c r="I221" s="160" t="s">
        <v>272</v>
      </c>
      <c r="J221" s="160" t="s">
        <v>553</v>
      </c>
      <c r="K221" s="160" t="s">
        <v>554</v>
      </c>
    </row>
    <row r="222" spans="3:11" x14ac:dyDescent="0.25">
      <c r="C222" s="168" t="s">
        <v>2811</v>
      </c>
      <c r="D222" s="185">
        <v>1</v>
      </c>
      <c r="E222" s="150">
        <v>25000</v>
      </c>
      <c r="F222" s="124">
        <f t="shared" ref="F222:F226" si="8">D222*E222</f>
        <v>25000</v>
      </c>
      <c r="G222" s="188" t="s">
        <v>269</v>
      </c>
      <c r="H222" s="169" t="s">
        <v>1393</v>
      </c>
      <c r="I222" s="157" t="str">
        <f>VLOOKUP(H222,Presupuesto!$B$8:$C$583,2,0)</f>
        <v>EQUIPO MEDICO Y LABORATORIO</v>
      </c>
      <c r="J222" s="125" t="s">
        <v>620</v>
      </c>
      <c r="K222" s="125" t="s">
        <v>555</v>
      </c>
    </row>
    <row r="223" spans="3:11" x14ac:dyDescent="0.25">
      <c r="C223" s="168" t="s">
        <v>2814</v>
      </c>
      <c r="D223" s="185">
        <v>2</v>
      </c>
      <c r="E223" s="150">
        <v>5000</v>
      </c>
      <c r="F223" s="124">
        <f t="shared" si="8"/>
        <v>10000</v>
      </c>
      <c r="G223" s="188" t="s">
        <v>269</v>
      </c>
      <c r="H223" s="169" t="s">
        <v>1393</v>
      </c>
      <c r="I223" s="157" t="str">
        <f>VLOOKUP(H223,Presupuesto!$B$8:$C$583,2,0)</f>
        <v>EQUIPO MEDICO Y LABORATORIO</v>
      </c>
      <c r="J223" s="125" t="s">
        <v>620</v>
      </c>
      <c r="K223" s="125" t="s">
        <v>555</v>
      </c>
    </row>
    <row r="224" spans="3:11" x14ac:dyDescent="0.25">
      <c r="C224" s="168" t="s">
        <v>2810</v>
      </c>
      <c r="D224" s="185">
        <v>4</v>
      </c>
      <c r="E224" s="150">
        <v>15000</v>
      </c>
      <c r="F224" s="124">
        <f t="shared" si="8"/>
        <v>60000</v>
      </c>
      <c r="G224" s="188" t="s">
        <v>269</v>
      </c>
      <c r="H224" s="169" t="s">
        <v>1393</v>
      </c>
      <c r="I224" s="157" t="str">
        <f>VLOOKUP(H224,Presupuesto!$B$8:$C$583,2,0)</f>
        <v>EQUIPO MEDICO Y LABORATORIO</v>
      </c>
      <c r="J224" s="125" t="s">
        <v>620</v>
      </c>
      <c r="K224" s="125" t="s">
        <v>555</v>
      </c>
    </row>
    <row r="225" spans="3:11" x14ac:dyDescent="0.25">
      <c r="C225" s="168" t="s">
        <v>2812</v>
      </c>
      <c r="D225" s="185">
        <v>1</v>
      </c>
      <c r="E225" s="150">
        <v>25000</v>
      </c>
      <c r="F225" s="124">
        <f t="shared" si="8"/>
        <v>25000</v>
      </c>
      <c r="G225" s="188" t="s">
        <v>269</v>
      </c>
      <c r="H225" s="169" t="s">
        <v>1393</v>
      </c>
      <c r="I225" s="157" t="str">
        <f>VLOOKUP(H225,Presupuesto!$B$8:$C$583,2,0)</f>
        <v>EQUIPO MEDICO Y LABORATORIO</v>
      </c>
      <c r="J225" s="125" t="s">
        <v>620</v>
      </c>
      <c r="K225" s="125" t="s">
        <v>544</v>
      </c>
    </row>
    <row r="226" spans="3:11" x14ac:dyDescent="0.25">
      <c r="C226" s="168" t="s">
        <v>2813</v>
      </c>
      <c r="D226" s="185">
        <v>1</v>
      </c>
      <c r="E226" s="150">
        <v>15000</v>
      </c>
      <c r="F226" s="124">
        <f t="shared" si="8"/>
        <v>15000</v>
      </c>
      <c r="G226" s="188" t="s">
        <v>269</v>
      </c>
      <c r="H226" s="169" t="s">
        <v>1393</v>
      </c>
      <c r="I226" s="157" t="str">
        <f>VLOOKUP(H226,Presupuesto!$B$8:$C$583,2,0)</f>
        <v>EQUIPO MEDICO Y LABORATORIO</v>
      </c>
      <c r="J226" s="125" t="s">
        <v>620</v>
      </c>
      <c r="K226" s="125" t="s">
        <v>555</v>
      </c>
    </row>
    <row r="230" spans="3:11" ht="15.75" thickBot="1" x14ac:dyDescent="0.3"/>
    <row r="231" spans="3:11" ht="15.75" thickBot="1" x14ac:dyDescent="0.3">
      <c r="C231" s="184" t="s">
        <v>53</v>
      </c>
      <c r="D231" s="135">
        <f>SUM(F238:F396)</f>
        <v>6477253.9763320694</v>
      </c>
      <c r="F231" s="72"/>
      <c r="G231" s="98"/>
      <c r="H231" s="72"/>
      <c r="I231" s="72"/>
    </row>
    <row r="232" spans="3:11" x14ac:dyDescent="0.25">
      <c r="C232" s="72"/>
      <c r="D232" s="31"/>
      <c r="E232" s="120"/>
      <c r="F232" s="120"/>
      <c r="G232" s="120"/>
      <c r="H232" s="95"/>
      <c r="I232" s="95"/>
      <c r="J232" s="95"/>
      <c r="K232" s="139"/>
    </row>
    <row r="233" spans="3:11" x14ac:dyDescent="0.25">
      <c r="C233" s="72"/>
      <c r="D233" s="31"/>
      <c r="E233" s="120"/>
      <c r="F233" s="120"/>
      <c r="G233" s="120"/>
      <c r="H233" s="95"/>
      <c r="I233" s="95"/>
      <c r="J233" s="95"/>
      <c r="K233" s="139"/>
    </row>
    <row r="234" spans="3:11" ht="15.75" x14ac:dyDescent="0.25">
      <c r="C234" s="236" t="s">
        <v>533</v>
      </c>
      <c r="D234" s="74" t="s">
        <v>2612</v>
      </c>
      <c r="E234" s="120"/>
      <c r="F234" s="120"/>
      <c r="G234" s="120"/>
      <c r="H234" s="95"/>
      <c r="I234" s="95"/>
      <c r="J234" s="95"/>
      <c r="K234" s="139"/>
    </row>
    <row r="235" spans="3:11" ht="18.75" x14ac:dyDescent="0.25">
      <c r="C235" s="254" t="str">
        <f>IFERROR(VLOOKUP(D234,'1 Desarrollo e Innov Curricular'!$E:$F,2,FALSE),IFERROR(VLOOKUP(D234,'2 Investigación'!$E:$F,2,FALSE),IFERROR(VLOOKUP(D234,'3 Vinculación Univ. Sociedad'!$E:$F,2,FALSE),IFERROR(VLOOKUP(D234,'4 Docencia y Recursos Humano '!$E:$F,2,FALSE),IFERROR(VLOOKUP(D234,'5 Estudiantes'!$E:$F,2,FALSE),IFERROR(VLOOKUP(D234,'6 Gestion Administrativa'!$E:$F,2,FALSE),IFERROR(VLOOKUP(D234,'Gestion Academica'!$E:$F,2,FALSE),IFERROR(VLOOKUP(D234,Graduados!$E:$F,2,FALSE),IFERROR(VLOOKUP(D234,'Gestión del Conocimiento'!$E:$F,2,FALSE),IFERROR(VLOOKUP(D234,Gobernabilidad!$E:$F,2,FALSE),IFERROR(VLOOKUP(D234,'NIVEL DE ES Y  SISTEMA NACIONAL'!$E:$F,2,FALSE),VLOOKUP(D234,'Lo Esencial'!$E:$F,2,0))))))))))))</f>
        <v xml:space="preserve"> Construcción y equipamiento de una planta piloto de procesamiento agroindustrial.</v>
      </c>
      <c r="D235" s="31"/>
      <c r="E235" s="120"/>
      <c r="F235" s="120"/>
      <c r="G235" s="120"/>
      <c r="H235" s="95"/>
      <c r="I235" s="95"/>
      <c r="J235" s="95"/>
      <c r="K235" s="139"/>
    </row>
    <row r="236" spans="3:11" ht="15.75" thickBot="1" x14ac:dyDescent="0.3">
      <c r="F236" s="120"/>
      <c r="G236" s="95"/>
      <c r="H236" s="95"/>
      <c r="I236" s="95"/>
    </row>
    <row r="237" spans="3:11" ht="30.75" thickBot="1" x14ac:dyDescent="0.3">
      <c r="C237" s="156" t="s">
        <v>44</v>
      </c>
      <c r="D237" s="156" t="s">
        <v>55</v>
      </c>
      <c r="E237" s="163" t="s">
        <v>57</v>
      </c>
      <c r="F237" s="162" t="s">
        <v>27</v>
      </c>
      <c r="G237" s="160" t="s">
        <v>271</v>
      </c>
      <c r="H237" s="163" t="s">
        <v>46</v>
      </c>
      <c r="I237" s="160" t="s">
        <v>272</v>
      </c>
      <c r="J237" s="160" t="s">
        <v>553</v>
      </c>
      <c r="K237" s="160" t="s">
        <v>554</v>
      </c>
    </row>
    <row r="238" spans="3:11" ht="15.75" x14ac:dyDescent="0.25">
      <c r="C238" s="629" t="s">
        <v>2613</v>
      </c>
      <c r="D238" s="604"/>
      <c r="E238" s="605"/>
      <c r="F238" s="606">
        <f t="shared" ref="F238:F395" si="9">D238*E238</f>
        <v>0</v>
      </c>
      <c r="G238" s="607"/>
      <c r="H238" s="608"/>
      <c r="I238" s="609"/>
      <c r="J238" s="608"/>
      <c r="K238" s="608"/>
    </row>
    <row r="239" spans="3:11" x14ac:dyDescent="0.25">
      <c r="C239" s="614" t="s">
        <v>2614</v>
      </c>
      <c r="D239" s="615">
        <v>5</v>
      </c>
      <c r="E239" s="616">
        <v>2854.5</v>
      </c>
      <c r="F239" s="611">
        <f t="shared" si="9"/>
        <v>14272.5</v>
      </c>
      <c r="G239" s="612" t="s">
        <v>270</v>
      </c>
      <c r="H239" s="169" t="s">
        <v>1393</v>
      </c>
      <c r="I239" s="613" t="str">
        <f>VLOOKUP(H239,Presupuesto!$B$8:$C$583,2,0)</f>
        <v>EQUIPO MEDICO Y LABORATORIO</v>
      </c>
      <c r="J239" s="169" t="s">
        <v>620</v>
      </c>
      <c r="K239" s="169"/>
    </row>
    <row r="240" spans="3:11" x14ac:dyDescent="0.25">
      <c r="C240" s="614" t="s">
        <v>2615</v>
      </c>
      <c r="D240" s="615">
        <v>1</v>
      </c>
      <c r="E240" s="616">
        <v>584439.73272299999</v>
      </c>
      <c r="F240" s="611">
        <f t="shared" si="9"/>
        <v>584439.73272299999</v>
      </c>
      <c r="G240" s="612" t="s">
        <v>270</v>
      </c>
      <c r="H240" s="169" t="s">
        <v>1393</v>
      </c>
      <c r="I240" s="613" t="str">
        <f>VLOOKUP(H240,Presupuesto!$B$8:$C$583,2,0)</f>
        <v>EQUIPO MEDICO Y LABORATORIO</v>
      </c>
      <c r="J240" s="169" t="s">
        <v>620</v>
      </c>
      <c r="K240" s="169"/>
    </row>
    <row r="241" spans="3:11" x14ac:dyDescent="0.25">
      <c r="C241" s="614" t="s">
        <v>2616</v>
      </c>
      <c r="D241" s="615">
        <v>1</v>
      </c>
      <c r="E241" s="616">
        <v>794946.18445000006</v>
      </c>
      <c r="F241" s="611">
        <f t="shared" si="9"/>
        <v>794946.18445000006</v>
      </c>
      <c r="G241" s="612" t="s">
        <v>270</v>
      </c>
      <c r="H241" s="169" t="s">
        <v>1393</v>
      </c>
      <c r="I241" s="613" t="str">
        <f>VLOOKUP(H241,Presupuesto!$B$8:$C$583,2,0)</f>
        <v>EQUIPO MEDICO Y LABORATORIO</v>
      </c>
      <c r="J241" s="169" t="s">
        <v>620</v>
      </c>
      <c r="K241" s="169"/>
    </row>
    <row r="242" spans="3:11" x14ac:dyDescent="0.25">
      <c r="C242" s="614" t="s">
        <v>2617</v>
      </c>
      <c r="D242" s="615">
        <v>1</v>
      </c>
      <c r="E242" s="616">
        <v>137124.54331400001</v>
      </c>
      <c r="F242" s="611">
        <f t="shared" si="9"/>
        <v>137124.54331400001</v>
      </c>
      <c r="G242" s="612" t="s">
        <v>270</v>
      </c>
      <c r="H242" s="169" t="s">
        <v>1393</v>
      </c>
      <c r="I242" s="613" t="str">
        <f>VLOOKUP(H242,Presupuesto!$B$8:$C$583,2,0)</f>
        <v>EQUIPO MEDICO Y LABORATORIO</v>
      </c>
      <c r="J242" s="169" t="s">
        <v>620</v>
      </c>
      <c r="K242" s="169"/>
    </row>
    <row r="243" spans="3:11" x14ac:dyDescent="0.25">
      <c r="C243" s="614" t="s">
        <v>2618</v>
      </c>
      <c r="D243" s="615">
        <v>1</v>
      </c>
      <c r="E243" s="616">
        <v>411048</v>
      </c>
      <c r="F243" s="611">
        <f t="shared" si="9"/>
        <v>411048</v>
      </c>
      <c r="G243" s="612" t="s">
        <v>270</v>
      </c>
      <c r="H243" s="169" t="s">
        <v>1393</v>
      </c>
      <c r="I243" s="613" t="str">
        <f>VLOOKUP(H243,Presupuesto!$B$8:$C$583,2,0)</f>
        <v>EQUIPO MEDICO Y LABORATORIO</v>
      </c>
      <c r="J243" s="169" t="s">
        <v>620</v>
      </c>
      <c r="K243" s="169"/>
    </row>
    <row r="244" spans="3:11" x14ac:dyDescent="0.25">
      <c r="C244" s="614" t="s">
        <v>2619</v>
      </c>
      <c r="D244" s="615">
        <v>1</v>
      </c>
      <c r="E244" s="616">
        <v>106568</v>
      </c>
      <c r="F244" s="611">
        <f t="shared" si="9"/>
        <v>106568</v>
      </c>
      <c r="G244" s="612" t="s">
        <v>270</v>
      </c>
      <c r="H244" s="169" t="s">
        <v>1393</v>
      </c>
      <c r="I244" s="613" t="str">
        <f>VLOOKUP(H244,Presupuesto!$B$8:$C$583,2,0)</f>
        <v>EQUIPO MEDICO Y LABORATORIO</v>
      </c>
      <c r="J244" s="169" t="s">
        <v>620</v>
      </c>
      <c r="K244" s="169"/>
    </row>
    <row r="245" spans="3:11" x14ac:dyDescent="0.25">
      <c r="C245" s="614" t="s">
        <v>2620</v>
      </c>
      <c r="D245" s="615">
        <v>1</v>
      </c>
      <c r="E245" s="616">
        <v>1903</v>
      </c>
      <c r="F245" s="611">
        <f t="shared" si="9"/>
        <v>1903</v>
      </c>
      <c r="G245" s="612" t="s">
        <v>270</v>
      </c>
      <c r="H245" s="169" t="s">
        <v>1393</v>
      </c>
      <c r="I245" s="613" t="str">
        <f>VLOOKUP(H245,Presupuesto!$B$8:$C$583,2,0)</f>
        <v>EQUIPO MEDICO Y LABORATORIO</v>
      </c>
      <c r="J245" s="169" t="s">
        <v>620</v>
      </c>
      <c r="K245" s="169"/>
    </row>
    <row r="246" spans="3:11" x14ac:dyDescent="0.25">
      <c r="C246" s="614" t="s">
        <v>2621</v>
      </c>
      <c r="D246" s="615">
        <v>1</v>
      </c>
      <c r="E246" s="616">
        <v>38060</v>
      </c>
      <c r="F246" s="611">
        <f t="shared" si="9"/>
        <v>38060</v>
      </c>
      <c r="G246" s="612" t="s">
        <v>270</v>
      </c>
      <c r="H246" s="169" t="s">
        <v>1393</v>
      </c>
      <c r="I246" s="613" t="str">
        <f>VLOOKUP(H246,Presupuesto!$B$8:$C$583,2,0)</f>
        <v>EQUIPO MEDICO Y LABORATORIO</v>
      </c>
      <c r="J246" s="169" t="s">
        <v>620</v>
      </c>
      <c r="K246" s="169"/>
    </row>
    <row r="247" spans="3:11" x14ac:dyDescent="0.25">
      <c r="C247" s="614" t="s">
        <v>2622</v>
      </c>
      <c r="D247" s="615">
        <v>1</v>
      </c>
      <c r="E247" s="616">
        <v>45333.509793541562</v>
      </c>
      <c r="F247" s="611">
        <f t="shared" si="9"/>
        <v>45333.509793541562</v>
      </c>
      <c r="G247" s="612" t="s">
        <v>270</v>
      </c>
      <c r="H247" s="169" t="s">
        <v>1393</v>
      </c>
      <c r="I247" s="613" t="str">
        <f>VLOOKUP(H247,Presupuesto!$B$8:$C$583,2,0)</f>
        <v>EQUIPO MEDICO Y LABORATORIO</v>
      </c>
      <c r="J247" s="169" t="s">
        <v>620</v>
      </c>
      <c r="K247" s="169"/>
    </row>
    <row r="248" spans="3:11" x14ac:dyDescent="0.25">
      <c r="C248" s="168"/>
      <c r="D248" s="185"/>
      <c r="E248" s="150"/>
      <c r="F248" s="611"/>
      <c r="G248" s="612"/>
      <c r="H248" s="169"/>
      <c r="I248" s="613"/>
      <c r="J248" s="169"/>
      <c r="K248" s="169"/>
    </row>
    <row r="249" spans="3:11" x14ac:dyDescent="0.25">
      <c r="C249" s="610" t="s">
        <v>2623</v>
      </c>
      <c r="D249" s="604"/>
      <c r="E249" s="605"/>
      <c r="F249" s="606"/>
      <c r="G249" s="607"/>
      <c r="H249" s="608"/>
      <c r="I249" s="609"/>
      <c r="J249" s="608"/>
      <c r="K249" s="608"/>
    </row>
    <row r="250" spans="3:11" x14ac:dyDescent="0.25">
      <c r="C250" s="614" t="s">
        <v>2624</v>
      </c>
      <c r="D250" s="615">
        <v>1</v>
      </c>
      <c r="E250" s="616">
        <v>37679.4</v>
      </c>
      <c r="F250" s="611">
        <f t="shared" si="9"/>
        <v>37679.4</v>
      </c>
      <c r="G250" s="612" t="s">
        <v>270</v>
      </c>
      <c r="H250" s="169" t="s">
        <v>1393</v>
      </c>
      <c r="I250" s="613" t="str">
        <f>VLOOKUP(H250,Presupuesto!$B$8:$C$583,2,0)</f>
        <v>EQUIPO MEDICO Y LABORATORIO</v>
      </c>
      <c r="J250" s="169" t="s">
        <v>620</v>
      </c>
      <c r="K250" s="169"/>
    </row>
    <row r="251" spans="3:11" x14ac:dyDescent="0.25">
      <c r="C251" s="614" t="s">
        <v>2625</v>
      </c>
      <c r="D251" s="615">
        <v>1</v>
      </c>
      <c r="E251" s="616">
        <v>81829</v>
      </c>
      <c r="F251" s="611">
        <f t="shared" si="9"/>
        <v>81829</v>
      </c>
      <c r="G251" s="612" t="s">
        <v>270</v>
      </c>
      <c r="H251" s="169" t="s">
        <v>1393</v>
      </c>
      <c r="I251" s="613" t="str">
        <f>VLOOKUP(H251,Presupuesto!$B$8:$C$583,2,0)</f>
        <v>EQUIPO MEDICO Y LABORATORIO</v>
      </c>
      <c r="J251" s="169" t="s">
        <v>620</v>
      </c>
      <c r="K251" s="169"/>
    </row>
    <row r="252" spans="3:11" x14ac:dyDescent="0.25">
      <c r="C252" s="614" t="s">
        <v>2626</v>
      </c>
      <c r="D252" s="615">
        <v>1</v>
      </c>
      <c r="E252" s="616">
        <v>5709</v>
      </c>
      <c r="F252" s="611">
        <f t="shared" si="9"/>
        <v>5709</v>
      </c>
      <c r="G252" s="612" t="s">
        <v>270</v>
      </c>
      <c r="H252" s="169" t="s">
        <v>1393</v>
      </c>
      <c r="I252" s="613" t="str">
        <f>VLOOKUP(H252,Presupuesto!$B$8:$C$583,2,0)</f>
        <v>EQUIPO MEDICO Y LABORATORIO</v>
      </c>
      <c r="J252" s="169" t="s">
        <v>620</v>
      </c>
      <c r="K252" s="169"/>
    </row>
    <row r="253" spans="3:11" x14ac:dyDescent="0.25">
      <c r="C253" s="614" t="s">
        <v>2627</v>
      </c>
      <c r="D253" s="615">
        <v>1</v>
      </c>
      <c r="E253" s="616">
        <v>34254</v>
      </c>
      <c r="F253" s="611">
        <f t="shared" si="9"/>
        <v>34254</v>
      </c>
      <c r="G253" s="612" t="s">
        <v>270</v>
      </c>
      <c r="H253" s="169" t="s">
        <v>1393</v>
      </c>
      <c r="I253" s="613" t="str">
        <f>VLOOKUP(H253,Presupuesto!$B$8:$C$583,2,0)</f>
        <v>EQUIPO MEDICO Y LABORATORIO</v>
      </c>
      <c r="J253" s="169" t="s">
        <v>620</v>
      </c>
      <c r="K253" s="169"/>
    </row>
    <row r="254" spans="3:11" x14ac:dyDescent="0.25">
      <c r="C254" s="614" t="s">
        <v>2628</v>
      </c>
      <c r="D254" s="617">
        <v>1</v>
      </c>
      <c r="E254" s="618">
        <v>66605</v>
      </c>
      <c r="F254" s="611">
        <f t="shared" si="9"/>
        <v>66605</v>
      </c>
      <c r="G254" s="612" t="s">
        <v>270</v>
      </c>
      <c r="H254" s="169" t="s">
        <v>1393</v>
      </c>
      <c r="I254" s="613" t="str">
        <f>VLOOKUP(H254,Presupuesto!$B$8:$C$583,2,0)</f>
        <v>EQUIPO MEDICO Y LABORATORIO</v>
      </c>
      <c r="J254" s="169" t="s">
        <v>620</v>
      </c>
      <c r="K254" s="169"/>
    </row>
    <row r="255" spans="3:11" x14ac:dyDescent="0.25">
      <c r="C255" s="614" t="s">
        <v>2629</v>
      </c>
      <c r="D255" s="615">
        <v>1</v>
      </c>
      <c r="E255" s="616">
        <v>55187</v>
      </c>
      <c r="F255" s="611">
        <f t="shared" si="9"/>
        <v>55187</v>
      </c>
      <c r="G255" s="612" t="s">
        <v>270</v>
      </c>
      <c r="H255" s="169" t="s">
        <v>1393</v>
      </c>
      <c r="I255" s="613" t="str">
        <f>VLOOKUP(H255,Presupuesto!$B$8:$C$583,2,0)</f>
        <v>EQUIPO MEDICO Y LABORATORIO</v>
      </c>
      <c r="J255" s="169" t="s">
        <v>620</v>
      </c>
      <c r="K255" s="169"/>
    </row>
    <row r="256" spans="3:11" x14ac:dyDescent="0.25">
      <c r="C256" s="614" t="s">
        <v>2630</v>
      </c>
      <c r="D256" s="615">
        <v>1</v>
      </c>
      <c r="E256" s="616">
        <v>28545</v>
      </c>
      <c r="F256" s="611">
        <f t="shared" si="9"/>
        <v>28545</v>
      </c>
      <c r="G256" s="612" t="s">
        <v>270</v>
      </c>
      <c r="H256" s="169" t="s">
        <v>1393</v>
      </c>
      <c r="I256" s="613" t="str">
        <f>VLOOKUP(H256,Presupuesto!$B$8:$C$583,2,0)</f>
        <v>EQUIPO MEDICO Y LABORATORIO</v>
      </c>
      <c r="J256" s="169" t="s">
        <v>620</v>
      </c>
      <c r="K256" s="169"/>
    </row>
    <row r="257" spans="3:11" x14ac:dyDescent="0.25">
      <c r="C257" s="168"/>
      <c r="D257" s="185"/>
      <c r="E257" s="150"/>
      <c r="F257" s="611"/>
      <c r="G257" s="612"/>
      <c r="H257" s="169"/>
      <c r="I257" s="613"/>
      <c r="J257" s="169"/>
      <c r="K257" s="169"/>
    </row>
    <row r="258" spans="3:11" x14ac:dyDescent="0.25">
      <c r="C258" s="610" t="s">
        <v>2631</v>
      </c>
      <c r="D258" s="604"/>
      <c r="E258" s="605"/>
      <c r="F258" s="606"/>
      <c r="G258" s="607"/>
      <c r="H258" s="608"/>
      <c r="I258" s="609"/>
      <c r="J258" s="608"/>
      <c r="K258" s="608"/>
    </row>
    <row r="259" spans="3:11" x14ac:dyDescent="0.25">
      <c r="C259" s="614" t="s">
        <v>2632</v>
      </c>
      <c r="D259" s="615">
        <v>1</v>
      </c>
      <c r="E259" s="616">
        <v>57090</v>
      </c>
      <c r="F259" s="611">
        <f t="shared" si="9"/>
        <v>57090</v>
      </c>
      <c r="G259" s="612" t="s">
        <v>270</v>
      </c>
      <c r="H259" s="169" t="s">
        <v>1393</v>
      </c>
      <c r="I259" s="613" t="str">
        <f>VLOOKUP(H259,Presupuesto!$B$8:$C$583,2,0)</f>
        <v>EQUIPO MEDICO Y LABORATORIO</v>
      </c>
      <c r="J259" s="169" t="s">
        <v>620</v>
      </c>
      <c r="K259" s="169"/>
    </row>
    <row r="260" spans="3:11" x14ac:dyDescent="0.25">
      <c r="C260" s="614"/>
      <c r="D260" s="615"/>
      <c r="E260" s="616"/>
      <c r="F260" s="611"/>
      <c r="G260" s="612"/>
      <c r="H260" s="169"/>
      <c r="I260" s="613"/>
      <c r="J260" s="169"/>
      <c r="K260" s="169"/>
    </row>
    <row r="261" spans="3:11" x14ac:dyDescent="0.25">
      <c r="C261" s="630" t="s">
        <v>2633</v>
      </c>
      <c r="D261" s="631"/>
      <c r="E261" s="632"/>
      <c r="F261" s="606"/>
      <c r="G261" s="607"/>
      <c r="H261" s="608"/>
      <c r="I261" s="609"/>
      <c r="J261" s="608"/>
      <c r="K261" s="608"/>
    </row>
    <row r="262" spans="3:11" x14ac:dyDescent="0.25">
      <c r="C262" s="614" t="s">
        <v>2634</v>
      </c>
      <c r="D262" s="615">
        <v>2</v>
      </c>
      <c r="E262" s="616">
        <v>55187</v>
      </c>
      <c r="F262" s="611">
        <f t="shared" si="9"/>
        <v>110374</v>
      </c>
      <c r="G262" s="612" t="s">
        <v>270</v>
      </c>
      <c r="H262" s="169" t="s">
        <v>1393</v>
      </c>
      <c r="I262" s="613" t="str">
        <f>VLOOKUP(H262,Presupuesto!$B$8:$C$583,2,0)</f>
        <v>EQUIPO MEDICO Y LABORATORIO</v>
      </c>
      <c r="J262" s="169" t="s">
        <v>620</v>
      </c>
      <c r="K262" s="169"/>
    </row>
    <row r="263" spans="3:11" x14ac:dyDescent="0.25">
      <c r="C263" s="614" t="s">
        <v>2635</v>
      </c>
      <c r="D263" s="615">
        <v>1</v>
      </c>
      <c r="E263" s="616">
        <v>152240</v>
      </c>
      <c r="F263" s="611">
        <f t="shared" si="9"/>
        <v>152240</v>
      </c>
      <c r="G263" s="612" t="s">
        <v>270</v>
      </c>
      <c r="H263" s="169" t="s">
        <v>1393</v>
      </c>
      <c r="I263" s="613" t="str">
        <f>VLOOKUP(H263,Presupuesto!$B$8:$C$583,2,0)</f>
        <v>EQUIPO MEDICO Y LABORATORIO</v>
      </c>
      <c r="J263" s="169" t="s">
        <v>620</v>
      </c>
      <c r="K263" s="169"/>
    </row>
    <row r="264" spans="3:11" x14ac:dyDescent="0.25">
      <c r="C264" s="614" t="s">
        <v>2636</v>
      </c>
      <c r="D264" s="615">
        <v>1</v>
      </c>
      <c r="E264" s="616">
        <v>71362.5</v>
      </c>
      <c r="F264" s="611">
        <f t="shared" si="9"/>
        <v>71362.5</v>
      </c>
      <c r="G264" s="612" t="s">
        <v>270</v>
      </c>
      <c r="H264" s="169" t="s">
        <v>1393</v>
      </c>
      <c r="I264" s="613" t="str">
        <f>VLOOKUP(H264,Presupuesto!$B$8:$C$583,2,0)</f>
        <v>EQUIPO MEDICO Y LABORATORIO</v>
      </c>
      <c r="J264" s="169" t="s">
        <v>620</v>
      </c>
      <c r="K264" s="169"/>
    </row>
    <row r="265" spans="3:11" x14ac:dyDescent="0.25">
      <c r="C265" s="614" t="s">
        <v>2637</v>
      </c>
      <c r="D265" s="615">
        <v>10</v>
      </c>
      <c r="E265" s="616">
        <v>380.6</v>
      </c>
      <c r="F265" s="611">
        <f t="shared" si="9"/>
        <v>3806</v>
      </c>
      <c r="G265" s="612" t="s">
        <v>270</v>
      </c>
      <c r="H265" s="169" t="s">
        <v>1393</v>
      </c>
      <c r="I265" s="613" t="str">
        <f>VLOOKUP(H265,Presupuesto!$B$8:$C$583,2,0)</f>
        <v>EQUIPO MEDICO Y LABORATORIO</v>
      </c>
      <c r="J265" s="169" t="s">
        <v>620</v>
      </c>
      <c r="K265" s="169"/>
    </row>
    <row r="266" spans="3:11" x14ac:dyDescent="0.25">
      <c r="C266" s="614" t="s">
        <v>2638</v>
      </c>
      <c r="D266" s="615">
        <v>5</v>
      </c>
      <c r="E266" s="616">
        <v>285.45000000000005</v>
      </c>
      <c r="F266" s="611">
        <f t="shared" si="9"/>
        <v>1427.2500000000002</v>
      </c>
      <c r="G266" s="612" t="s">
        <v>270</v>
      </c>
      <c r="H266" s="169" t="s">
        <v>1393</v>
      </c>
      <c r="I266" s="613" t="str">
        <f>VLOOKUP(H266,Presupuesto!$B$8:$C$583,2,0)</f>
        <v>EQUIPO MEDICO Y LABORATORIO</v>
      </c>
      <c r="J266" s="169" t="s">
        <v>620</v>
      </c>
      <c r="K266" s="169"/>
    </row>
    <row r="267" spans="3:11" x14ac:dyDescent="0.25">
      <c r="C267" s="614" t="s">
        <v>2639</v>
      </c>
      <c r="D267" s="615">
        <v>1</v>
      </c>
      <c r="E267" s="616">
        <v>72314</v>
      </c>
      <c r="F267" s="611">
        <f t="shared" si="9"/>
        <v>72314</v>
      </c>
      <c r="G267" s="612" t="s">
        <v>270</v>
      </c>
      <c r="H267" s="169" t="s">
        <v>1393</v>
      </c>
      <c r="I267" s="613" t="str">
        <f>VLOOKUP(H267,Presupuesto!$B$8:$C$583,2,0)</f>
        <v>EQUIPO MEDICO Y LABORATORIO</v>
      </c>
      <c r="J267" s="169" t="s">
        <v>620</v>
      </c>
      <c r="K267" s="169"/>
    </row>
    <row r="268" spans="3:11" x14ac:dyDescent="0.25">
      <c r="C268" s="168"/>
      <c r="D268" s="185"/>
      <c r="E268" s="150"/>
      <c r="F268" s="611"/>
      <c r="G268" s="612"/>
      <c r="H268" s="169"/>
      <c r="I268" s="613"/>
      <c r="J268" s="169"/>
      <c r="K268" s="169"/>
    </row>
    <row r="269" spans="3:11" x14ac:dyDescent="0.25">
      <c r="C269" s="633" t="s">
        <v>2640</v>
      </c>
      <c r="D269" s="604"/>
      <c r="E269" s="605"/>
      <c r="F269" s="606"/>
      <c r="G269" s="607"/>
      <c r="H269" s="608"/>
      <c r="I269" s="609"/>
      <c r="J269" s="608"/>
      <c r="K269" s="608"/>
    </row>
    <row r="270" spans="3:11" x14ac:dyDescent="0.25">
      <c r="C270" s="619" t="s">
        <v>2641</v>
      </c>
      <c r="D270" s="615">
        <v>2</v>
      </c>
      <c r="E270" s="616">
        <v>5328.4000000000005</v>
      </c>
      <c r="F270" s="611">
        <f t="shared" si="9"/>
        <v>10656.800000000001</v>
      </c>
      <c r="G270" s="612" t="s">
        <v>270</v>
      </c>
      <c r="H270" s="169" t="s">
        <v>1393</v>
      </c>
      <c r="I270" s="613" t="str">
        <f>VLOOKUP(H270,Presupuesto!$B$8:$C$583,2,0)</f>
        <v>EQUIPO MEDICO Y LABORATORIO</v>
      </c>
      <c r="J270" s="169" t="s">
        <v>620</v>
      </c>
      <c r="K270" s="169"/>
    </row>
    <row r="271" spans="3:11" x14ac:dyDescent="0.25">
      <c r="C271" s="614" t="s">
        <v>2642</v>
      </c>
      <c r="D271" s="615">
        <v>1</v>
      </c>
      <c r="E271" s="616">
        <v>951.5</v>
      </c>
      <c r="F271" s="611">
        <f t="shared" si="9"/>
        <v>951.5</v>
      </c>
      <c r="G271" s="612" t="s">
        <v>270</v>
      </c>
      <c r="H271" s="169" t="s">
        <v>1393</v>
      </c>
      <c r="I271" s="613" t="str">
        <f>VLOOKUP(H271,Presupuesto!$B$8:$C$583,2,0)</f>
        <v>EQUIPO MEDICO Y LABORATORIO</v>
      </c>
      <c r="J271" s="169" t="s">
        <v>620</v>
      </c>
      <c r="K271" s="169"/>
    </row>
    <row r="272" spans="3:11" x14ac:dyDescent="0.25">
      <c r="C272" s="614" t="s">
        <v>2643</v>
      </c>
      <c r="D272" s="615">
        <v>1</v>
      </c>
      <c r="E272" s="616">
        <v>951.5</v>
      </c>
      <c r="F272" s="611">
        <f t="shared" si="9"/>
        <v>951.5</v>
      </c>
      <c r="G272" s="612" t="s">
        <v>270</v>
      </c>
      <c r="H272" s="169" t="s">
        <v>1393</v>
      </c>
      <c r="I272" s="613" t="str">
        <f>VLOOKUP(H272,Presupuesto!$B$8:$C$583,2,0)</f>
        <v>EQUIPO MEDICO Y LABORATORIO</v>
      </c>
      <c r="J272" s="169" t="s">
        <v>620</v>
      </c>
      <c r="K272" s="169"/>
    </row>
    <row r="273" spans="3:11" x14ac:dyDescent="0.25">
      <c r="C273" s="614" t="s">
        <v>2644</v>
      </c>
      <c r="D273" s="615">
        <v>1</v>
      </c>
      <c r="E273" s="616">
        <v>951.5</v>
      </c>
      <c r="F273" s="611">
        <f t="shared" si="9"/>
        <v>951.5</v>
      </c>
      <c r="G273" s="612" t="s">
        <v>270</v>
      </c>
      <c r="H273" s="169" t="s">
        <v>1393</v>
      </c>
      <c r="I273" s="613" t="str">
        <f>VLOOKUP(H273,Presupuesto!$B$8:$C$583,2,0)</f>
        <v>EQUIPO MEDICO Y LABORATORIO</v>
      </c>
      <c r="J273" s="169" t="s">
        <v>620</v>
      </c>
      <c r="K273" s="169"/>
    </row>
    <row r="274" spans="3:11" x14ac:dyDescent="0.25">
      <c r="C274" s="614" t="s">
        <v>2645</v>
      </c>
      <c r="D274" s="615">
        <v>1</v>
      </c>
      <c r="E274" s="616">
        <v>951.5</v>
      </c>
      <c r="F274" s="611">
        <f t="shared" si="9"/>
        <v>951.5</v>
      </c>
      <c r="G274" s="612" t="s">
        <v>270</v>
      </c>
      <c r="H274" s="169" t="s">
        <v>1393</v>
      </c>
      <c r="I274" s="613" t="str">
        <f>VLOOKUP(H274,Presupuesto!$B$8:$C$583,2,0)</f>
        <v>EQUIPO MEDICO Y LABORATORIO</v>
      </c>
      <c r="J274" s="169" t="s">
        <v>620</v>
      </c>
      <c r="K274" s="169"/>
    </row>
    <row r="275" spans="3:11" x14ac:dyDescent="0.25">
      <c r="C275" s="614" t="s">
        <v>2646</v>
      </c>
      <c r="D275" s="615">
        <v>1</v>
      </c>
      <c r="E275" s="616">
        <v>951.5</v>
      </c>
      <c r="F275" s="611">
        <f t="shared" si="9"/>
        <v>951.5</v>
      </c>
      <c r="G275" s="612" t="s">
        <v>270</v>
      </c>
      <c r="H275" s="169" t="s">
        <v>1393</v>
      </c>
      <c r="I275" s="613" t="str">
        <f>VLOOKUP(H275,Presupuesto!$B$8:$C$583,2,0)</f>
        <v>EQUIPO MEDICO Y LABORATORIO</v>
      </c>
      <c r="J275" s="169" t="s">
        <v>620</v>
      </c>
      <c r="K275" s="169"/>
    </row>
    <row r="276" spans="3:11" x14ac:dyDescent="0.25">
      <c r="C276" s="614" t="s">
        <v>2647</v>
      </c>
      <c r="D276" s="615">
        <v>1</v>
      </c>
      <c r="E276" s="616">
        <v>951.5</v>
      </c>
      <c r="F276" s="611">
        <f t="shared" si="9"/>
        <v>951.5</v>
      </c>
      <c r="G276" s="612" t="s">
        <v>270</v>
      </c>
      <c r="H276" s="169" t="s">
        <v>1393</v>
      </c>
      <c r="I276" s="613" t="str">
        <f>VLOOKUP(H276,Presupuesto!$B$8:$C$583,2,0)</f>
        <v>EQUIPO MEDICO Y LABORATORIO</v>
      </c>
      <c r="J276" s="169" t="s">
        <v>620</v>
      </c>
      <c r="K276" s="169"/>
    </row>
    <row r="277" spans="3:11" x14ac:dyDescent="0.25">
      <c r="C277" s="168"/>
      <c r="D277" s="185"/>
      <c r="E277" s="150"/>
      <c r="F277" s="611"/>
      <c r="G277" s="612"/>
      <c r="H277" s="169"/>
      <c r="I277" s="613"/>
      <c r="J277" s="169"/>
      <c r="K277" s="169"/>
    </row>
    <row r="278" spans="3:11" x14ac:dyDescent="0.25">
      <c r="C278" s="610" t="s">
        <v>2648</v>
      </c>
      <c r="D278" s="604"/>
      <c r="E278" s="605"/>
      <c r="F278" s="606"/>
      <c r="G278" s="607"/>
      <c r="H278" s="608"/>
      <c r="I278" s="609"/>
      <c r="J278" s="608"/>
      <c r="K278" s="608"/>
    </row>
    <row r="279" spans="3:11" x14ac:dyDescent="0.25">
      <c r="C279" s="614" t="s">
        <v>2649</v>
      </c>
      <c r="D279" s="615">
        <v>1</v>
      </c>
      <c r="E279" s="616">
        <v>489016.80256000004</v>
      </c>
      <c r="F279" s="611">
        <f t="shared" si="9"/>
        <v>489016.80256000004</v>
      </c>
      <c r="G279" s="612" t="s">
        <v>270</v>
      </c>
      <c r="H279" s="169" t="s">
        <v>1393</v>
      </c>
      <c r="I279" s="613" t="str">
        <f>VLOOKUP(H279,Presupuesto!$B$8:$C$583,2,0)</f>
        <v>EQUIPO MEDICO Y LABORATORIO</v>
      </c>
      <c r="J279" s="169" t="s">
        <v>620</v>
      </c>
      <c r="K279" s="169"/>
    </row>
    <row r="280" spans="3:11" x14ac:dyDescent="0.25">
      <c r="C280" s="614" t="s">
        <v>2650</v>
      </c>
      <c r="D280" s="615">
        <v>4</v>
      </c>
      <c r="E280" s="616">
        <v>22836</v>
      </c>
      <c r="F280" s="611">
        <f t="shared" si="9"/>
        <v>91344</v>
      </c>
      <c r="G280" s="612" t="s">
        <v>270</v>
      </c>
      <c r="H280" s="169" t="s">
        <v>1393</v>
      </c>
      <c r="I280" s="613" t="str">
        <f>VLOOKUP(H280,Presupuesto!$B$8:$C$583,2,0)</f>
        <v>EQUIPO MEDICO Y LABORATORIO</v>
      </c>
      <c r="J280" s="169" t="s">
        <v>620</v>
      </c>
      <c r="K280" s="169"/>
    </row>
    <row r="281" spans="3:11" x14ac:dyDescent="0.25">
      <c r="C281" s="614" t="s">
        <v>2651</v>
      </c>
      <c r="D281" s="615">
        <v>1</v>
      </c>
      <c r="E281" s="616">
        <v>6660.5</v>
      </c>
      <c r="F281" s="611">
        <f t="shared" si="9"/>
        <v>6660.5</v>
      </c>
      <c r="G281" s="612" t="s">
        <v>270</v>
      </c>
      <c r="H281" s="169" t="s">
        <v>1393</v>
      </c>
      <c r="I281" s="613" t="str">
        <f>VLOOKUP(H281,Presupuesto!$B$8:$C$583,2,0)</f>
        <v>EQUIPO MEDICO Y LABORATORIO</v>
      </c>
      <c r="J281" s="169" t="s">
        <v>620</v>
      </c>
      <c r="K281" s="169"/>
    </row>
    <row r="282" spans="3:11" x14ac:dyDescent="0.25">
      <c r="C282" s="614" t="s">
        <v>2652</v>
      </c>
      <c r="D282" s="615">
        <v>1</v>
      </c>
      <c r="E282" s="616">
        <v>90667.019587083123</v>
      </c>
      <c r="F282" s="611">
        <f t="shared" si="9"/>
        <v>90667.019587083123</v>
      </c>
      <c r="G282" s="612" t="s">
        <v>270</v>
      </c>
      <c r="H282" s="169" t="s">
        <v>1393</v>
      </c>
      <c r="I282" s="613" t="str">
        <f>VLOOKUP(H282,Presupuesto!$B$8:$C$583,2,0)</f>
        <v>EQUIPO MEDICO Y LABORATORIO</v>
      </c>
      <c r="J282" s="169" t="s">
        <v>620</v>
      </c>
      <c r="K282" s="169"/>
    </row>
    <row r="283" spans="3:11" x14ac:dyDescent="0.25">
      <c r="C283" s="614" t="s">
        <v>2653</v>
      </c>
      <c r="D283" s="615">
        <v>1</v>
      </c>
      <c r="E283" s="616">
        <v>95150</v>
      </c>
      <c r="F283" s="611">
        <f t="shared" si="9"/>
        <v>95150</v>
      </c>
      <c r="G283" s="612" t="s">
        <v>270</v>
      </c>
      <c r="H283" s="169" t="s">
        <v>1393</v>
      </c>
      <c r="I283" s="613" t="str">
        <f>VLOOKUP(H283,Presupuesto!$B$8:$C$583,2,0)</f>
        <v>EQUIPO MEDICO Y LABORATORIO</v>
      </c>
      <c r="J283" s="169" t="s">
        <v>620</v>
      </c>
      <c r="K283" s="169"/>
    </row>
    <row r="284" spans="3:11" x14ac:dyDescent="0.25">
      <c r="C284" s="614" t="s">
        <v>2654</v>
      </c>
      <c r="D284" s="615">
        <v>1</v>
      </c>
      <c r="E284" s="616">
        <v>282075.17204870301</v>
      </c>
      <c r="F284" s="611">
        <f t="shared" si="9"/>
        <v>282075.17204870301</v>
      </c>
      <c r="G284" s="612" t="s">
        <v>270</v>
      </c>
      <c r="H284" s="169" t="s">
        <v>1393</v>
      </c>
      <c r="I284" s="613" t="str">
        <f>VLOOKUP(H284,Presupuesto!$B$8:$C$583,2,0)</f>
        <v>EQUIPO MEDICO Y LABORATORIO</v>
      </c>
      <c r="J284" s="169" t="s">
        <v>620</v>
      </c>
      <c r="K284" s="169"/>
    </row>
    <row r="285" spans="3:11" x14ac:dyDescent="0.25">
      <c r="C285" s="614" t="s">
        <v>2655</v>
      </c>
      <c r="D285" s="615">
        <v>1</v>
      </c>
      <c r="E285" s="616">
        <v>11418</v>
      </c>
      <c r="F285" s="611">
        <f t="shared" si="9"/>
        <v>11418</v>
      </c>
      <c r="G285" s="612" t="s">
        <v>270</v>
      </c>
      <c r="H285" s="169" t="s">
        <v>1393</v>
      </c>
      <c r="I285" s="613" t="str">
        <f>VLOOKUP(H285,Presupuesto!$B$8:$C$583,2,0)</f>
        <v>EQUIPO MEDICO Y LABORATORIO</v>
      </c>
      <c r="J285" s="169" t="s">
        <v>620</v>
      </c>
      <c r="K285" s="169"/>
    </row>
    <row r="286" spans="3:11" x14ac:dyDescent="0.25">
      <c r="C286" s="614" t="s">
        <v>2656</v>
      </c>
      <c r="D286" s="615">
        <v>2</v>
      </c>
      <c r="E286" s="616">
        <v>1903</v>
      </c>
      <c r="F286" s="611">
        <f t="shared" si="9"/>
        <v>3806</v>
      </c>
      <c r="G286" s="612" t="s">
        <v>270</v>
      </c>
      <c r="H286" s="169" t="s">
        <v>1393</v>
      </c>
      <c r="I286" s="613" t="str">
        <f>VLOOKUP(H286,Presupuesto!$B$8:$C$583,2,0)</f>
        <v>EQUIPO MEDICO Y LABORATORIO</v>
      </c>
      <c r="J286" s="169" t="s">
        <v>620</v>
      </c>
      <c r="K286" s="169"/>
    </row>
    <row r="287" spans="3:11" x14ac:dyDescent="0.25">
      <c r="C287" s="620" t="s">
        <v>2657</v>
      </c>
      <c r="D287" s="615">
        <v>1</v>
      </c>
      <c r="E287" s="616">
        <v>211556.37903652727</v>
      </c>
      <c r="F287" s="611">
        <f t="shared" si="9"/>
        <v>211556.37903652727</v>
      </c>
      <c r="G287" s="612" t="s">
        <v>270</v>
      </c>
      <c r="H287" s="169" t="s">
        <v>1393</v>
      </c>
      <c r="I287" s="613" t="str">
        <f>VLOOKUP(H287,Presupuesto!$B$8:$C$583,2,0)</f>
        <v>EQUIPO MEDICO Y LABORATORIO</v>
      </c>
      <c r="J287" s="169" t="s">
        <v>620</v>
      </c>
      <c r="K287" s="169"/>
    </row>
    <row r="288" spans="3:11" x14ac:dyDescent="0.25">
      <c r="C288" s="614" t="s">
        <v>2658</v>
      </c>
      <c r="D288" s="615">
        <v>1</v>
      </c>
      <c r="E288" s="616">
        <v>38060</v>
      </c>
      <c r="F288" s="611">
        <f t="shared" si="9"/>
        <v>38060</v>
      </c>
      <c r="G288" s="612" t="s">
        <v>270</v>
      </c>
      <c r="H288" s="169" t="s">
        <v>1393</v>
      </c>
      <c r="I288" s="613" t="str">
        <f>VLOOKUP(H288,Presupuesto!$B$8:$C$583,2,0)</f>
        <v>EQUIPO MEDICO Y LABORATORIO</v>
      </c>
      <c r="J288" s="169" t="s">
        <v>620</v>
      </c>
      <c r="K288" s="169"/>
    </row>
    <row r="289" spans="3:11" x14ac:dyDescent="0.25">
      <c r="C289" s="614" t="s">
        <v>2659</v>
      </c>
      <c r="D289" s="615">
        <v>2</v>
      </c>
      <c r="E289" s="616">
        <v>1903</v>
      </c>
      <c r="F289" s="611">
        <f t="shared" si="9"/>
        <v>3806</v>
      </c>
      <c r="G289" s="612" t="s">
        <v>270</v>
      </c>
      <c r="H289" s="169" t="s">
        <v>1393</v>
      </c>
      <c r="I289" s="613" t="str">
        <f>VLOOKUP(H289,Presupuesto!$B$8:$C$583,2,0)</f>
        <v>EQUIPO MEDICO Y LABORATORIO</v>
      </c>
      <c r="J289" s="169" t="s">
        <v>620</v>
      </c>
      <c r="K289" s="169"/>
    </row>
    <row r="290" spans="3:11" x14ac:dyDescent="0.25">
      <c r="C290" s="614" t="s">
        <v>2660</v>
      </c>
      <c r="D290" s="615">
        <v>1</v>
      </c>
      <c r="E290" s="616">
        <v>5423.55</v>
      </c>
      <c r="F290" s="611">
        <f t="shared" si="9"/>
        <v>5423.55</v>
      </c>
      <c r="G290" s="612" t="s">
        <v>270</v>
      </c>
      <c r="H290" s="169" t="s">
        <v>1393</v>
      </c>
      <c r="I290" s="613" t="str">
        <f>VLOOKUP(H290,Presupuesto!$B$8:$C$583,2,0)</f>
        <v>EQUIPO MEDICO Y LABORATORIO</v>
      </c>
      <c r="J290" s="169" t="s">
        <v>620</v>
      </c>
      <c r="K290" s="169"/>
    </row>
    <row r="291" spans="3:11" x14ac:dyDescent="0.25">
      <c r="C291" s="614" t="s">
        <v>2661</v>
      </c>
      <c r="D291" s="617">
        <v>1</v>
      </c>
      <c r="E291" s="618">
        <v>152240</v>
      </c>
      <c r="F291" s="611">
        <f t="shared" si="9"/>
        <v>152240</v>
      </c>
      <c r="G291" s="612" t="s">
        <v>270</v>
      </c>
      <c r="H291" s="169" t="s">
        <v>1393</v>
      </c>
      <c r="I291" s="613" t="str">
        <f>VLOOKUP(H291,Presupuesto!$B$8:$C$583,2,0)</f>
        <v>EQUIPO MEDICO Y LABORATORIO</v>
      </c>
      <c r="J291" s="169" t="s">
        <v>620</v>
      </c>
      <c r="K291" s="169"/>
    </row>
    <row r="292" spans="3:11" x14ac:dyDescent="0.25">
      <c r="C292" s="614" t="s">
        <v>2662</v>
      </c>
      <c r="D292" s="615">
        <v>1</v>
      </c>
      <c r="E292" s="616">
        <v>573278.75</v>
      </c>
      <c r="F292" s="611">
        <f t="shared" si="9"/>
        <v>573278.75</v>
      </c>
      <c r="G292" s="612" t="s">
        <v>270</v>
      </c>
      <c r="H292" s="169" t="s">
        <v>1393</v>
      </c>
      <c r="I292" s="613" t="str">
        <f>VLOOKUP(H292,Presupuesto!$B$8:$C$583,2,0)</f>
        <v>EQUIPO MEDICO Y LABORATORIO</v>
      </c>
      <c r="J292" s="169" t="s">
        <v>620</v>
      </c>
      <c r="K292" s="169"/>
    </row>
    <row r="293" spans="3:11" x14ac:dyDescent="0.25">
      <c r="C293" s="614" t="s">
        <v>2663</v>
      </c>
      <c r="D293" s="615">
        <v>1</v>
      </c>
      <c r="E293" s="616">
        <v>57090</v>
      </c>
      <c r="F293" s="611">
        <f t="shared" si="9"/>
        <v>57090</v>
      </c>
      <c r="G293" s="612" t="s">
        <v>270</v>
      </c>
      <c r="H293" s="169" t="s">
        <v>1393</v>
      </c>
      <c r="I293" s="613" t="str">
        <f>VLOOKUP(H293,Presupuesto!$B$8:$C$583,2,0)</f>
        <v>EQUIPO MEDICO Y LABORATORIO</v>
      </c>
      <c r="J293" s="169" t="s">
        <v>620</v>
      </c>
      <c r="K293" s="169"/>
    </row>
    <row r="294" spans="3:11" x14ac:dyDescent="0.25">
      <c r="C294" s="614" t="s">
        <v>2664</v>
      </c>
      <c r="D294" s="615">
        <v>1</v>
      </c>
      <c r="E294" s="616">
        <v>11418</v>
      </c>
      <c r="F294" s="611">
        <f t="shared" si="9"/>
        <v>11418</v>
      </c>
      <c r="G294" s="612" t="s">
        <v>270</v>
      </c>
      <c r="H294" s="169" t="s">
        <v>1393</v>
      </c>
      <c r="I294" s="613" t="str">
        <f>VLOOKUP(H294,Presupuesto!$B$8:$C$583,2,0)</f>
        <v>EQUIPO MEDICO Y LABORATORIO</v>
      </c>
      <c r="J294" s="169" t="s">
        <v>620</v>
      </c>
      <c r="K294" s="169"/>
    </row>
    <row r="295" spans="3:11" x14ac:dyDescent="0.25">
      <c r="C295" s="614" t="s">
        <v>2665</v>
      </c>
      <c r="D295" s="615">
        <v>1</v>
      </c>
      <c r="E295" s="621">
        <v>38060</v>
      </c>
      <c r="F295" s="611">
        <f t="shared" si="9"/>
        <v>38060</v>
      </c>
      <c r="G295" s="612" t="s">
        <v>270</v>
      </c>
      <c r="H295" s="169" t="s">
        <v>1393</v>
      </c>
      <c r="I295" s="613" t="str">
        <f>VLOOKUP(H295,Presupuesto!$B$8:$C$583,2,0)</f>
        <v>EQUIPO MEDICO Y LABORATORIO</v>
      </c>
      <c r="J295" s="169" t="s">
        <v>620</v>
      </c>
      <c r="K295" s="169"/>
    </row>
    <row r="296" spans="3:11" x14ac:dyDescent="0.25">
      <c r="C296" s="614" t="s">
        <v>2666</v>
      </c>
      <c r="D296" s="615">
        <v>1</v>
      </c>
      <c r="E296" s="616">
        <v>9515</v>
      </c>
      <c r="F296" s="611">
        <f t="shared" si="9"/>
        <v>9515</v>
      </c>
      <c r="G296" s="612" t="s">
        <v>270</v>
      </c>
      <c r="H296" s="169" t="s">
        <v>1393</v>
      </c>
      <c r="I296" s="613" t="str">
        <f>VLOOKUP(H296,Presupuesto!$B$8:$C$583,2,0)</f>
        <v>EQUIPO MEDICO Y LABORATORIO</v>
      </c>
      <c r="J296" s="169" t="s">
        <v>620</v>
      </c>
      <c r="K296" s="169"/>
    </row>
    <row r="297" spans="3:11" x14ac:dyDescent="0.25">
      <c r="C297" s="614" t="s">
        <v>2667</v>
      </c>
      <c r="D297" s="615">
        <v>1</v>
      </c>
      <c r="E297" s="616">
        <v>6660.5</v>
      </c>
      <c r="F297" s="611">
        <f t="shared" si="9"/>
        <v>6660.5</v>
      </c>
      <c r="G297" s="612" t="s">
        <v>270</v>
      </c>
      <c r="H297" s="169" t="s">
        <v>1393</v>
      </c>
      <c r="I297" s="613" t="str">
        <f>VLOOKUP(H297,Presupuesto!$B$8:$C$583,2,0)</f>
        <v>EQUIPO MEDICO Y LABORATORIO</v>
      </c>
      <c r="J297" s="169" t="s">
        <v>620</v>
      </c>
      <c r="K297" s="169"/>
    </row>
    <row r="298" spans="3:11" x14ac:dyDescent="0.25">
      <c r="C298" s="614" t="s">
        <v>2668</v>
      </c>
      <c r="D298" s="615">
        <v>1</v>
      </c>
      <c r="E298" s="616">
        <v>114180</v>
      </c>
      <c r="F298" s="611">
        <f t="shared" si="9"/>
        <v>114180</v>
      </c>
      <c r="G298" s="612" t="s">
        <v>270</v>
      </c>
      <c r="H298" s="169" t="s">
        <v>1393</v>
      </c>
      <c r="I298" s="613" t="str">
        <f>VLOOKUP(H298,Presupuesto!$B$8:$C$583,2,0)</f>
        <v>EQUIPO MEDICO Y LABORATORIO</v>
      </c>
      <c r="J298" s="169" t="s">
        <v>620</v>
      </c>
      <c r="K298" s="169"/>
    </row>
    <row r="299" spans="3:11" x14ac:dyDescent="0.25">
      <c r="C299" s="614" t="s">
        <v>2669</v>
      </c>
      <c r="D299" s="615">
        <v>1</v>
      </c>
      <c r="E299" s="616">
        <v>2854.5</v>
      </c>
      <c r="F299" s="611">
        <f t="shared" si="9"/>
        <v>2854.5</v>
      </c>
      <c r="G299" s="612" t="s">
        <v>270</v>
      </c>
      <c r="H299" s="169" t="s">
        <v>1393</v>
      </c>
      <c r="I299" s="613" t="str">
        <f>VLOOKUP(H299,Presupuesto!$B$8:$C$583,2,0)</f>
        <v>EQUIPO MEDICO Y LABORATORIO</v>
      </c>
      <c r="J299" s="169" t="s">
        <v>620</v>
      </c>
      <c r="K299" s="169"/>
    </row>
    <row r="300" spans="3:11" x14ac:dyDescent="0.25">
      <c r="C300" s="614" t="s">
        <v>2670</v>
      </c>
      <c r="D300" s="622">
        <v>4</v>
      </c>
      <c r="E300" s="623">
        <v>9515</v>
      </c>
      <c r="F300" s="611">
        <f t="shared" si="9"/>
        <v>38060</v>
      </c>
      <c r="G300" s="612" t="s">
        <v>270</v>
      </c>
      <c r="H300" s="169" t="s">
        <v>1393</v>
      </c>
      <c r="I300" s="613" t="str">
        <f>VLOOKUP(H300,Presupuesto!$B$8:$C$583,2,0)</f>
        <v>EQUIPO MEDICO Y LABORATORIO</v>
      </c>
      <c r="J300" s="169" t="s">
        <v>620</v>
      </c>
      <c r="K300" s="169"/>
    </row>
    <row r="301" spans="3:11" x14ac:dyDescent="0.25">
      <c r="C301" s="614" t="s">
        <v>2671</v>
      </c>
      <c r="D301" s="615">
        <v>10</v>
      </c>
      <c r="E301" s="616">
        <v>570.90000000000009</v>
      </c>
      <c r="F301" s="611">
        <f t="shared" si="9"/>
        <v>5709.0000000000009</v>
      </c>
      <c r="G301" s="612" t="s">
        <v>270</v>
      </c>
      <c r="H301" s="169" t="s">
        <v>1393</v>
      </c>
      <c r="I301" s="613" t="str">
        <f>VLOOKUP(H301,Presupuesto!$B$8:$C$583,2,0)</f>
        <v>EQUIPO MEDICO Y LABORATORIO</v>
      </c>
      <c r="J301" s="169" t="s">
        <v>620</v>
      </c>
      <c r="K301" s="169"/>
    </row>
    <row r="302" spans="3:11" x14ac:dyDescent="0.25">
      <c r="C302" s="168"/>
      <c r="D302" s="185"/>
      <c r="E302" s="150"/>
      <c r="F302" s="611"/>
      <c r="G302" s="612"/>
      <c r="H302" s="169"/>
      <c r="I302" s="613"/>
      <c r="J302" s="169"/>
      <c r="K302" s="169"/>
    </row>
    <row r="303" spans="3:11" x14ac:dyDescent="0.25">
      <c r="C303" s="610" t="s">
        <v>2672</v>
      </c>
      <c r="D303" s="604"/>
      <c r="E303" s="605"/>
      <c r="F303" s="606"/>
      <c r="G303" s="607"/>
      <c r="H303" s="608"/>
      <c r="I303" s="609"/>
      <c r="J303" s="608"/>
      <c r="K303" s="608"/>
    </row>
    <row r="304" spans="3:11" x14ac:dyDescent="0.25">
      <c r="C304" s="614" t="s">
        <v>2673</v>
      </c>
      <c r="D304" s="615">
        <v>1</v>
      </c>
      <c r="E304" s="616">
        <v>133.21</v>
      </c>
      <c r="F304" s="611">
        <f t="shared" si="9"/>
        <v>133.21</v>
      </c>
      <c r="G304" s="612" t="s">
        <v>270</v>
      </c>
      <c r="H304" s="169" t="s">
        <v>1393</v>
      </c>
      <c r="I304" s="613" t="str">
        <f>VLOOKUP(H304,Presupuesto!$B$8:$C$583,2,0)</f>
        <v>EQUIPO MEDICO Y LABORATORIO</v>
      </c>
      <c r="J304" s="169" t="s">
        <v>620</v>
      </c>
      <c r="K304" s="169"/>
    </row>
    <row r="305" spans="3:11" x14ac:dyDescent="0.25">
      <c r="C305" s="614" t="s">
        <v>2674</v>
      </c>
      <c r="D305" s="615">
        <v>1</v>
      </c>
      <c r="E305" s="616">
        <v>3044.8</v>
      </c>
      <c r="F305" s="611">
        <f t="shared" si="9"/>
        <v>3044.8</v>
      </c>
      <c r="G305" s="612" t="s">
        <v>270</v>
      </c>
      <c r="H305" s="169" t="s">
        <v>1393</v>
      </c>
      <c r="I305" s="613" t="str">
        <f>VLOOKUP(H305,Presupuesto!$B$8:$C$583,2,0)</f>
        <v>EQUIPO MEDICO Y LABORATORIO</v>
      </c>
      <c r="J305" s="169" t="s">
        <v>620</v>
      </c>
      <c r="K305" s="169"/>
    </row>
    <row r="306" spans="3:11" x14ac:dyDescent="0.25">
      <c r="C306" s="614" t="s">
        <v>2675</v>
      </c>
      <c r="D306" s="615">
        <v>1</v>
      </c>
      <c r="E306" s="616">
        <v>456.72</v>
      </c>
      <c r="F306" s="611">
        <f t="shared" si="9"/>
        <v>456.72</v>
      </c>
      <c r="G306" s="612" t="s">
        <v>270</v>
      </c>
      <c r="H306" s="169" t="s">
        <v>1393</v>
      </c>
      <c r="I306" s="613" t="str">
        <f>VLOOKUP(H306,Presupuesto!$B$8:$C$583,2,0)</f>
        <v>EQUIPO MEDICO Y LABORATORIO</v>
      </c>
      <c r="J306" s="169" t="s">
        <v>620</v>
      </c>
      <c r="K306" s="169"/>
    </row>
    <row r="307" spans="3:11" x14ac:dyDescent="0.25">
      <c r="C307" s="614" t="s">
        <v>2676</v>
      </c>
      <c r="D307" s="615">
        <v>2</v>
      </c>
      <c r="E307" s="616">
        <v>66.605000000000004</v>
      </c>
      <c r="F307" s="611">
        <f t="shared" si="9"/>
        <v>133.21</v>
      </c>
      <c r="G307" s="612" t="s">
        <v>270</v>
      </c>
      <c r="H307" s="169" t="s">
        <v>1393</v>
      </c>
      <c r="I307" s="613" t="str">
        <f>VLOOKUP(H307,Presupuesto!$B$8:$C$583,2,0)</f>
        <v>EQUIPO MEDICO Y LABORATORIO</v>
      </c>
      <c r="J307" s="169" t="s">
        <v>620</v>
      </c>
      <c r="K307" s="169"/>
    </row>
    <row r="308" spans="3:11" x14ac:dyDescent="0.25">
      <c r="C308" s="614" t="s">
        <v>2677</v>
      </c>
      <c r="D308" s="615">
        <v>2</v>
      </c>
      <c r="E308" s="616">
        <v>85.635000000000005</v>
      </c>
      <c r="F308" s="611">
        <f t="shared" si="9"/>
        <v>171.27</v>
      </c>
      <c r="G308" s="612" t="s">
        <v>270</v>
      </c>
      <c r="H308" s="169" t="s">
        <v>1393</v>
      </c>
      <c r="I308" s="613" t="str">
        <f>VLOOKUP(H308,Presupuesto!$B$8:$C$583,2,0)</f>
        <v>EQUIPO MEDICO Y LABORATORIO</v>
      </c>
      <c r="J308" s="169" t="s">
        <v>620</v>
      </c>
      <c r="K308" s="169"/>
    </row>
    <row r="309" spans="3:11" x14ac:dyDescent="0.25">
      <c r="C309" s="614" t="s">
        <v>2678</v>
      </c>
      <c r="D309" s="615">
        <v>6</v>
      </c>
      <c r="E309" s="616">
        <v>17.127000000000002</v>
      </c>
      <c r="F309" s="611">
        <f t="shared" si="9"/>
        <v>102.76200000000001</v>
      </c>
      <c r="G309" s="612" t="s">
        <v>270</v>
      </c>
      <c r="H309" s="169" t="s">
        <v>1393</v>
      </c>
      <c r="I309" s="613" t="str">
        <f>VLOOKUP(H309,Presupuesto!$B$8:$C$583,2,0)</f>
        <v>EQUIPO MEDICO Y LABORATORIO</v>
      </c>
      <c r="J309" s="169" t="s">
        <v>620</v>
      </c>
      <c r="K309" s="169"/>
    </row>
    <row r="310" spans="3:11" x14ac:dyDescent="0.25">
      <c r="C310" s="614" t="s">
        <v>2679</v>
      </c>
      <c r="D310" s="615">
        <v>100</v>
      </c>
      <c r="E310" s="616">
        <v>2.8545000000000003</v>
      </c>
      <c r="F310" s="611">
        <f t="shared" si="9"/>
        <v>285.45000000000005</v>
      </c>
      <c r="G310" s="612" t="s">
        <v>270</v>
      </c>
      <c r="H310" s="169" t="s">
        <v>1393</v>
      </c>
      <c r="I310" s="613" t="str">
        <f>VLOOKUP(H310,Presupuesto!$B$8:$C$583,2,0)</f>
        <v>EQUIPO MEDICO Y LABORATORIO</v>
      </c>
      <c r="J310" s="169" t="s">
        <v>620</v>
      </c>
      <c r="K310" s="169"/>
    </row>
    <row r="311" spans="3:11" x14ac:dyDescent="0.25">
      <c r="C311" s="614" t="s">
        <v>2680</v>
      </c>
      <c r="D311" s="615">
        <v>5</v>
      </c>
      <c r="E311" s="616">
        <v>14.272500000000001</v>
      </c>
      <c r="F311" s="611">
        <f t="shared" si="9"/>
        <v>71.362500000000011</v>
      </c>
      <c r="G311" s="612" t="s">
        <v>270</v>
      </c>
      <c r="H311" s="169" t="s">
        <v>1393</v>
      </c>
      <c r="I311" s="613" t="str">
        <f>VLOOKUP(H311,Presupuesto!$B$8:$C$583,2,0)</f>
        <v>EQUIPO MEDICO Y LABORATORIO</v>
      </c>
      <c r="J311" s="169" t="s">
        <v>620</v>
      </c>
      <c r="K311" s="169"/>
    </row>
    <row r="312" spans="3:11" x14ac:dyDescent="0.25">
      <c r="C312" s="614" t="s">
        <v>2681</v>
      </c>
      <c r="D312" s="615">
        <v>3</v>
      </c>
      <c r="E312" s="616">
        <v>38.06</v>
      </c>
      <c r="F312" s="611">
        <f t="shared" si="9"/>
        <v>114.18</v>
      </c>
      <c r="G312" s="612" t="s">
        <v>270</v>
      </c>
      <c r="H312" s="169" t="s">
        <v>1393</v>
      </c>
      <c r="I312" s="613" t="str">
        <f>VLOOKUP(H312,Presupuesto!$B$8:$C$583,2,0)</f>
        <v>EQUIPO MEDICO Y LABORATORIO</v>
      </c>
      <c r="J312" s="169" t="s">
        <v>620</v>
      </c>
      <c r="K312" s="169"/>
    </row>
    <row r="313" spans="3:11" x14ac:dyDescent="0.25">
      <c r="C313" s="624" t="s">
        <v>2682</v>
      </c>
      <c r="D313" s="615">
        <v>1</v>
      </c>
      <c r="E313" s="616">
        <v>85.635000000000005</v>
      </c>
      <c r="F313" s="611">
        <f t="shared" si="9"/>
        <v>85.635000000000005</v>
      </c>
      <c r="G313" s="612" t="s">
        <v>270</v>
      </c>
      <c r="H313" s="169" t="s">
        <v>1393</v>
      </c>
      <c r="I313" s="613" t="str">
        <f>VLOOKUP(H313,Presupuesto!$B$8:$C$583,2,0)</f>
        <v>EQUIPO MEDICO Y LABORATORIO</v>
      </c>
      <c r="J313" s="169" t="s">
        <v>620</v>
      </c>
      <c r="K313" s="169"/>
    </row>
    <row r="314" spans="3:11" x14ac:dyDescent="0.25">
      <c r="C314" s="614" t="s">
        <v>2683</v>
      </c>
      <c r="D314" s="615">
        <v>1</v>
      </c>
      <c r="E314" s="616">
        <v>19.03</v>
      </c>
      <c r="F314" s="611">
        <f t="shared" si="9"/>
        <v>19.03</v>
      </c>
      <c r="G314" s="612" t="s">
        <v>270</v>
      </c>
      <c r="H314" s="169" t="s">
        <v>1393</v>
      </c>
      <c r="I314" s="613" t="str">
        <f>VLOOKUP(H314,Presupuesto!$B$8:$C$583,2,0)</f>
        <v>EQUIPO MEDICO Y LABORATORIO</v>
      </c>
      <c r="J314" s="169" t="s">
        <v>620</v>
      </c>
      <c r="K314" s="169"/>
    </row>
    <row r="315" spans="3:11" x14ac:dyDescent="0.25">
      <c r="C315" s="614" t="s">
        <v>2684</v>
      </c>
      <c r="D315" s="615">
        <v>1</v>
      </c>
      <c r="E315" s="616">
        <v>142.72500000000002</v>
      </c>
      <c r="F315" s="611">
        <f t="shared" si="9"/>
        <v>142.72500000000002</v>
      </c>
      <c r="G315" s="612" t="s">
        <v>270</v>
      </c>
      <c r="H315" s="169" t="s">
        <v>1393</v>
      </c>
      <c r="I315" s="613" t="str">
        <f>VLOOKUP(H315,Presupuesto!$B$8:$C$583,2,0)</f>
        <v>EQUIPO MEDICO Y LABORATORIO</v>
      </c>
      <c r="J315" s="169" t="s">
        <v>620</v>
      </c>
      <c r="K315" s="169"/>
    </row>
    <row r="316" spans="3:11" x14ac:dyDescent="0.25">
      <c r="C316" s="614" t="s">
        <v>2685</v>
      </c>
      <c r="D316" s="615">
        <v>1</v>
      </c>
      <c r="E316" s="616">
        <v>551.87</v>
      </c>
      <c r="F316" s="611">
        <f t="shared" si="9"/>
        <v>551.87</v>
      </c>
      <c r="G316" s="612" t="s">
        <v>270</v>
      </c>
      <c r="H316" s="169" t="s">
        <v>1393</v>
      </c>
      <c r="I316" s="613" t="str">
        <f>VLOOKUP(H316,Presupuesto!$B$8:$C$583,2,0)</f>
        <v>EQUIPO MEDICO Y LABORATORIO</v>
      </c>
      <c r="J316" s="169" t="s">
        <v>620</v>
      </c>
      <c r="K316" s="169"/>
    </row>
    <row r="317" spans="3:11" x14ac:dyDescent="0.25">
      <c r="C317" s="614" t="s">
        <v>2686</v>
      </c>
      <c r="D317" s="615">
        <v>1</v>
      </c>
      <c r="E317" s="616">
        <v>475.75</v>
      </c>
      <c r="F317" s="611">
        <f t="shared" si="9"/>
        <v>475.75</v>
      </c>
      <c r="G317" s="612" t="s">
        <v>270</v>
      </c>
      <c r="H317" s="169" t="s">
        <v>1393</v>
      </c>
      <c r="I317" s="613" t="str">
        <f>VLOOKUP(H317,Presupuesto!$B$8:$C$583,2,0)</f>
        <v>EQUIPO MEDICO Y LABORATORIO</v>
      </c>
      <c r="J317" s="169" t="s">
        <v>620</v>
      </c>
      <c r="K317" s="169"/>
    </row>
    <row r="318" spans="3:11" x14ac:dyDescent="0.25">
      <c r="C318" s="614" t="s">
        <v>2687</v>
      </c>
      <c r="D318" s="615">
        <v>1</v>
      </c>
      <c r="E318" s="616">
        <v>399.63</v>
      </c>
      <c r="F318" s="611">
        <f t="shared" si="9"/>
        <v>399.63</v>
      </c>
      <c r="G318" s="612" t="s">
        <v>270</v>
      </c>
      <c r="H318" s="169" t="s">
        <v>1393</v>
      </c>
      <c r="I318" s="613" t="str">
        <f>VLOOKUP(H318,Presupuesto!$B$8:$C$583,2,0)</f>
        <v>EQUIPO MEDICO Y LABORATORIO</v>
      </c>
      <c r="J318" s="169" t="s">
        <v>620</v>
      </c>
      <c r="K318" s="169"/>
    </row>
    <row r="319" spans="3:11" x14ac:dyDescent="0.25">
      <c r="C319" s="168"/>
      <c r="D319" s="185"/>
      <c r="E319" s="150"/>
      <c r="F319" s="611"/>
      <c r="G319" s="612"/>
      <c r="H319" s="169"/>
      <c r="I319" s="613"/>
      <c r="J319" s="169"/>
      <c r="K319" s="169"/>
    </row>
    <row r="320" spans="3:11" x14ac:dyDescent="0.25">
      <c r="C320" s="634" t="s">
        <v>2688</v>
      </c>
      <c r="D320" s="604"/>
      <c r="E320" s="605"/>
      <c r="F320" s="606"/>
      <c r="G320" s="607"/>
      <c r="H320" s="608"/>
      <c r="I320" s="609"/>
      <c r="J320" s="608"/>
      <c r="K320" s="608"/>
    </row>
    <row r="321" spans="3:11" x14ac:dyDescent="0.25">
      <c r="C321" s="620" t="s">
        <v>2689</v>
      </c>
      <c r="D321" s="617">
        <v>1</v>
      </c>
      <c r="E321" s="617">
        <v>3615.7000000000003</v>
      </c>
      <c r="F321" s="611">
        <f t="shared" si="9"/>
        <v>3615.7000000000003</v>
      </c>
      <c r="G321" s="612" t="s">
        <v>270</v>
      </c>
      <c r="H321" s="638" t="s">
        <v>1345</v>
      </c>
      <c r="I321" s="613" t="str">
        <f>VLOOKUP(H321,Presupuesto!$B$8:$C$583,2,0)</f>
        <v>OTROS RESPUESTOS Y ACCESORIOS MENORES</v>
      </c>
      <c r="J321" s="169" t="s">
        <v>620</v>
      </c>
      <c r="K321" s="169"/>
    </row>
    <row r="322" spans="3:11" x14ac:dyDescent="0.25">
      <c r="C322" s="620" t="s">
        <v>2690</v>
      </c>
      <c r="D322" s="617">
        <v>1</v>
      </c>
      <c r="E322" s="618">
        <v>380.6</v>
      </c>
      <c r="F322" s="611">
        <f t="shared" si="9"/>
        <v>380.6</v>
      </c>
      <c r="G322" s="612" t="s">
        <v>270</v>
      </c>
      <c r="H322" s="638" t="s">
        <v>1345</v>
      </c>
      <c r="I322" s="613" t="str">
        <f>VLOOKUP(H322,Presupuesto!$B$8:$C$583,2,0)</f>
        <v>OTROS RESPUESTOS Y ACCESORIOS MENORES</v>
      </c>
      <c r="J322" s="169" t="s">
        <v>620</v>
      </c>
      <c r="K322" s="169"/>
    </row>
    <row r="323" spans="3:11" x14ac:dyDescent="0.25">
      <c r="C323" s="620" t="s">
        <v>2691</v>
      </c>
      <c r="D323" s="617">
        <v>1</v>
      </c>
      <c r="E323" s="618">
        <v>951.5</v>
      </c>
      <c r="F323" s="611">
        <f t="shared" si="9"/>
        <v>951.5</v>
      </c>
      <c r="G323" s="612" t="s">
        <v>270</v>
      </c>
      <c r="H323" s="638" t="s">
        <v>1345</v>
      </c>
      <c r="I323" s="613" t="str">
        <f>VLOOKUP(H323,Presupuesto!$B$8:$C$583,2,0)</f>
        <v>OTROS RESPUESTOS Y ACCESORIOS MENORES</v>
      </c>
      <c r="J323" s="169" t="s">
        <v>620</v>
      </c>
      <c r="K323" s="169"/>
    </row>
    <row r="324" spans="3:11" x14ac:dyDescent="0.25">
      <c r="C324" s="620" t="s">
        <v>2692</v>
      </c>
      <c r="D324" s="617">
        <v>1</v>
      </c>
      <c r="E324" s="618">
        <v>666.05000000000007</v>
      </c>
      <c r="F324" s="611">
        <f t="shared" si="9"/>
        <v>666.05000000000007</v>
      </c>
      <c r="G324" s="612" t="s">
        <v>270</v>
      </c>
      <c r="H324" s="638" t="s">
        <v>1345</v>
      </c>
      <c r="I324" s="613" t="str">
        <f>VLOOKUP(H324,Presupuesto!$B$8:$C$583,2,0)</f>
        <v>OTROS RESPUESTOS Y ACCESORIOS MENORES</v>
      </c>
      <c r="J324" s="169" t="s">
        <v>620</v>
      </c>
      <c r="K324" s="169"/>
    </row>
    <row r="325" spans="3:11" x14ac:dyDescent="0.25">
      <c r="C325" s="620" t="s">
        <v>2693</v>
      </c>
      <c r="D325" s="617">
        <v>1</v>
      </c>
      <c r="E325" s="618">
        <v>190.3</v>
      </c>
      <c r="F325" s="611">
        <f t="shared" si="9"/>
        <v>190.3</v>
      </c>
      <c r="G325" s="612" t="s">
        <v>270</v>
      </c>
      <c r="H325" s="638" t="s">
        <v>1345</v>
      </c>
      <c r="I325" s="613" t="str">
        <f>VLOOKUP(H325,Presupuesto!$B$8:$C$583,2,0)</f>
        <v>OTROS RESPUESTOS Y ACCESORIOS MENORES</v>
      </c>
      <c r="J325" s="169" t="s">
        <v>620</v>
      </c>
      <c r="K325" s="169"/>
    </row>
    <row r="326" spans="3:11" x14ac:dyDescent="0.25">
      <c r="C326" s="620" t="s">
        <v>2694</v>
      </c>
      <c r="D326" s="617">
        <v>1</v>
      </c>
      <c r="E326" s="618">
        <v>152.24</v>
      </c>
      <c r="F326" s="611">
        <f t="shared" si="9"/>
        <v>152.24</v>
      </c>
      <c r="G326" s="612" t="s">
        <v>270</v>
      </c>
      <c r="H326" s="638" t="s">
        <v>1345</v>
      </c>
      <c r="I326" s="613" t="str">
        <f>VLOOKUP(H326,Presupuesto!$B$8:$C$583,2,0)</f>
        <v>OTROS RESPUESTOS Y ACCESORIOS MENORES</v>
      </c>
      <c r="J326" s="169" t="s">
        <v>620</v>
      </c>
      <c r="K326" s="169"/>
    </row>
    <row r="327" spans="3:11" x14ac:dyDescent="0.25">
      <c r="C327" s="620" t="s">
        <v>2695</v>
      </c>
      <c r="D327" s="617">
        <v>1</v>
      </c>
      <c r="E327" s="618">
        <v>228.36</v>
      </c>
      <c r="F327" s="611">
        <f t="shared" si="9"/>
        <v>228.36</v>
      </c>
      <c r="G327" s="612" t="s">
        <v>270</v>
      </c>
      <c r="H327" s="638" t="s">
        <v>1345</v>
      </c>
      <c r="I327" s="613" t="str">
        <f>VLOOKUP(H327,Presupuesto!$B$8:$C$583,2,0)</f>
        <v>OTROS RESPUESTOS Y ACCESORIOS MENORES</v>
      </c>
      <c r="J327" s="169" t="s">
        <v>620</v>
      </c>
      <c r="K327" s="169"/>
    </row>
    <row r="328" spans="3:11" x14ac:dyDescent="0.25">
      <c r="C328" s="620" t="s">
        <v>2696</v>
      </c>
      <c r="D328" s="617">
        <v>1</v>
      </c>
      <c r="E328" s="618">
        <v>66.605000000000004</v>
      </c>
      <c r="F328" s="611">
        <f t="shared" si="9"/>
        <v>66.605000000000004</v>
      </c>
      <c r="G328" s="612" t="s">
        <v>270</v>
      </c>
      <c r="H328" s="638" t="s">
        <v>1345</v>
      </c>
      <c r="I328" s="613" t="str">
        <f>VLOOKUP(H328,Presupuesto!$B$8:$C$583,2,0)</f>
        <v>OTROS RESPUESTOS Y ACCESORIOS MENORES</v>
      </c>
      <c r="J328" s="169" t="s">
        <v>620</v>
      </c>
      <c r="K328" s="169"/>
    </row>
    <row r="329" spans="3:11" x14ac:dyDescent="0.25">
      <c r="C329" s="620" t="s">
        <v>2697</v>
      </c>
      <c r="D329" s="617">
        <v>1</v>
      </c>
      <c r="E329" s="618">
        <v>66.605000000000004</v>
      </c>
      <c r="F329" s="611">
        <f t="shared" si="9"/>
        <v>66.605000000000004</v>
      </c>
      <c r="G329" s="612" t="s">
        <v>270</v>
      </c>
      <c r="H329" s="638" t="s">
        <v>1345</v>
      </c>
      <c r="I329" s="613" t="str">
        <f>VLOOKUP(H329,Presupuesto!$B$8:$C$583,2,0)</f>
        <v>OTROS RESPUESTOS Y ACCESORIOS MENORES</v>
      </c>
      <c r="J329" s="169" t="s">
        <v>620</v>
      </c>
      <c r="K329" s="169"/>
    </row>
    <row r="330" spans="3:11" x14ac:dyDescent="0.25">
      <c r="C330" s="620" t="s">
        <v>2698</v>
      </c>
      <c r="D330" s="617">
        <v>1</v>
      </c>
      <c r="E330" s="618">
        <v>190.3</v>
      </c>
      <c r="F330" s="611">
        <f t="shared" si="9"/>
        <v>190.3</v>
      </c>
      <c r="G330" s="612" t="s">
        <v>270</v>
      </c>
      <c r="H330" s="638" t="s">
        <v>1345</v>
      </c>
      <c r="I330" s="613" t="str">
        <f>VLOOKUP(H330,Presupuesto!$B$8:$C$583,2,0)</f>
        <v>OTROS RESPUESTOS Y ACCESORIOS MENORES</v>
      </c>
      <c r="J330" s="169" t="s">
        <v>620</v>
      </c>
      <c r="K330" s="169"/>
    </row>
    <row r="331" spans="3:11" x14ac:dyDescent="0.25">
      <c r="C331" s="620" t="s">
        <v>2699</v>
      </c>
      <c r="D331" s="617">
        <v>1</v>
      </c>
      <c r="E331" s="618">
        <v>285.45000000000005</v>
      </c>
      <c r="F331" s="611">
        <f t="shared" si="9"/>
        <v>285.45000000000005</v>
      </c>
      <c r="G331" s="612" t="s">
        <v>270</v>
      </c>
      <c r="H331" s="638" t="s">
        <v>1345</v>
      </c>
      <c r="I331" s="613" t="str">
        <f>VLOOKUP(H331,Presupuesto!$B$8:$C$583,2,0)</f>
        <v>OTROS RESPUESTOS Y ACCESORIOS MENORES</v>
      </c>
      <c r="J331" s="169" t="s">
        <v>620</v>
      </c>
      <c r="K331" s="169"/>
    </row>
    <row r="332" spans="3:11" x14ac:dyDescent="0.25">
      <c r="C332" s="620" t="s">
        <v>2700</v>
      </c>
      <c r="D332" s="617">
        <v>3</v>
      </c>
      <c r="E332" s="618">
        <v>380.6</v>
      </c>
      <c r="F332" s="611">
        <f t="shared" si="9"/>
        <v>1141.8000000000002</v>
      </c>
      <c r="G332" s="612" t="s">
        <v>270</v>
      </c>
      <c r="H332" s="638" t="s">
        <v>1345</v>
      </c>
      <c r="I332" s="613" t="str">
        <f>VLOOKUP(H332,Presupuesto!$B$8:$C$583,2,0)</f>
        <v>OTROS RESPUESTOS Y ACCESORIOS MENORES</v>
      </c>
      <c r="J332" s="169" t="s">
        <v>620</v>
      </c>
      <c r="K332" s="169"/>
    </row>
    <row r="333" spans="3:11" x14ac:dyDescent="0.25">
      <c r="C333" s="170"/>
      <c r="D333" s="178"/>
      <c r="E333" s="145"/>
      <c r="F333" s="611"/>
      <c r="G333" s="612"/>
      <c r="H333" s="169"/>
      <c r="I333" s="613"/>
      <c r="J333" s="169"/>
      <c r="K333" s="169"/>
    </row>
    <row r="334" spans="3:11" x14ac:dyDescent="0.25">
      <c r="C334" s="610" t="s">
        <v>2701</v>
      </c>
      <c r="D334" s="635"/>
      <c r="E334" s="635"/>
      <c r="F334" s="606"/>
      <c r="G334" s="607"/>
      <c r="H334" s="608"/>
      <c r="I334" s="609"/>
      <c r="J334" s="608"/>
      <c r="K334" s="608"/>
    </row>
    <row r="335" spans="3:11" x14ac:dyDescent="0.25">
      <c r="C335" s="614" t="s">
        <v>2702</v>
      </c>
      <c r="D335" s="615">
        <v>2</v>
      </c>
      <c r="E335" s="616">
        <v>627.99</v>
      </c>
      <c r="F335" s="611">
        <f t="shared" si="9"/>
        <v>1255.98</v>
      </c>
      <c r="G335" s="612" t="s">
        <v>270</v>
      </c>
      <c r="H335" s="638" t="s">
        <v>1369</v>
      </c>
      <c r="I335" s="613" t="str">
        <f>VLOOKUP(H335,Presupuesto!$B$8:$C$583,2,0)</f>
        <v>INSTALACIONES VARIAS</v>
      </c>
      <c r="J335" s="169" t="s">
        <v>620</v>
      </c>
      <c r="K335" s="169"/>
    </row>
    <row r="336" spans="3:11" x14ac:dyDescent="0.25">
      <c r="C336" s="614" t="s">
        <v>2703</v>
      </c>
      <c r="D336" s="615">
        <v>4</v>
      </c>
      <c r="E336" s="616">
        <v>627.99</v>
      </c>
      <c r="F336" s="611">
        <f t="shared" si="9"/>
        <v>2511.96</v>
      </c>
      <c r="G336" s="612" t="s">
        <v>270</v>
      </c>
      <c r="H336" s="638" t="s">
        <v>1369</v>
      </c>
      <c r="I336" s="613" t="str">
        <f>VLOOKUP(H336,Presupuesto!$B$8:$C$583,2,0)</f>
        <v>INSTALACIONES VARIAS</v>
      </c>
      <c r="J336" s="169" t="s">
        <v>620</v>
      </c>
      <c r="K336" s="169"/>
    </row>
    <row r="337" spans="3:11" x14ac:dyDescent="0.25">
      <c r="C337" s="614" t="s">
        <v>2704</v>
      </c>
      <c r="D337" s="615">
        <v>4</v>
      </c>
      <c r="E337" s="616">
        <v>570.90000000000009</v>
      </c>
      <c r="F337" s="611">
        <f t="shared" si="9"/>
        <v>2283.6000000000004</v>
      </c>
      <c r="G337" s="612" t="s">
        <v>270</v>
      </c>
      <c r="H337" s="638" t="s">
        <v>1369</v>
      </c>
      <c r="I337" s="613" t="str">
        <f>VLOOKUP(H337,Presupuesto!$B$8:$C$583,2,0)</f>
        <v>INSTALACIONES VARIAS</v>
      </c>
      <c r="J337" s="169" t="s">
        <v>620</v>
      </c>
      <c r="K337" s="169"/>
    </row>
    <row r="338" spans="3:11" x14ac:dyDescent="0.25">
      <c r="C338" s="614" t="s">
        <v>2705</v>
      </c>
      <c r="D338" s="615">
        <v>1</v>
      </c>
      <c r="E338" s="616">
        <v>66605</v>
      </c>
      <c r="F338" s="611">
        <f t="shared" si="9"/>
        <v>66605</v>
      </c>
      <c r="G338" s="612" t="s">
        <v>270</v>
      </c>
      <c r="H338" s="638" t="s">
        <v>1369</v>
      </c>
      <c r="I338" s="613" t="str">
        <f>VLOOKUP(H338,Presupuesto!$B$8:$C$583,2,0)</f>
        <v>INSTALACIONES VARIAS</v>
      </c>
      <c r="J338" s="169" t="s">
        <v>620</v>
      </c>
      <c r="K338" s="169"/>
    </row>
    <row r="339" spans="3:11" x14ac:dyDescent="0.25">
      <c r="C339" s="614" t="s">
        <v>2706</v>
      </c>
      <c r="D339" s="615">
        <v>1</v>
      </c>
      <c r="E339" s="616">
        <v>666.05000000000007</v>
      </c>
      <c r="F339" s="611">
        <f t="shared" si="9"/>
        <v>666.05000000000007</v>
      </c>
      <c r="G339" s="612" t="s">
        <v>270</v>
      </c>
      <c r="H339" s="638" t="s">
        <v>1369</v>
      </c>
      <c r="I339" s="613" t="str">
        <f>VLOOKUP(H339,Presupuesto!$B$8:$C$583,2,0)</f>
        <v>INSTALACIONES VARIAS</v>
      </c>
      <c r="J339" s="169" t="s">
        <v>620</v>
      </c>
      <c r="K339" s="169"/>
    </row>
    <row r="340" spans="3:11" x14ac:dyDescent="0.25">
      <c r="C340" s="614" t="s">
        <v>2707</v>
      </c>
      <c r="D340" s="615">
        <v>1</v>
      </c>
      <c r="E340" s="616">
        <v>666.05000000000007</v>
      </c>
      <c r="F340" s="611">
        <f t="shared" si="9"/>
        <v>666.05000000000007</v>
      </c>
      <c r="G340" s="612" t="s">
        <v>270</v>
      </c>
      <c r="H340" s="638" t="s">
        <v>1369</v>
      </c>
      <c r="I340" s="613" t="str">
        <f>VLOOKUP(H340,Presupuesto!$B$8:$C$583,2,0)</f>
        <v>INSTALACIONES VARIAS</v>
      </c>
      <c r="J340" s="169" t="s">
        <v>620</v>
      </c>
      <c r="K340" s="169"/>
    </row>
    <row r="341" spans="3:11" x14ac:dyDescent="0.25">
      <c r="C341" s="614" t="s">
        <v>2708</v>
      </c>
      <c r="D341" s="615">
        <v>1</v>
      </c>
      <c r="E341" s="616">
        <v>761.2</v>
      </c>
      <c r="F341" s="611">
        <f t="shared" si="9"/>
        <v>761.2</v>
      </c>
      <c r="G341" s="612" t="s">
        <v>270</v>
      </c>
      <c r="H341" s="638" t="s">
        <v>1369</v>
      </c>
      <c r="I341" s="613" t="str">
        <f>VLOOKUP(H341,Presupuesto!$B$8:$C$583,2,0)</f>
        <v>INSTALACIONES VARIAS</v>
      </c>
      <c r="J341" s="169" t="s">
        <v>620</v>
      </c>
      <c r="K341" s="169"/>
    </row>
    <row r="342" spans="3:11" x14ac:dyDescent="0.25">
      <c r="C342" s="614" t="s">
        <v>2709</v>
      </c>
      <c r="D342" s="615">
        <v>1</v>
      </c>
      <c r="E342" s="616">
        <v>666.05000000000007</v>
      </c>
      <c r="F342" s="611">
        <f t="shared" si="9"/>
        <v>666.05000000000007</v>
      </c>
      <c r="G342" s="612" t="s">
        <v>270</v>
      </c>
      <c r="H342" s="638" t="s">
        <v>1369</v>
      </c>
      <c r="I342" s="613" t="str">
        <f>VLOOKUP(H342,Presupuesto!$B$8:$C$583,2,0)</f>
        <v>INSTALACIONES VARIAS</v>
      </c>
      <c r="J342" s="169" t="s">
        <v>620</v>
      </c>
      <c r="K342" s="169"/>
    </row>
    <row r="343" spans="3:11" x14ac:dyDescent="0.25">
      <c r="C343" s="614" t="s">
        <v>2710</v>
      </c>
      <c r="D343" s="615">
        <v>1</v>
      </c>
      <c r="E343" s="616">
        <v>1617.5500000000002</v>
      </c>
      <c r="F343" s="611">
        <f t="shared" si="9"/>
        <v>1617.5500000000002</v>
      </c>
      <c r="G343" s="612" t="s">
        <v>270</v>
      </c>
      <c r="H343" s="638" t="s">
        <v>1369</v>
      </c>
      <c r="I343" s="613" t="str">
        <f>VLOOKUP(H343,Presupuesto!$B$8:$C$583,2,0)</f>
        <v>INSTALACIONES VARIAS</v>
      </c>
      <c r="J343" s="169" t="s">
        <v>620</v>
      </c>
      <c r="K343" s="169"/>
    </row>
    <row r="344" spans="3:11" ht="30" x14ac:dyDescent="0.25">
      <c r="C344" s="625" t="s">
        <v>2711</v>
      </c>
      <c r="D344" s="615">
        <v>1</v>
      </c>
      <c r="E344" s="616">
        <v>1427.25</v>
      </c>
      <c r="F344" s="611">
        <f t="shared" si="9"/>
        <v>1427.25</v>
      </c>
      <c r="G344" s="612" t="s">
        <v>270</v>
      </c>
      <c r="H344" s="638" t="s">
        <v>1369</v>
      </c>
      <c r="I344" s="613" t="str">
        <f>VLOOKUP(H344,Presupuesto!$B$8:$C$583,2,0)</f>
        <v>INSTALACIONES VARIAS</v>
      </c>
      <c r="J344" s="169" t="s">
        <v>620</v>
      </c>
      <c r="K344" s="169"/>
    </row>
    <row r="345" spans="3:11" ht="30" x14ac:dyDescent="0.25">
      <c r="C345" s="625" t="s">
        <v>2712</v>
      </c>
      <c r="D345" s="615">
        <v>1</v>
      </c>
      <c r="E345" s="616">
        <v>133210</v>
      </c>
      <c r="F345" s="611">
        <f t="shared" si="9"/>
        <v>133210</v>
      </c>
      <c r="G345" s="612" t="s">
        <v>270</v>
      </c>
      <c r="H345" s="638" t="s">
        <v>1369</v>
      </c>
      <c r="I345" s="613" t="str">
        <f>VLOOKUP(H345,Presupuesto!$B$8:$C$583,2,0)</f>
        <v>INSTALACIONES VARIAS</v>
      </c>
      <c r="J345" s="169" t="s">
        <v>620</v>
      </c>
      <c r="K345" s="169"/>
    </row>
    <row r="346" spans="3:11" x14ac:dyDescent="0.25">
      <c r="C346" s="614" t="s">
        <v>2713</v>
      </c>
      <c r="D346" s="615">
        <v>1</v>
      </c>
      <c r="E346" s="616">
        <v>299704.870301747</v>
      </c>
      <c r="F346" s="611">
        <f t="shared" si="9"/>
        <v>299704.870301747</v>
      </c>
      <c r="G346" s="612" t="s">
        <v>270</v>
      </c>
      <c r="H346" s="638" t="s">
        <v>1369</v>
      </c>
      <c r="I346" s="613" t="str">
        <f>VLOOKUP(H346,Presupuesto!$B$8:$C$583,2,0)</f>
        <v>INSTALACIONES VARIAS</v>
      </c>
      <c r="J346" s="169" t="s">
        <v>620</v>
      </c>
      <c r="K346" s="169"/>
    </row>
    <row r="347" spans="3:11" x14ac:dyDescent="0.25">
      <c r="C347" s="626" t="s">
        <v>2714</v>
      </c>
      <c r="D347" s="615">
        <v>1</v>
      </c>
      <c r="E347" s="616">
        <v>66605</v>
      </c>
      <c r="F347" s="611">
        <f t="shared" si="9"/>
        <v>66605</v>
      </c>
      <c r="G347" s="612" t="s">
        <v>270</v>
      </c>
      <c r="H347" s="638" t="s">
        <v>1369</v>
      </c>
      <c r="I347" s="613" t="str">
        <f>VLOOKUP(H347,Presupuesto!$B$8:$C$583,2,0)</f>
        <v>INSTALACIONES VARIAS</v>
      </c>
      <c r="J347" s="169" t="s">
        <v>620</v>
      </c>
      <c r="K347" s="169"/>
    </row>
    <row r="348" spans="3:11" x14ac:dyDescent="0.25">
      <c r="C348" s="172"/>
      <c r="D348" s="178"/>
      <c r="E348" s="145"/>
      <c r="F348" s="611"/>
      <c r="G348" s="612"/>
      <c r="H348" s="169"/>
      <c r="I348" s="613"/>
      <c r="J348" s="169"/>
      <c r="K348" s="169"/>
    </row>
    <row r="349" spans="3:11" x14ac:dyDescent="0.25">
      <c r="C349" s="610" t="s">
        <v>2715</v>
      </c>
      <c r="D349" s="636"/>
      <c r="E349" s="637"/>
      <c r="F349" s="606"/>
      <c r="G349" s="607"/>
      <c r="H349" s="608"/>
      <c r="I349" s="609"/>
      <c r="J349" s="608"/>
      <c r="K349" s="608"/>
    </row>
    <row r="350" spans="3:11" x14ac:dyDescent="0.25">
      <c r="C350" s="614" t="s">
        <v>2716</v>
      </c>
      <c r="D350" s="615">
        <v>20</v>
      </c>
      <c r="E350" s="616">
        <v>352.59396506087876</v>
      </c>
      <c r="F350" s="611">
        <f t="shared" si="9"/>
        <v>7051.8793012175756</v>
      </c>
      <c r="G350" s="612" t="s">
        <v>270</v>
      </c>
      <c r="H350" s="638" t="s">
        <v>1198</v>
      </c>
      <c r="I350" s="613" t="str">
        <f>VLOOKUP(H350,Presupuesto!$B$8:$C$583,2,0)</f>
        <v>PRENDA DE VESTIR</v>
      </c>
      <c r="J350" s="169" t="s">
        <v>620</v>
      </c>
      <c r="K350" s="169"/>
    </row>
    <row r="351" spans="3:11" x14ac:dyDescent="0.25">
      <c r="C351" s="614" t="s">
        <v>2717</v>
      </c>
      <c r="D351" s="615">
        <v>20</v>
      </c>
      <c r="E351" s="616">
        <v>95.15</v>
      </c>
      <c r="F351" s="611">
        <f t="shared" si="9"/>
        <v>1903</v>
      </c>
      <c r="G351" s="612" t="s">
        <v>270</v>
      </c>
      <c r="H351" s="638" t="s">
        <v>1341</v>
      </c>
      <c r="I351" s="613" t="str">
        <f>VLOOKUP(H351,Presupuesto!$B$8:$C$583,2,0)</f>
        <v>INSTRUMENTOS MEDICOS QUIRURGICOS MENOR Y DE LABORATORIO</v>
      </c>
      <c r="J351" s="169" t="s">
        <v>620</v>
      </c>
      <c r="K351" s="169"/>
    </row>
    <row r="352" spans="3:11" x14ac:dyDescent="0.25">
      <c r="C352" s="614" t="s">
        <v>2718</v>
      </c>
      <c r="D352" s="615">
        <v>20</v>
      </c>
      <c r="E352" s="616">
        <v>402.96453149814721</v>
      </c>
      <c r="F352" s="611">
        <f t="shared" si="9"/>
        <v>8059.290629962944</v>
      </c>
      <c r="G352" s="612" t="s">
        <v>270</v>
      </c>
      <c r="H352" s="638" t="s">
        <v>1341</v>
      </c>
      <c r="I352" s="613" t="str">
        <f>VLOOKUP(H352,Presupuesto!$B$8:$C$583,2,0)</f>
        <v>INSTRUMENTOS MEDICOS QUIRURGICOS MENOR Y DE LABORATORIO</v>
      </c>
      <c r="J352" s="169" t="s">
        <v>620</v>
      </c>
      <c r="K352" s="169"/>
    </row>
    <row r="353" spans="3:11" x14ac:dyDescent="0.25">
      <c r="C353" s="614" t="s">
        <v>2719</v>
      </c>
      <c r="D353" s="615">
        <v>20</v>
      </c>
      <c r="E353" s="616">
        <v>302.22339862361036</v>
      </c>
      <c r="F353" s="611">
        <f t="shared" si="9"/>
        <v>6044.4679724722073</v>
      </c>
      <c r="G353" s="612" t="s">
        <v>270</v>
      </c>
      <c r="H353" s="638" t="s">
        <v>1341</v>
      </c>
      <c r="I353" s="613" t="str">
        <f>VLOOKUP(H353,Presupuesto!$B$8:$C$583,2,0)</f>
        <v>INSTRUMENTOS MEDICOS QUIRURGICOS MENOR Y DE LABORATORIO</v>
      </c>
      <c r="J353" s="169" t="s">
        <v>620</v>
      </c>
      <c r="K353" s="169"/>
    </row>
    <row r="354" spans="3:11" x14ac:dyDescent="0.25">
      <c r="C354" s="614" t="s">
        <v>2720</v>
      </c>
      <c r="D354" s="615">
        <v>3</v>
      </c>
      <c r="E354" s="616">
        <v>380.6</v>
      </c>
      <c r="F354" s="611">
        <f t="shared" si="9"/>
        <v>1141.8000000000002</v>
      </c>
      <c r="G354" s="612" t="s">
        <v>270</v>
      </c>
      <c r="H354" s="638" t="s">
        <v>1341</v>
      </c>
      <c r="I354" s="613" t="str">
        <f>VLOOKUP(H354,Presupuesto!$B$8:$C$583,2,0)</f>
        <v>INSTRUMENTOS MEDICOS QUIRURGICOS MENOR Y DE LABORATORIO</v>
      </c>
      <c r="J354" s="169" t="s">
        <v>620</v>
      </c>
      <c r="K354" s="169"/>
    </row>
    <row r="355" spans="3:11" x14ac:dyDescent="0.25">
      <c r="C355" s="614" t="s">
        <v>2721</v>
      </c>
      <c r="D355" s="615">
        <v>1</v>
      </c>
      <c r="E355" s="616">
        <v>3806</v>
      </c>
      <c r="F355" s="611">
        <f t="shared" si="9"/>
        <v>3806</v>
      </c>
      <c r="G355" s="612" t="s">
        <v>270</v>
      </c>
      <c r="H355" s="638" t="s">
        <v>1341</v>
      </c>
      <c r="I355" s="613" t="str">
        <f>VLOOKUP(H355,Presupuesto!$B$8:$C$583,2,0)</f>
        <v>INSTRUMENTOS MEDICOS QUIRURGICOS MENOR Y DE LABORATORIO</v>
      </c>
      <c r="J355" s="169" t="s">
        <v>620</v>
      </c>
      <c r="K355" s="169"/>
    </row>
    <row r="356" spans="3:11" x14ac:dyDescent="0.25">
      <c r="C356" s="614" t="s">
        <v>2722</v>
      </c>
      <c r="D356" s="615">
        <v>2</v>
      </c>
      <c r="E356" s="616">
        <v>9066.7019587083105</v>
      </c>
      <c r="F356" s="611">
        <f t="shared" si="9"/>
        <v>18133.403917416621</v>
      </c>
      <c r="G356" s="612" t="s">
        <v>270</v>
      </c>
      <c r="H356" s="638" t="s">
        <v>1341</v>
      </c>
      <c r="I356" s="613" t="str">
        <f>VLOOKUP(H356,Presupuesto!$B$8:$C$583,2,0)</f>
        <v>INSTRUMENTOS MEDICOS QUIRURGICOS MENOR Y DE LABORATORIO</v>
      </c>
      <c r="J356" s="169" t="s">
        <v>620</v>
      </c>
      <c r="K356" s="169"/>
    </row>
    <row r="357" spans="3:11" x14ac:dyDescent="0.25">
      <c r="C357" s="614" t="s">
        <v>2723</v>
      </c>
      <c r="D357" s="615">
        <v>10</v>
      </c>
      <c r="E357" s="616">
        <v>151.11169931180518</v>
      </c>
      <c r="F357" s="611">
        <f t="shared" si="9"/>
        <v>1511.1169931180518</v>
      </c>
      <c r="G357" s="612" t="s">
        <v>270</v>
      </c>
      <c r="H357" s="638" t="s">
        <v>1341</v>
      </c>
      <c r="I357" s="613" t="str">
        <f>VLOOKUP(H357,Presupuesto!$B$8:$C$583,2,0)</f>
        <v>INSTRUMENTOS MEDICOS QUIRURGICOS MENOR Y DE LABORATORIO</v>
      </c>
      <c r="J357" s="169" t="s">
        <v>620</v>
      </c>
      <c r="K357" s="169"/>
    </row>
    <row r="358" spans="3:11" x14ac:dyDescent="0.25">
      <c r="C358" s="627" t="s">
        <v>2724</v>
      </c>
      <c r="D358" s="615">
        <v>1</v>
      </c>
      <c r="E358" s="616">
        <v>805.92906299629442</v>
      </c>
      <c r="F358" s="611">
        <f t="shared" si="9"/>
        <v>805.92906299629442</v>
      </c>
      <c r="G358" s="612" t="s">
        <v>270</v>
      </c>
      <c r="H358" s="638" t="s">
        <v>1341</v>
      </c>
      <c r="I358" s="613" t="str">
        <f>VLOOKUP(H358,Presupuesto!$B$8:$C$583,2,0)</f>
        <v>INSTRUMENTOS MEDICOS QUIRURGICOS MENOR Y DE LABORATORIO</v>
      </c>
      <c r="J358" s="169" t="s">
        <v>620</v>
      </c>
      <c r="K358" s="169"/>
    </row>
    <row r="359" spans="3:11" x14ac:dyDescent="0.25">
      <c r="C359" s="614" t="s">
        <v>2725</v>
      </c>
      <c r="D359" s="615">
        <v>3</v>
      </c>
      <c r="E359" s="616">
        <v>1007.4113287453679</v>
      </c>
      <c r="F359" s="611">
        <f t="shared" si="9"/>
        <v>3022.2339862361036</v>
      </c>
      <c r="G359" s="612" t="s">
        <v>270</v>
      </c>
      <c r="H359" s="638" t="s">
        <v>1341</v>
      </c>
      <c r="I359" s="613" t="str">
        <f>VLOOKUP(H359,Presupuesto!$B$8:$C$583,2,0)</f>
        <v>INSTRUMENTOS MEDICOS QUIRURGICOS MENOR Y DE LABORATORIO</v>
      </c>
      <c r="J359" s="169" t="s">
        <v>620</v>
      </c>
      <c r="K359" s="169"/>
    </row>
    <row r="360" spans="3:11" x14ac:dyDescent="0.25">
      <c r="C360" s="614" t="s">
        <v>2726</v>
      </c>
      <c r="D360" s="615">
        <v>2</v>
      </c>
      <c r="E360" s="616">
        <v>1208.8935944944415</v>
      </c>
      <c r="F360" s="611">
        <f t="shared" si="9"/>
        <v>2417.7871889888829</v>
      </c>
      <c r="G360" s="612" t="s">
        <v>270</v>
      </c>
      <c r="H360" s="638" t="s">
        <v>1341</v>
      </c>
      <c r="I360" s="613" t="str">
        <f>VLOOKUP(H360,Presupuesto!$B$8:$C$583,2,0)</f>
        <v>INSTRUMENTOS MEDICOS QUIRURGICOS MENOR Y DE LABORATORIO</v>
      </c>
      <c r="J360" s="169" t="s">
        <v>620</v>
      </c>
      <c r="K360" s="169"/>
    </row>
    <row r="361" spans="3:11" x14ac:dyDescent="0.25">
      <c r="C361" s="614" t="s">
        <v>2727</v>
      </c>
      <c r="D361" s="615">
        <v>1</v>
      </c>
      <c r="E361" s="616">
        <v>352.59396506087876</v>
      </c>
      <c r="F361" s="611">
        <f t="shared" si="9"/>
        <v>352.59396506087876</v>
      </c>
      <c r="G361" s="612" t="s">
        <v>270</v>
      </c>
      <c r="H361" s="638" t="s">
        <v>1341</v>
      </c>
      <c r="I361" s="613" t="str">
        <f>VLOOKUP(H361,Presupuesto!$B$8:$C$583,2,0)</f>
        <v>INSTRUMENTOS MEDICOS QUIRURGICOS MENOR Y DE LABORATORIO</v>
      </c>
      <c r="J361" s="169" t="s">
        <v>620</v>
      </c>
      <c r="K361" s="169"/>
    </row>
    <row r="362" spans="3:11" x14ac:dyDescent="0.25">
      <c r="C362" s="172"/>
      <c r="D362" s="178"/>
      <c r="E362" s="145"/>
      <c r="F362" s="611"/>
      <c r="G362" s="612"/>
      <c r="H362" s="169"/>
      <c r="I362" s="613"/>
      <c r="J362" s="169"/>
      <c r="K362" s="169"/>
    </row>
    <row r="363" spans="3:11" x14ac:dyDescent="0.25">
      <c r="C363" s="610" t="s">
        <v>2728</v>
      </c>
      <c r="D363" s="636"/>
      <c r="E363" s="637"/>
      <c r="F363" s="606"/>
      <c r="G363" s="607"/>
      <c r="H363" s="608"/>
      <c r="I363" s="609"/>
      <c r="J363" s="608"/>
      <c r="K363" s="608"/>
    </row>
    <row r="364" spans="3:11" x14ac:dyDescent="0.25">
      <c r="C364" s="614" t="s">
        <v>2729</v>
      </c>
      <c r="D364" s="615">
        <v>3</v>
      </c>
      <c r="E364" s="616">
        <v>285.45000000000005</v>
      </c>
      <c r="F364" s="611">
        <f t="shared" si="9"/>
        <v>856.35000000000014</v>
      </c>
      <c r="G364" s="612" t="s">
        <v>270</v>
      </c>
      <c r="H364" s="169" t="s">
        <v>1393</v>
      </c>
      <c r="I364" s="613" t="str">
        <f>VLOOKUP(H364,Presupuesto!$B$8:$C$583,2,0)</f>
        <v>EQUIPO MEDICO Y LABORATORIO</v>
      </c>
      <c r="J364" s="169" t="s">
        <v>620</v>
      </c>
      <c r="K364" s="169"/>
    </row>
    <row r="365" spans="3:11" x14ac:dyDescent="0.25">
      <c r="C365" s="614" t="s">
        <v>2730</v>
      </c>
      <c r="D365" s="615">
        <v>3</v>
      </c>
      <c r="E365" s="616">
        <v>494.78000000000003</v>
      </c>
      <c r="F365" s="611">
        <f t="shared" si="9"/>
        <v>1484.3400000000001</v>
      </c>
      <c r="G365" s="612" t="s">
        <v>270</v>
      </c>
      <c r="H365" s="169" t="s">
        <v>1393</v>
      </c>
      <c r="I365" s="613" t="str">
        <f>VLOOKUP(H365,Presupuesto!$B$8:$C$583,2,0)</f>
        <v>EQUIPO MEDICO Y LABORATORIO</v>
      </c>
      <c r="J365" s="169" t="s">
        <v>620</v>
      </c>
      <c r="K365" s="169"/>
    </row>
    <row r="366" spans="3:11" x14ac:dyDescent="0.25">
      <c r="C366" s="614" t="s">
        <v>2731</v>
      </c>
      <c r="D366" s="615">
        <v>5</v>
      </c>
      <c r="E366" s="616">
        <v>275.935</v>
      </c>
      <c r="F366" s="611">
        <f t="shared" si="9"/>
        <v>1379.675</v>
      </c>
      <c r="G366" s="612" t="s">
        <v>270</v>
      </c>
      <c r="H366" s="169" t="s">
        <v>1393</v>
      </c>
      <c r="I366" s="613" t="str">
        <f>VLOOKUP(H366,Presupuesto!$B$8:$C$583,2,0)</f>
        <v>EQUIPO MEDICO Y LABORATORIO</v>
      </c>
      <c r="J366" s="169" t="s">
        <v>620</v>
      </c>
      <c r="K366" s="169"/>
    </row>
    <row r="367" spans="3:11" x14ac:dyDescent="0.25">
      <c r="C367" s="614" t="s">
        <v>2732</v>
      </c>
      <c r="D367" s="615">
        <v>3</v>
      </c>
      <c r="E367" s="616">
        <v>209.33</v>
      </c>
      <c r="F367" s="611">
        <f t="shared" si="9"/>
        <v>627.99</v>
      </c>
      <c r="G367" s="612" t="s">
        <v>270</v>
      </c>
      <c r="H367" s="169" t="s">
        <v>1393</v>
      </c>
      <c r="I367" s="613" t="str">
        <f>VLOOKUP(H367,Presupuesto!$B$8:$C$583,2,0)</f>
        <v>EQUIPO MEDICO Y LABORATORIO</v>
      </c>
      <c r="J367" s="169" t="s">
        <v>620</v>
      </c>
      <c r="K367" s="169"/>
    </row>
    <row r="368" spans="3:11" x14ac:dyDescent="0.25">
      <c r="C368" s="614" t="s">
        <v>2733</v>
      </c>
      <c r="D368" s="615">
        <v>2</v>
      </c>
      <c r="E368" s="616">
        <v>247.39000000000001</v>
      </c>
      <c r="F368" s="611">
        <f t="shared" si="9"/>
        <v>494.78000000000003</v>
      </c>
      <c r="G368" s="612" t="s">
        <v>270</v>
      </c>
      <c r="H368" s="169" t="s">
        <v>1393</v>
      </c>
      <c r="I368" s="613" t="str">
        <f>VLOOKUP(H368,Presupuesto!$B$8:$C$583,2,0)</f>
        <v>EQUIPO MEDICO Y LABORATORIO</v>
      </c>
      <c r="J368" s="169" t="s">
        <v>620</v>
      </c>
      <c r="K368" s="169"/>
    </row>
    <row r="369" spans="3:11" x14ac:dyDescent="0.25">
      <c r="C369" s="614" t="s">
        <v>2734</v>
      </c>
      <c r="D369" s="615">
        <v>10</v>
      </c>
      <c r="E369" s="616">
        <v>95.15</v>
      </c>
      <c r="F369" s="611">
        <f t="shared" si="9"/>
        <v>951.5</v>
      </c>
      <c r="G369" s="612" t="s">
        <v>270</v>
      </c>
      <c r="H369" s="169" t="s">
        <v>1393</v>
      </c>
      <c r="I369" s="613" t="str">
        <f>VLOOKUP(H369,Presupuesto!$B$8:$C$583,2,0)</f>
        <v>EQUIPO MEDICO Y LABORATORIO</v>
      </c>
      <c r="J369" s="169" t="s">
        <v>620</v>
      </c>
      <c r="K369" s="169"/>
    </row>
    <row r="370" spans="3:11" x14ac:dyDescent="0.25">
      <c r="C370" s="614" t="s">
        <v>2735</v>
      </c>
      <c r="D370" s="615">
        <v>5</v>
      </c>
      <c r="E370" s="616">
        <v>380.6</v>
      </c>
      <c r="F370" s="611">
        <f t="shared" si="9"/>
        <v>1903</v>
      </c>
      <c r="G370" s="612" t="s">
        <v>270</v>
      </c>
      <c r="H370" s="169" t="s">
        <v>1393</v>
      </c>
      <c r="I370" s="613" t="str">
        <f>VLOOKUP(H370,Presupuesto!$B$8:$C$583,2,0)</f>
        <v>EQUIPO MEDICO Y LABORATORIO</v>
      </c>
      <c r="J370" s="169" t="s">
        <v>620</v>
      </c>
      <c r="K370" s="169"/>
    </row>
    <row r="371" spans="3:11" x14ac:dyDescent="0.25">
      <c r="C371" s="614" t="s">
        <v>2736</v>
      </c>
      <c r="D371" s="615">
        <v>6</v>
      </c>
      <c r="E371" s="616">
        <v>1617.5500000000002</v>
      </c>
      <c r="F371" s="611">
        <f t="shared" si="9"/>
        <v>9705.3000000000011</v>
      </c>
      <c r="G371" s="612" t="s">
        <v>270</v>
      </c>
      <c r="H371" s="169" t="s">
        <v>1393</v>
      </c>
      <c r="I371" s="613" t="str">
        <f>VLOOKUP(H371,Presupuesto!$B$8:$C$583,2,0)</f>
        <v>EQUIPO MEDICO Y LABORATORIO</v>
      </c>
      <c r="J371" s="169" t="s">
        <v>620</v>
      </c>
      <c r="K371" s="169"/>
    </row>
    <row r="372" spans="3:11" x14ac:dyDescent="0.25">
      <c r="C372" s="614" t="s">
        <v>2737</v>
      </c>
      <c r="D372" s="615">
        <v>1</v>
      </c>
      <c r="E372" s="616">
        <v>19030</v>
      </c>
      <c r="F372" s="611">
        <f t="shared" si="9"/>
        <v>19030</v>
      </c>
      <c r="G372" s="612" t="s">
        <v>270</v>
      </c>
      <c r="H372" s="169" t="s">
        <v>1393</v>
      </c>
      <c r="I372" s="613" t="str">
        <f>VLOOKUP(H372,Presupuesto!$B$8:$C$583,2,0)</f>
        <v>EQUIPO MEDICO Y LABORATORIO</v>
      </c>
      <c r="J372" s="169" t="s">
        <v>620</v>
      </c>
      <c r="K372" s="169"/>
    </row>
    <row r="373" spans="3:11" x14ac:dyDescent="0.25">
      <c r="C373" s="614" t="s">
        <v>2738</v>
      </c>
      <c r="D373" s="615">
        <v>1</v>
      </c>
      <c r="E373" s="616">
        <v>2816.44</v>
      </c>
      <c r="F373" s="611">
        <f t="shared" si="9"/>
        <v>2816.44</v>
      </c>
      <c r="G373" s="612" t="s">
        <v>270</v>
      </c>
      <c r="H373" s="169" t="s">
        <v>1393</v>
      </c>
      <c r="I373" s="613" t="str">
        <f>VLOOKUP(H373,Presupuesto!$B$8:$C$583,2,0)</f>
        <v>EQUIPO MEDICO Y LABORATORIO</v>
      </c>
      <c r="J373" s="169" t="s">
        <v>620</v>
      </c>
      <c r="K373" s="169"/>
    </row>
    <row r="374" spans="3:11" x14ac:dyDescent="0.25">
      <c r="C374" s="614" t="s">
        <v>2739</v>
      </c>
      <c r="D374" s="615">
        <v>5</v>
      </c>
      <c r="E374" s="616">
        <v>285.45000000000005</v>
      </c>
      <c r="F374" s="611">
        <f t="shared" si="9"/>
        <v>1427.2500000000002</v>
      </c>
      <c r="G374" s="612" t="s">
        <v>270</v>
      </c>
      <c r="H374" s="169" t="s">
        <v>1393</v>
      </c>
      <c r="I374" s="613" t="str">
        <f>VLOOKUP(H374,Presupuesto!$B$8:$C$583,2,0)</f>
        <v>EQUIPO MEDICO Y LABORATORIO</v>
      </c>
      <c r="J374" s="169" t="s">
        <v>620</v>
      </c>
      <c r="K374" s="169"/>
    </row>
    <row r="375" spans="3:11" x14ac:dyDescent="0.25">
      <c r="C375" s="614" t="s">
        <v>2740</v>
      </c>
      <c r="D375" s="615">
        <v>5</v>
      </c>
      <c r="E375" s="616">
        <v>266.42</v>
      </c>
      <c r="F375" s="611">
        <f t="shared" si="9"/>
        <v>1332.1000000000001</v>
      </c>
      <c r="G375" s="612" t="s">
        <v>270</v>
      </c>
      <c r="H375" s="169" t="s">
        <v>1393</v>
      </c>
      <c r="I375" s="613" t="str">
        <f>VLOOKUP(H375,Presupuesto!$B$8:$C$583,2,0)</f>
        <v>EQUIPO MEDICO Y LABORATORIO</v>
      </c>
      <c r="J375" s="169" t="s">
        <v>620</v>
      </c>
      <c r="K375" s="169"/>
    </row>
    <row r="376" spans="3:11" x14ac:dyDescent="0.25">
      <c r="C376" s="614" t="s">
        <v>2741</v>
      </c>
      <c r="D376" s="615">
        <v>6</v>
      </c>
      <c r="E376" s="616">
        <v>228.36</v>
      </c>
      <c r="F376" s="611">
        <f t="shared" si="9"/>
        <v>1370.16</v>
      </c>
      <c r="G376" s="612" t="s">
        <v>270</v>
      </c>
      <c r="H376" s="169" t="s">
        <v>1393</v>
      </c>
      <c r="I376" s="613" t="str">
        <f>VLOOKUP(H376,Presupuesto!$B$8:$C$583,2,0)</f>
        <v>EQUIPO MEDICO Y LABORATORIO</v>
      </c>
      <c r="J376" s="169" t="s">
        <v>620</v>
      </c>
      <c r="K376" s="169"/>
    </row>
    <row r="377" spans="3:11" x14ac:dyDescent="0.25">
      <c r="C377" s="172"/>
      <c r="D377" s="178"/>
      <c r="E377" s="145"/>
      <c r="F377" s="611"/>
      <c r="G377" s="612"/>
      <c r="H377" s="169"/>
      <c r="I377" s="613"/>
      <c r="J377" s="169"/>
      <c r="K377" s="169"/>
    </row>
    <row r="378" spans="3:11" x14ac:dyDescent="0.25">
      <c r="C378" s="610" t="s">
        <v>2742</v>
      </c>
      <c r="D378" s="636"/>
      <c r="E378" s="637"/>
      <c r="F378" s="606"/>
      <c r="G378" s="607"/>
      <c r="H378" s="608"/>
      <c r="I378" s="609"/>
      <c r="J378" s="608"/>
      <c r="K378" s="608"/>
    </row>
    <row r="379" spans="3:11" x14ac:dyDescent="0.25">
      <c r="C379" s="614" t="s">
        <v>2743</v>
      </c>
      <c r="D379" s="615">
        <v>2</v>
      </c>
      <c r="E379" s="616">
        <v>6279.9000000000005</v>
      </c>
      <c r="F379" s="611">
        <f t="shared" si="9"/>
        <v>12559.800000000001</v>
      </c>
      <c r="G379" s="612" t="s">
        <v>270</v>
      </c>
      <c r="H379" s="169" t="s">
        <v>1393</v>
      </c>
      <c r="I379" s="613" t="str">
        <f>VLOOKUP(H379,Presupuesto!$B$8:$C$583,2,0)</f>
        <v>EQUIPO MEDICO Y LABORATORIO</v>
      </c>
      <c r="J379" s="169" t="s">
        <v>620</v>
      </c>
      <c r="K379" s="169"/>
    </row>
    <row r="380" spans="3:11" x14ac:dyDescent="0.25">
      <c r="C380" s="614" t="s">
        <v>2744</v>
      </c>
      <c r="D380" s="615">
        <v>1</v>
      </c>
      <c r="E380" s="616">
        <v>15224</v>
      </c>
      <c r="F380" s="611">
        <f t="shared" si="9"/>
        <v>15224</v>
      </c>
      <c r="G380" s="612" t="s">
        <v>270</v>
      </c>
      <c r="H380" s="169" t="s">
        <v>1393</v>
      </c>
      <c r="I380" s="613" t="str">
        <f>VLOOKUP(H380,Presupuesto!$B$8:$C$583,2,0)</f>
        <v>EQUIPO MEDICO Y LABORATORIO</v>
      </c>
      <c r="J380" s="169" t="s">
        <v>620</v>
      </c>
      <c r="K380" s="169"/>
    </row>
    <row r="381" spans="3:11" x14ac:dyDescent="0.25">
      <c r="C381" s="614" t="s">
        <v>2745</v>
      </c>
      <c r="D381" s="615">
        <v>1</v>
      </c>
      <c r="E381" s="616">
        <v>5994.4500000000007</v>
      </c>
      <c r="F381" s="611">
        <f t="shared" si="9"/>
        <v>5994.4500000000007</v>
      </c>
      <c r="G381" s="612" t="s">
        <v>270</v>
      </c>
      <c r="H381" s="169" t="s">
        <v>1393</v>
      </c>
      <c r="I381" s="613" t="str">
        <f>VLOOKUP(H381,Presupuesto!$B$8:$C$583,2,0)</f>
        <v>EQUIPO MEDICO Y LABORATORIO</v>
      </c>
      <c r="J381" s="169" t="s">
        <v>620</v>
      </c>
      <c r="K381" s="169"/>
    </row>
    <row r="382" spans="3:11" x14ac:dyDescent="0.25">
      <c r="C382" s="614" t="s">
        <v>2746</v>
      </c>
      <c r="D382" s="615">
        <v>1</v>
      </c>
      <c r="E382" s="616">
        <v>5994.4500000000007</v>
      </c>
      <c r="F382" s="611">
        <f t="shared" si="9"/>
        <v>5994.4500000000007</v>
      </c>
      <c r="G382" s="612" t="s">
        <v>270</v>
      </c>
      <c r="H382" s="169" t="s">
        <v>1393</v>
      </c>
      <c r="I382" s="613" t="str">
        <f>VLOOKUP(H382,Presupuesto!$B$8:$C$583,2,0)</f>
        <v>EQUIPO MEDICO Y LABORATORIO</v>
      </c>
      <c r="J382" s="169" t="s">
        <v>620</v>
      </c>
      <c r="K382" s="169"/>
    </row>
    <row r="383" spans="3:11" x14ac:dyDescent="0.25">
      <c r="C383" s="614" t="s">
        <v>2747</v>
      </c>
      <c r="D383" s="615">
        <v>2</v>
      </c>
      <c r="E383" s="616">
        <v>3806</v>
      </c>
      <c r="F383" s="611">
        <f t="shared" si="9"/>
        <v>7612</v>
      </c>
      <c r="G383" s="612" t="s">
        <v>270</v>
      </c>
      <c r="H383" s="169" t="s">
        <v>1393</v>
      </c>
      <c r="I383" s="613" t="str">
        <f>VLOOKUP(H383,Presupuesto!$B$8:$C$583,2,0)</f>
        <v>EQUIPO MEDICO Y LABORATORIO</v>
      </c>
      <c r="J383" s="169" t="s">
        <v>620</v>
      </c>
      <c r="K383" s="169"/>
    </row>
    <row r="384" spans="3:11" x14ac:dyDescent="0.25">
      <c r="C384" s="614" t="s">
        <v>2748</v>
      </c>
      <c r="D384" s="615">
        <v>4</v>
      </c>
      <c r="E384" s="616">
        <v>570.90000000000009</v>
      </c>
      <c r="F384" s="611">
        <f t="shared" si="9"/>
        <v>2283.6000000000004</v>
      </c>
      <c r="G384" s="612" t="s">
        <v>270</v>
      </c>
      <c r="H384" s="169" t="s">
        <v>1393</v>
      </c>
      <c r="I384" s="613" t="str">
        <f>VLOOKUP(H384,Presupuesto!$B$8:$C$583,2,0)</f>
        <v>EQUIPO MEDICO Y LABORATORIO</v>
      </c>
      <c r="J384" s="169" t="s">
        <v>620</v>
      </c>
      <c r="K384" s="169"/>
    </row>
    <row r="385" spans="3:11" x14ac:dyDescent="0.25">
      <c r="C385" s="614" t="s">
        <v>2673</v>
      </c>
      <c r="D385" s="615">
        <v>1</v>
      </c>
      <c r="E385" s="616">
        <v>475.75</v>
      </c>
      <c r="F385" s="611">
        <f t="shared" si="9"/>
        <v>475.75</v>
      </c>
      <c r="G385" s="612" t="s">
        <v>270</v>
      </c>
      <c r="H385" s="169" t="s">
        <v>1393</v>
      </c>
      <c r="I385" s="613" t="str">
        <f>VLOOKUP(H385,Presupuesto!$B$8:$C$583,2,0)</f>
        <v>EQUIPO MEDICO Y LABORATORIO</v>
      </c>
      <c r="J385" s="169" t="s">
        <v>620</v>
      </c>
      <c r="K385" s="169"/>
    </row>
    <row r="386" spans="3:11" x14ac:dyDescent="0.25">
      <c r="C386" s="614" t="s">
        <v>2749</v>
      </c>
      <c r="D386" s="615">
        <v>5</v>
      </c>
      <c r="E386" s="616">
        <v>133.21</v>
      </c>
      <c r="F386" s="611">
        <f t="shared" si="9"/>
        <v>666.05000000000007</v>
      </c>
      <c r="G386" s="612" t="s">
        <v>270</v>
      </c>
      <c r="H386" s="169" t="s">
        <v>1393</v>
      </c>
      <c r="I386" s="613" t="str">
        <f>VLOOKUP(H386,Presupuesto!$B$8:$C$583,2,0)</f>
        <v>EQUIPO MEDICO Y LABORATORIO</v>
      </c>
      <c r="J386" s="169" t="s">
        <v>620</v>
      </c>
      <c r="K386" s="169"/>
    </row>
    <row r="387" spans="3:11" x14ac:dyDescent="0.25">
      <c r="C387" s="614" t="s">
        <v>2750</v>
      </c>
      <c r="D387" s="615">
        <v>3</v>
      </c>
      <c r="E387" s="616">
        <v>152.24</v>
      </c>
      <c r="F387" s="611">
        <f t="shared" si="9"/>
        <v>456.72</v>
      </c>
      <c r="G387" s="612" t="s">
        <v>270</v>
      </c>
      <c r="H387" s="169" t="s">
        <v>1393</v>
      </c>
      <c r="I387" s="613" t="str">
        <f>VLOOKUP(H387,Presupuesto!$B$8:$C$583,2,0)</f>
        <v>EQUIPO MEDICO Y LABORATORIO</v>
      </c>
      <c r="J387" s="169" t="s">
        <v>620</v>
      </c>
      <c r="K387" s="169"/>
    </row>
    <row r="388" spans="3:11" x14ac:dyDescent="0.25">
      <c r="C388" s="172"/>
      <c r="D388" s="178"/>
      <c r="E388" s="145"/>
      <c r="F388" s="611"/>
      <c r="G388" s="612"/>
      <c r="H388" s="169"/>
      <c r="I388" s="613"/>
      <c r="J388" s="169"/>
      <c r="K388" s="169"/>
    </row>
    <row r="389" spans="3:11" x14ac:dyDescent="0.25">
      <c r="C389" s="610" t="s">
        <v>2751</v>
      </c>
      <c r="D389" s="636"/>
      <c r="E389" s="637"/>
      <c r="F389" s="606"/>
      <c r="G389" s="607"/>
      <c r="H389" s="608"/>
      <c r="I389" s="609"/>
      <c r="J389" s="608"/>
      <c r="K389" s="608"/>
    </row>
    <row r="390" spans="3:11" x14ac:dyDescent="0.25">
      <c r="C390" s="624" t="s">
        <v>2752</v>
      </c>
      <c r="D390" s="615">
        <v>1</v>
      </c>
      <c r="E390" s="616">
        <v>190300</v>
      </c>
      <c r="F390" s="611">
        <f t="shared" si="9"/>
        <v>190300</v>
      </c>
      <c r="G390" s="612" t="s">
        <v>270</v>
      </c>
      <c r="H390" s="169" t="s">
        <v>1393</v>
      </c>
      <c r="I390" s="613" t="str">
        <f>VLOOKUP(H390,Presupuesto!$B$8:$C$583,2,0)</f>
        <v>EQUIPO MEDICO Y LABORATORIO</v>
      </c>
      <c r="J390" s="169" t="s">
        <v>620</v>
      </c>
      <c r="K390" s="169"/>
    </row>
    <row r="391" spans="3:11" x14ac:dyDescent="0.25">
      <c r="C391" s="624" t="s">
        <v>2647</v>
      </c>
      <c r="D391" s="615">
        <v>1</v>
      </c>
      <c r="E391" s="616">
        <v>14272.5</v>
      </c>
      <c r="F391" s="611">
        <f t="shared" si="9"/>
        <v>14272.5</v>
      </c>
      <c r="G391" s="612" t="s">
        <v>270</v>
      </c>
      <c r="H391" s="169" t="s">
        <v>1393</v>
      </c>
      <c r="I391" s="613" t="str">
        <f>VLOOKUP(H391,Presupuesto!$B$8:$C$583,2,0)</f>
        <v>EQUIPO MEDICO Y LABORATORIO</v>
      </c>
      <c r="J391" s="169" t="s">
        <v>620</v>
      </c>
      <c r="K391" s="169"/>
    </row>
    <row r="392" spans="3:11" x14ac:dyDescent="0.25">
      <c r="C392" s="624" t="s">
        <v>2753</v>
      </c>
      <c r="D392" s="615">
        <v>1</v>
      </c>
      <c r="E392" s="616">
        <v>40000</v>
      </c>
      <c r="F392" s="611">
        <f t="shared" si="9"/>
        <v>40000</v>
      </c>
      <c r="G392" s="612" t="s">
        <v>270</v>
      </c>
      <c r="H392" s="169" t="s">
        <v>1393</v>
      </c>
      <c r="I392" s="613" t="str">
        <f>VLOOKUP(H392,Presupuesto!$B$8:$C$583,2,0)</f>
        <v>EQUIPO MEDICO Y LABORATORIO</v>
      </c>
      <c r="J392" s="169" t="s">
        <v>620</v>
      </c>
      <c r="K392" s="169"/>
    </row>
    <row r="393" spans="3:11" x14ac:dyDescent="0.25">
      <c r="C393" s="624" t="s">
        <v>2754</v>
      </c>
      <c r="D393" s="615">
        <v>1</v>
      </c>
      <c r="E393" s="616">
        <v>60000</v>
      </c>
      <c r="F393" s="611">
        <f t="shared" si="9"/>
        <v>60000</v>
      </c>
      <c r="G393" s="612" t="s">
        <v>270</v>
      </c>
      <c r="H393" s="169" t="s">
        <v>1393</v>
      </c>
      <c r="I393" s="613" t="str">
        <f>VLOOKUP(H393,Presupuesto!$B$8:$C$583,2,0)</f>
        <v>EQUIPO MEDICO Y LABORATORIO</v>
      </c>
      <c r="J393" s="169" t="s">
        <v>620</v>
      </c>
      <c r="K393" s="169"/>
    </row>
    <row r="394" spans="3:11" x14ac:dyDescent="0.25">
      <c r="C394" s="624" t="s">
        <v>2755</v>
      </c>
      <c r="D394" s="615">
        <v>1</v>
      </c>
      <c r="E394" s="616">
        <v>70000</v>
      </c>
      <c r="F394" s="611">
        <f t="shared" si="9"/>
        <v>70000</v>
      </c>
      <c r="G394" s="612" t="s">
        <v>270</v>
      </c>
      <c r="H394" s="169" t="s">
        <v>1393</v>
      </c>
      <c r="I394" s="613" t="str">
        <f>VLOOKUP(H394,Presupuesto!$B$8:$C$583,2,0)</f>
        <v>EQUIPO MEDICO Y LABORATORIO</v>
      </c>
      <c r="J394" s="169" t="s">
        <v>620</v>
      </c>
      <c r="K394" s="169"/>
    </row>
    <row r="395" spans="3:11" x14ac:dyDescent="0.25">
      <c r="C395" s="624" t="s">
        <v>2756</v>
      </c>
      <c r="D395" s="615">
        <v>1</v>
      </c>
      <c r="E395" s="616">
        <v>95150</v>
      </c>
      <c r="F395" s="611">
        <f t="shared" si="9"/>
        <v>95150</v>
      </c>
      <c r="G395" s="612" t="s">
        <v>270</v>
      </c>
      <c r="H395" s="169" t="s">
        <v>1393</v>
      </c>
      <c r="I395" s="613" t="str">
        <f>VLOOKUP(H395,Presupuesto!$B$8:$C$583,2,0)</f>
        <v>EQUIPO MEDICO Y LABORATORIO</v>
      </c>
      <c r="J395" s="169" t="s">
        <v>620</v>
      </c>
      <c r="K395" s="169"/>
    </row>
    <row r="396" spans="3:11" x14ac:dyDescent="0.25">
      <c r="C396" s="172"/>
      <c r="D396" s="178"/>
      <c r="E396" s="145"/>
      <c r="F396" s="611"/>
      <c r="G396" s="612"/>
      <c r="H396" s="169"/>
      <c r="I396" s="613"/>
      <c r="J396" s="169"/>
      <c r="K396" s="169"/>
    </row>
    <row r="400" spans="3:11" ht="15.75" thickBot="1" x14ac:dyDescent="0.3"/>
    <row r="401" spans="3:11" ht="15.75" thickBot="1" x14ac:dyDescent="0.3">
      <c r="C401" s="184" t="s">
        <v>53</v>
      </c>
      <c r="D401" s="135">
        <f>SUM(F408:F411)</f>
        <v>31000</v>
      </c>
      <c r="F401" s="72"/>
      <c r="G401" s="98"/>
      <c r="H401" s="72"/>
      <c r="I401" s="72"/>
    </row>
    <row r="402" spans="3:11" x14ac:dyDescent="0.25">
      <c r="C402" s="72"/>
      <c r="D402" s="31"/>
      <c r="E402" s="120"/>
      <c r="F402" s="120"/>
      <c r="G402" s="120"/>
      <c r="H402" s="95"/>
      <c r="I402" s="95"/>
      <c r="J402" s="95"/>
      <c r="K402" s="139"/>
    </row>
    <row r="403" spans="3:11" x14ac:dyDescent="0.25">
      <c r="C403" s="72"/>
      <c r="D403" s="31"/>
      <c r="E403" s="120"/>
      <c r="F403" s="120"/>
      <c r="G403" s="120"/>
      <c r="H403" s="95"/>
      <c r="I403" s="95"/>
      <c r="J403" s="95"/>
      <c r="K403" s="139"/>
    </row>
    <row r="404" spans="3:11" ht="15.75" x14ac:dyDescent="0.25">
      <c r="C404" s="236" t="s">
        <v>533</v>
      </c>
      <c r="D404" s="754" t="s">
        <v>2780</v>
      </c>
      <c r="E404" s="120"/>
      <c r="F404" s="120"/>
      <c r="G404" s="120"/>
      <c r="H404" s="95"/>
      <c r="I404" s="95"/>
      <c r="J404" s="95"/>
      <c r="K404" s="139"/>
    </row>
    <row r="405" spans="3:11" ht="18.75" x14ac:dyDescent="0.25">
      <c r="C405" s="254" t="str">
        <f>IFERROR(VLOOKUP(D404,'1 Desarrollo e Innov Curricular'!$E:$F,2,FALSE),IFERROR(VLOOKUP(D404,'2 Investigación'!$E:$F,2,FALSE),IFERROR(VLOOKUP(D404,'3 Vinculación Univ. Sociedad'!$E:$F,2,FALSE),IFERROR(VLOOKUP(D404,'4 Docencia y Recursos Humano '!$E:$F,2,FALSE),IFERROR(VLOOKUP(D404,'5 Estudiantes'!$E:$F,2,FALSE),IFERROR(VLOOKUP(D404,'6 Gestion Administrativa'!$E:$F,2,FALSE),IFERROR(VLOOKUP(D404,'Gestion Academica'!$E:$F,2,FALSE),IFERROR(VLOOKUP(D404,Graduados!$E:$F,2,FALSE),IFERROR(VLOOKUP(D404,'Gestión del Conocimiento'!$E:$F,2,FALSE),IFERROR(VLOOKUP(D404,Gobernabilidad!$E:$F,2,FALSE),IFERROR(VLOOKUP(D404,'NIVEL DE ES Y  SISTEMA NACIONAL'!$E:$F,2,FALSE),VLOOKUP(D404,'Lo Esencial'!$E:$F,2,0))))))))))))</f>
        <v xml:space="preserve">Desarrollar 2 congresos de Enfermería en los meses de mayo y noviembre </v>
      </c>
      <c r="D405" s="31"/>
      <c r="E405" s="120"/>
      <c r="F405" s="120"/>
      <c r="G405" s="120"/>
      <c r="H405" s="95"/>
      <c r="I405" s="95"/>
      <c r="J405" s="95"/>
      <c r="K405" s="139"/>
    </row>
    <row r="406" spans="3:11" ht="15.75" thickBot="1" x14ac:dyDescent="0.3">
      <c r="F406" s="120"/>
      <c r="G406" s="95"/>
      <c r="H406" s="95"/>
      <c r="I406" s="95"/>
    </row>
    <row r="407" spans="3:11" ht="30.75" thickBot="1" x14ac:dyDescent="0.3">
      <c r="C407" s="156" t="s">
        <v>44</v>
      </c>
      <c r="D407" s="156" t="s">
        <v>55</v>
      </c>
      <c r="E407" s="163" t="s">
        <v>57</v>
      </c>
      <c r="F407" s="162" t="s">
        <v>27</v>
      </c>
      <c r="G407" s="160" t="s">
        <v>271</v>
      </c>
      <c r="H407" s="163" t="s">
        <v>46</v>
      </c>
      <c r="I407" s="160" t="s">
        <v>272</v>
      </c>
      <c r="J407" s="160" t="s">
        <v>553</v>
      </c>
      <c r="K407" s="160" t="s">
        <v>554</v>
      </c>
    </row>
    <row r="408" spans="3:11" x14ac:dyDescent="0.25">
      <c r="C408" s="168" t="s">
        <v>1786</v>
      </c>
      <c r="D408" s="185">
        <v>2</v>
      </c>
      <c r="E408" s="150">
        <v>4000</v>
      </c>
      <c r="F408" s="124">
        <f t="shared" ref="F408:F411" si="10">D408*E408</f>
        <v>8000</v>
      </c>
      <c r="G408" s="188" t="s">
        <v>270</v>
      </c>
      <c r="H408" s="152" t="s">
        <v>1051</v>
      </c>
      <c r="I408" s="157" t="str">
        <f>VLOOKUP(H408,Presupuesto!$B$8:$C$583,2,0)</f>
        <v>OTROS ALQUILERES</v>
      </c>
      <c r="J408" s="125" t="s">
        <v>245</v>
      </c>
      <c r="K408" s="125"/>
    </row>
    <row r="409" spans="3:11" x14ac:dyDescent="0.25">
      <c r="C409" s="168" t="s">
        <v>1937</v>
      </c>
      <c r="D409" s="185">
        <v>2</v>
      </c>
      <c r="E409" s="150">
        <v>3500</v>
      </c>
      <c r="F409" s="124">
        <f t="shared" si="10"/>
        <v>7000</v>
      </c>
      <c r="G409" s="188" t="s">
        <v>270</v>
      </c>
      <c r="H409" s="152" t="s">
        <v>1051</v>
      </c>
      <c r="I409" s="157" t="str">
        <f>VLOOKUP(H409,Presupuesto!$B$8:$C$583,2,0)</f>
        <v>OTROS ALQUILERES</v>
      </c>
      <c r="J409" s="125" t="s">
        <v>245</v>
      </c>
      <c r="K409" s="125"/>
    </row>
    <row r="410" spans="3:11" x14ac:dyDescent="0.25">
      <c r="C410" s="168" t="s">
        <v>2781</v>
      </c>
      <c r="D410" s="185">
        <v>2</v>
      </c>
      <c r="E410" s="150">
        <v>2000</v>
      </c>
      <c r="F410" s="124">
        <f t="shared" si="10"/>
        <v>4000</v>
      </c>
      <c r="G410" s="188" t="s">
        <v>270</v>
      </c>
      <c r="H410" s="152" t="s">
        <v>1051</v>
      </c>
      <c r="I410" s="157" t="str">
        <f>VLOOKUP(H410,Presupuesto!$B$8:$C$583,2,0)</f>
        <v>OTROS ALQUILERES</v>
      </c>
      <c r="J410" s="125" t="s">
        <v>245</v>
      </c>
      <c r="K410" s="125"/>
    </row>
    <row r="411" spans="3:11" x14ac:dyDescent="0.25">
      <c r="C411" s="168" t="s">
        <v>2782</v>
      </c>
      <c r="D411" s="185">
        <v>2</v>
      </c>
      <c r="E411" s="150">
        <v>6000</v>
      </c>
      <c r="F411" s="124">
        <f t="shared" si="10"/>
        <v>12000</v>
      </c>
      <c r="G411" s="188" t="s">
        <v>270</v>
      </c>
      <c r="H411" s="152" t="s">
        <v>1051</v>
      </c>
      <c r="I411" s="157" t="str">
        <f>VLOOKUP(H411,Presupuesto!$B$8:$C$583,2,0)</f>
        <v>OTROS ALQUILERES</v>
      </c>
      <c r="J411" s="125" t="s">
        <v>245</v>
      </c>
      <c r="K411" s="125"/>
    </row>
    <row r="414" spans="3:11" ht="15.75" thickBot="1" x14ac:dyDescent="0.3"/>
    <row r="415" spans="3:11" ht="15.75" thickBot="1" x14ac:dyDescent="0.3">
      <c r="C415" s="184" t="s">
        <v>53</v>
      </c>
      <c r="D415" s="135">
        <f>SUM(F422:F424)</f>
        <v>7460</v>
      </c>
      <c r="F415" s="72"/>
      <c r="G415" s="98"/>
      <c r="H415" s="72"/>
      <c r="I415" s="72"/>
    </row>
    <row r="416" spans="3:11" x14ac:dyDescent="0.25">
      <c r="C416" s="72"/>
      <c r="D416" s="31"/>
      <c r="E416" s="120"/>
      <c r="F416" s="120"/>
      <c r="G416" s="120"/>
      <c r="H416" s="95"/>
      <c r="I416" s="95"/>
      <c r="J416" s="95"/>
      <c r="K416" s="139"/>
    </row>
    <row r="417" spans="3:11" x14ac:dyDescent="0.25">
      <c r="C417" s="72"/>
      <c r="D417" s="31"/>
      <c r="E417" s="120"/>
      <c r="F417" s="120"/>
      <c r="G417" s="120"/>
      <c r="H417" s="95"/>
      <c r="I417" s="95"/>
      <c r="J417" s="95"/>
      <c r="K417" s="139"/>
    </row>
    <row r="418" spans="3:11" ht="15.75" x14ac:dyDescent="0.25">
      <c r="C418" s="236" t="s">
        <v>533</v>
      </c>
      <c r="D418" s="74" t="s">
        <v>2786</v>
      </c>
      <c r="E418" s="120"/>
      <c r="F418" s="120"/>
      <c r="G418" s="120"/>
      <c r="H418" s="95"/>
      <c r="I418" s="95"/>
      <c r="J418" s="95"/>
      <c r="K418" s="139"/>
    </row>
    <row r="419" spans="3:11" ht="18.75" x14ac:dyDescent="0.25">
      <c r="C419" s="254" t="str">
        <f>IFERROR(VLOOKUP(D418,'1 Desarrollo e Innov Curricular'!$E:$F,2,FALSE),IFERROR(VLOOKUP(D418,'2 Investigación'!$E:$F,2,FALSE),IFERROR(VLOOKUP(D418,'3 Vinculación Univ. Sociedad'!$E:$F,2,FALSE),IFERROR(VLOOKUP(D418,'4 Docencia y Recursos Humano '!$E:$F,2,FALSE),IFERROR(VLOOKUP(D418,'5 Estudiantes'!$E:$F,2,FALSE),IFERROR(VLOOKUP(D418,'6 Gestion Administrativa'!$E:$F,2,FALSE),IFERROR(VLOOKUP(D418,'Gestion Academica'!$E:$F,2,FALSE),IFERROR(VLOOKUP(D418,Graduados!$E:$F,2,FALSE),IFERROR(VLOOKUP(D418,'Gestión del Conocimiento'!$E:$F,2,FALSE),IFERROR(VLOOKUP(D418,Gobernabilidad!$E:$F,2,FALSE),IFERROR(VLOOKUP(D418,'NIVEL DE ES Y  SISTEMA NACIONAL'!$E:$F,2,FALSE),VLOOKUP(D418,'Lo Esencial'!$E:$F,2,0))))))))))))</f>
        <v>Mejorar y optimizar el  equipo tectonológico y recurso de papelería  de la oficina (USB, cutuchos de impresora) del  CLCD para un mejor desempeño laboral, respecto al registro y documentación  de evaluación docente, reclasificaciones, concursos, etc. .</v>
      </c>
      <c r="D419" s="31"/>
      <c r="E419" s="120"/>
      <c r="F419" s="120"/>
      <c r="G419" s="120"/>
      <c r="H419" s="95"/>
      <c r="I419" s="95"/>
      <c r="J419" s="95"/>
      <c r="K419" s="139"/>
    </row>
    <row r="420" spans="3:11" ht="15.75" thickBot="1" x14ac:dyDescent="0.3">
      <c r="F420" s="120"/>
      <c r="G420" s="95"/>
      <c r="H420" s="95"/>
      <c r="I420" s="95"/>
    </row>
    <row r="421" spans="3:11" ht="30.75" thickBot="1" x14ac:dyDescent="0.3">
      <c r="C421" s="156" t="s">
        <v>44</v>
      </c>
      <c r="D421" s="156" t="s">
        <v>55</v>
      </c>
      <c r="E421" s="163" t="s">
        <v>57</v>
      </c>
      <c r="F421" s="162" t="s">
        <v>27</v>
      </c>
      <c r="G421" s="160" t="s">
        <v>271</v>
      </c>
      <c r="H421" s="163" t="s">
        <v>46</v>
      </c>
      <c r="I421" s="160" t="s">
        <v>272</v>
      </c>
      <c r="J421" s="160" t="s">
        <v>553</v>
      </c>
      <c r="K421" s="160" t="s">
        <v>554</v>
      </c>
    </row>
    <row r="422" spans="3:11" x14ac:dyDescent="0.25">
      <c r="C422" s="168" t="s">
        <v>2599</v>
      </c>
      <c r="D422" s="185">
        <v>2</v>
      </c>
      <c r="E422" s="150">
        <v>3500</v>
      </c>
      <c r="F422" s="124">
        <f t="shared" ref="F422:F424" si="11">D422*E422</f>
        <v>7000</v>
      </c>
      <c r="G422" s="188" t="s">
        <v>269</v>
      </c>
      <c r="H422" s="152" t="s">
        <v>1332</v>
      </c>
      <c r="I422" s="157" t="str">
        <f>VLOOKUP(H422,Presupuesto!$B$8:$C$583,2,0)</f>
        <v>UTILES DE ESCRITORIO, OFICINA Y ENSE¥ANZA</v>
      </c>
      <c r="J422" s="125" t="s">
        <v>620</v>
      </c>
      <c r="K422" s="125"/>
    </row>
    <row r="423" spans="3:11" x14ac:dyDescent="0.25">
      <c r="C423" s="168" t="s">
        <v>2594</v>
      </c>
      <c r="D423" s="185">
        <v>4</v>
      </c>
      <c r="E423" s="150">
        <v>85</v>
      </c>
      <c r="F423" s="124">
        <f t="shared" si="11"/>
        <v>340</v>
      </c>
      <c r="G423" s="188" t="s">
        <v>269</v>
      </c>
      <c r="H423" s="152" t="s">
        <v>1332</v>
      </c>
      <c r="I423" s="157" t="str">
        <f>VLOOKUP(H423,Presupuesto!$B$8:$C$583,2,0)</f>
        <v>UTILES DE ESCRITORIO, OFICINA Y ENSE¥ANZA</v>
      </c>
      <c r="J423" s="125" t="s">
        <v>620</v>
      </c>
      <c r="K423" s="125"/>
    </row>
    <row r="424" spans="3:11" x14ac:dyDescent="0.25">
      <c r="C424" s="168" t="s">
        <v>2595</v>
      </c>
      <c r="D424" s="185">
        <v>1</v>
      </c>
      <c r="E424" s="150">
        <v>120</v>
      </c>
      <c r="F424" s="124">
        <f t="shared" si="11"/>
        <v>120</v>
      </c>
      <c r="G424" s="188" t="s">
        <v>269</v>
      </c>
      <c r="H424" s="152" t="s">
        <v>1332</v>
      </c>
      <c r="I424" s="157" t="str">
        <f>VLOOKUP(H424,Presupuesto!$B$8:$C$583,2,0)</f>
        <v>UTILES DE ESCRITORIO, OFICINA Y ENSE¥ANZA</v>
      </c>
      <c r="J424" s="125" t="s">
        <v>620</v>
      </c>
      <c r="K424" s="125"/>
    </row>
    <row r="427" spans="3:11" ht="15.75" thickBot="1" x14ac:dyDescent="0.3"/>
    <row r="428" spans="3:11" ht="15.75" thickBot="1" x14ac:dyDescent="0.3">
      <c r="C428" s="184" t="s">
        <v>53</v>
      </c>
      <c r="D428" s="135">
        <f>SUM(F435:F449)</f>
        <v>1870000</v>
      </c>
      <c r="F428" s="72"/>
      <c r="G428" s="98"/>
      <c r="H428" s="72"/>
      <c r="I428" s="72"/>
    </row>
    <row r="429" spans="3:11" x14ac:dyDescent="0.25">
      <c r="C429" s="72"/>
      <c r="D429" s="31"/>
      <c r="E429" s="120"/>
      <c r="F429" s="120"/>
      <c r="G429" s="120"/>
      <c r="H429" s="95"/>
      <c r="I429" s="95"/>
      <c r="J429" s="95"/>
      <c r="K429" s="139"/>
    </row>
    <row r="430" spans="3:11" x14ac:dyDescent="0.25">
      <c r="C430" s="72"/>
      <c r="D430" s="31"/>
      <c r="E430" s="120"/>
      <c r="F430" s="120"/>
      <c r="G430" s="120"/>
      <c r="H430" s="95"/>
      <c r="I430" s="95"/>
      <c r="J430" s="95"/>
      <c r="K430" s="139"/>
    </row>
    <row r="431" spans="3:11" ht="15.75" x14ac:dyDescent="0.25">
      <c r="C431" s="236" t="s">
        <v>533</v>
      </c>
      <c r="D431" s="74" t="s">
        <v>2831</v>
      </c>
      <c r="E431" s="120"/>
      <c r="F431" s="120"/>
      <c r="G431" s="120"/>
      <c r="H431" s="95"/>
      <c r="I431" s="95"/>
      <c r="J431" s="95"/>
      <c r="K431" s="139"/>
    </row>
    <row r="432" spans="3:11" ht="18.75" x14ac:dyDescent="0.25">
      <c r="C432" s="254" t="str">
        <f>IFERROR(VLOOKUP(D431,'1 Desarrollo e Innov Curricular'!$E:$F,2,FALSE),IFERROR(VLOOKUP(D431,'2 Investigación'!$E:$F,2,FALSE),IFERROR(VLOOKUP(D431,'3 Vinculación Univ. Sociedad'!$E:$F,2,FALSE),IFERROR(VLOOKUP(D431,'4 Docencia y Recursos Humano '!$E:$F,2,FALSE),IFERROR(VLOOKUP(D431,'5 Estudiantes'!$E:$F,2,FALSE),IFERROR(VLOOKUP(D431,'6 Gestion Administrativa'!$E:$F,2,FALSE),IFERROR(VLOOKUP(D431,'Gestion Academica'!$E:$F,2,FALSE),IFERROR(VLOOKUP(D431,Graduados!$E:$F,2,FALSE),IFERROR(VLOOKUP(D431,'Gestión del Conocimiento'!$E:$F,2,FALSE),IFERROR(VLOOKUP(D431,Gobernabilidad!$E:$F,2,FALSE),IFERROR(VLOOKUP(D431,'NIVEL DE ES Y  SISTEMA NACIONAL'!$E:$F,2,FALSE),VLOOKUP(D431,'Lo Esencial'!$E:$F,2,0))))))))))))</f>
        <v xml:space="preserve">Desarrollar la Investigación en el estudio de calidad de agua para consumo humano de las comunidades aledañas a la montaña de Ceilán . </v>
      </c>
      <c r="D432" s="31"/>
      <c r="E432" s="120"/>
      <c r="F432" s="120"/>
      <c r="G432" s="120"/>
      <c r="H432" s="95"/>
      <c r="I432" s="95"/>
      <c r="J432" s="95"/>
      <c r="K432" s="139"/>
    </row>
    <row r="433" spans="3:11" ht="15.75" thickBot="1" x14ac:dyDescent="0.3">
      <c r="F433" s="120"/>
      <c r="G433" s="95"/>
      <c r="H433" s="95"/>
      <c r="I433" s="95"/>
    </row>
    <row r="434" spans="3:11" ht="30.75" thickBot="1" x14ac:dyDescent="0.3">
      <c r="C434" s="156" t="s">
        <v>44</v>
      </c>
      <c r="D434" s="156" t="s">
        <v>55</v>
      </c>
      <c r="E434" s="163" t="s">
        <v>57</v>
      </c>
      <c r="F434" s="162" t="s">
        <v>27</v>
      </c>
      <c r="G434" s="160" t="s">
        <v>271</v>
      </c>
      <c r="H434" s="163" t="s">
        <v>46</v>
      </c>
      <c r="I434" s="160" t="s">
        <v>272</v>
      </c>
      <c r="J434" s="160" t="s">
        <v>553</v>
      </c>
      <c r="K434" s="160" t="s">
        <v>554</v>
      </c>
    </row>
    <row r="435" spans="3:11" x14ac:dyDescent="0.25">
      <c r="C435" s="595" t="s">
        <v>2836</v>
      </c>
      <c r="D435" s="600">
        <v>3</v>
      </c>
      <c r="E435" s="596">
        <v>15000</v>
      </c>
      <c r="F435" s="124">
        <f t="shared" ref="F435:F449" si="12">D435*E435</f>
        <v>45000</v>
      </c>
      <c r="G435" s="188" t="s">
        <v>270</v>
      </c>
      <c r="H435" s="169" t="s">
        <v>1393</v>
      </c>
      <c r="I435" s="157" t="str">
        <f>VLOOKUP(H435,Presupuesto!$B$8:$C$583,2,0)</f>
        <v>EQUIPO MEDICO Y LABORATORIO</v>
      </c>
      <c r="J435" s="125" t="s">
        <v>245</v>
      </c>
      <c r="K435" s="125"/>
    </row>
    <row r="436" spans="3:11" x14ac:dyDescent="0.25">
      <c r="C436" s="455" t="s">
        <v>2837</v>
      </c>
      <c r="D436" s="601">
        <v>2</v>
      </c>
      <c r="E436" s="457">
        <v>50000</v>
      </c>
      <c r="F436" s="124">
        <f t="shared" si="12"/>
        <v>100000</v>
      </c>
      <c r="G436" s="188" t="s">
        <v>270</v>
      </c>
      <c r="H436" s="169" t="s">
        <v>1393</v>
      </c>
      <c r="I436" s="157" t="str">
        <f>VLOOKUP(H436,Presupuesto!$B$8:$C$583,2,0)</f>
        <v>EQUIPO MEDICO Y LABORATORIO</v>
      </c>
      <c r="J436" s="125" t="s">
        <v>245</v>
      </c>
      <c r="K436" s="125"/>
    </row>
    <row r="437" spans="3:11" x14ac:dyDescent="0.25">
      <c r="C437" s="455" t="s">
        <v>2838</v>
      </c>
      <c r="D437" s="601">
        <v>2</v>
      </c>
      <c r="E437" s="457">
        <v>25000</v>
      </c>
      <c r="F437" s="124">
        <f t="shared" si="12"/>
        <v>50000</v>
      </c>
      <c r="G437" s="188" t="s">
        <v>270</v>
      </c>
      <c r="H437" s="169" t="s">
        <v>1393</v>
      </c>
      <c r="I437" s="157" t="str">
        <f>VLOOKUP(H437,Presupuesto!$B$8:$C$583,2,0)</f>
        <v>EQUIPO MEDICO Y LABORATORIO</v>
      </c>
      <c r="J437" s="125" t="s">
        <v>245</v>
      </c>
      <c r="K437" s="125"/>
    </row>
    <row r="438" spans="3:11" x14ac:dyDescent="0.25">
      <c r="C438" s="455" t="s">
        <v>2839</v>
      </c>
      <c r="D438" s="601">
        <v>2</v>
      </c>
      <c r="E438" s="457">
        <v>30000</v>
      </c>
      <c r="F438" s="124">
        <f t="shared" si="12"/>
        <v>60000</v>
      </c>
      <c r="G438" s="188" t="s">
        <v>270</v>
      </c>
      <c r="H438" s="169" t="s">
        <v>1393</v>
      </c>
      <c r="I438" s="157" t="str">
        <f>VLOOKUP(H438,Presupuesto!$B$8:$C$583,2,0)</f>
        <v>EQUIPO MEDICO Y LABORATORIO</v>
      </c>
      <c r="J438" s="125" t="s">
        <v>245</v>
      </c>
      <c r="K438" s="125"/>
    </row>
    <row r="439" spans="3:11" x14ac:dyDescent="0.25">
      <c r="C439" s="455" t="s">
        <v>2840</v>
      </c>
      <c r="D439" s="601">
        <v>2</v>
      </c>
      <c r="E439" s="457">
        <v>15000</v>
      </c>
      <c r="F439" s="124">
        <f t="shared" si="12"/>
        <v>30000</v>
      </c>
      <c r="G439" s="188" t="s">
        <v>270</v>
      </c>
      <c r="H439" s="169" t="s">
        <v>1393</v>
      </c>
      <c r="I439" s="157" t="str">
        <f>VLOOKUP(H439,Presupuesto!$B$8:$C$583,2,0)</f>
        <v>EQUIPO MEDICO Y LABORATORIO</v>
      </c>
      <c r="J439" s="125" t="s">
        <v>245</v>
      </c>
      <c r="K439" s="125"/>
    </row>
    <row r="440" spans="3:11" x14ac:dyDescent="0.25">
      <c r="C440" s="455" t="s">
        <v>2841</v>
      </c>
      <c r="D440" s="601">
        <v>1</v>
      </c>
      <c r="E440" s="457">
        <v>130000</v>
      </c>
      <c r="F440" s="124">
        <f t="shared" si="12"/>
        <v>130000</v>
      </c>
      <c r="G440" s="188" t="s">
        <v>270</v>
      </c>
      <c r="H440" s="169" t="s">
        <v>1393</v>
      </c>
      <c r="I440" s="157" t="str">
        <f>VLOOKUP(H440,Presupuesto!$B$8:$C$583,2,0)</f>
        <v>EQUIPO MEDICO Y LABORATORIO</v>
      </c>
      <c r="J440" s="125" t="s">
        <v>245</v>
      </c>
      <c r="K440" s="125"/>
    </row>
    <row r="441" spans="3:11" x14ac:dyDescent="0.25">
      <c r="C441" s="595" t="s">
        <v>2836</v>
      </c>
      <c r="D441" s="600">
        <v>3</v>
      </c>
      <c r="E441" s="596">
        <v>15000</v>
      </c>
      <c r="F441" s="124">
        <f t="shared" si="12"/>
        <v>45000</v>
      </c>
      <c r="G441" s="188" t="s">
        <v>270</v>
      </c>
      <c r="H441" s="169" t="s">
        <v>1393</v>
      </c>
      <c r="I441" s="157" t="str">
        <f>VLOOKUP(H441,Presupuesto!$B$8:$C$583,2,0)</f>
        <v>EQUIPO MEDICO Y LABORATORIO</v>
      </c>
      <c r="J441" s="125" t="s">
        <v>245</v>
      </c>
      <c r="K441" s="125"/>
    </row>
    <row r="442" spans="3:11" x14ac:dyDescent="0.25">
      <c r="C442" s="595" t="s">
        <v>2842</v>
      </c>
      <c r="D442" s="600">
        <v>3</v>
      </c>
      <c r="E442" s="596">
        <v>50000</v>
      </c>
      <c r="F442" s="124">
        <f t="shared" si="12"/>
        <v>150000</v>
      </c>
      <c r="G442" s="188" t="s">
        <v>270</v>
      </c>
      <c r="H442" s="152" t="s">
        <v>1303</v>
      </c>
      <c r="I442" s="157" t="str">
        <f>VLOOKUP(H442,Presupuesto!$B$8:$C$583,2,0)</f>
        <v>PRODUCTOS DE VIDRIO</v>
      </c>
      <c r="J442" s="125" t="s">
        <v>245</v>
      </c>
      <c r="K442" s="125"/>
    </row>
    <row r="443" spans="3:11" x14ac:dyDescent="0.25">
      <c r="C443" s="597" t="s">
        <v>2843</v>
      </c>
      <c r="D443" s="602">
        <v>4</v>
      </c>
      <c r="E443" s="598">
        <v>50000</v>
      </c>
      <c r="F443" s="124">
        <f t="shared" si="12"/>
        <v>200000</v>
      </c>
      <c r="G443" s="188" t="s">
        <v>270</v>
      </c>
      <c r="H443" s="169" t="s">
        <v>1245</v>
      </c>
      <c r="I443" s="157" t="str">
        <f>VLOOKUP(H443,Presupuesto!$B$8:$C$583,2,0)</f>
        <v>ELEMENTOS Y COMPUESTOS QUIMICOS</v>
      </c>
      <c r="J443" s="125" t="s">
        <v>245</v>
      </c>
      <c r="K443" s="125"/>
    </row>
    <row r="444" spans="3:11" x14ac:dyDescent="0.25">
      <c r="C444" s="595" t="s">
        <v>2844</v>
      </c>
      <c r="D444" s="601">
        <v>1</v>
      </c>
      <c r="E444" s="457">
        <v>20000</v>
      </c>
      <c r="F444" s="124">
        <f t="shared" si="12"/>
        <v>20000</v>
      </c>
      <c r="G444" s="188" t="s">
        <v>270</v>
      </c>
      <c r="H444" s="169" t="s">
        <v>1393</v>
      </c>
      <c r="I444" s="157" t="str">
        <f>VLOOKUP(H444,Presupuesto!$B$8:$C$583,2,0)</f>
        <v>EQUIPO MEDICO Y LABORATORIO</v>
      </c>
      <c r="J444" s="125" t="s">
        <v>245</v>
      </c>
      <c r="K444" s="125"/>
    </row>
    <row r="445" spans="3:11" x14ac:dyDescent="0.25">
      <c r="C445" s="595" t="s">
        <v>2845</v>
      </c>
      <c r="D445" s="601">
        <v>1</v>
      </c>
      <c r="E445" s="457">
        <v>70000</v>
      </c>
      <c r="F445" s="124">
        <f t="shared" si="12"/>
        <v>70000</v>
      </c>
      <c r="G445" s="188" t="s">
        <v>270</v>
      </c>
      <c r="H445" s="169" t="s">
        <v>1393</v>
      </c>
      <c r="I445" s="157" t="str">
        <f>VLOOKUP(H445,Presupuesto!$B$8:$C$583,2,0)</f>
        <v>EQUIPO MEDICO Y LABORATORIO</v>
      </c>
      <c r="J445" s="125" t="s">
        <v>245</v>
      </c>
      <c r="K445" s="125"/>
    </row>
    <row r="446" spans="3:11" x14ac:dyDescent="0.25">
      <c r="C446" s="599" t="s">
        <v>2846</v>
      </c>
      <c r="D446" s="568">
        <v>1</v>
      </c>
      <c r="E446" s="569">
        <v>50000</v>
      </c>
      <c r="F446" s="124">
        <f t="shared" si="12"/>
        <v>50000</v>
      </c>
      <c r="G446" s="188" t="s">
        <v>270</v>
      </c>
      <c r="H446" s="169" t="s">
        <v>1393</v>
      </c>
      <c r="I446" s="157" t="str">
        <f>VLOOKUP(H446,Presupuesto!$B$8:$C$583,2,0)</f>
        <v>EQUIPO MEDICO Y LABORATORIO</v>
      </c>
      <c r="J446" s="125" t="s">
        <v>245</v>
      </c>
      <c r="K446" s="125"/>
    </row>
    <row r="447" spans="3:11" x14ac:dyDescent="0.25">
      <c r="C447" s="599" t="s">
        <v>2848</v>
      </c>
      <c r="D447" s="568">
        <v>700</v>
      </c>
      <c r="E447" s="569">
        <v>100</v>
      </c>
      <c r="F447" s="124">
        <f t="shared" si="12"/>
        <v>70000</v>
      </c>
      <c r="G447" s="188" t="s">
        <v>270</v>
      </c>
      <c r="H447" s="152" t="s">
        <v>1263</v>
      </c>
      <c r="I447" s="157" t="str">
        <f>VLOOKUP(H447,Presupuesto!$B$8:$C$583,2,0)</f>
        <v>DIESEL</v>
      </c>
      <c r="J447" s="125" t="s">
        <v>245</v>
      </c>
      <c r="K447" s="125"/>
    </row>
    <row r="448" spans="3:11" x14ac:dyDescent="0.25">
      <c r="C448" s="599" t="s">
        <v>2849</v>
      </c>
      <c r="D448" s="568">
        <v>10</v>
      </c>
      <c r="E448" s="569">
        <v>1000</v>
      </c>
      <c r="F448" s="124">
        <f t="shared" si="12"/>
        <v>10000</v>
      </c>
      <c r="G448" s="188" t="s">
        <v>270</v>
      </c>
      <c r="H448" s="152" t="s">
        <v>1269</v>
      </c>
      <c r="I448" s="157" t="str">
        <f>VLOOKUP(H448,Presupuesto!$B$8:$C$583,2,0)</f>
        <v>ACEITE Y GRASAS LUBRICANTES</v>
      </c>
      <c r="J448" s="125" t="s">
        <v>245</v>
      </c>
      <c r="K448" s="125"/>
    </row>
    <row r="449" spans="3:11" x14ac:dyDescent="0.25">
      <c r="C449" s="599" t="s">
        <v>2847</v>
      </c>
      <c r="D449" s="570">
        <v>1</v>
      </c>
      <c r="E449" s="571">
        <v>840000</v>
      </c>
      <c r="F449" s="124">
        <f t="shared" si="12"/>
        <v>840000</v>
      </c>
      <c r="G449" s="188" t="s">
        <v>270</v>
      </c>
      <c r="H449" s="152" t="s">
        <v>1390</v>
      </c>
      <c r="I449" s="157" t="str">
        <f>VLOOKUP(H449,Presupuesto!$B$8:$C$583,2,0)</f>
        <v>EQUIPO DE TRANSPORTE TRACCION Y ELEVACION</v>
      </c>
      <c r="J449" s="125" t="s">
        <v>245</v>
      </c>
      <c r="K449" s="125"/>
    </row>
    <row r="453" spans="3:11" ht="15.75" thickBot="1" x14ac:dyDescent="0.3"/>
    <row r="454" spans="3:11" ht="15.75" thickBot="1" x14ac:dyDescent="0.3">
      <c r="C454" s="184" t="s">
        <v>53</v>
      </c>
      <c r="D454" s="135">
        <f>SUM(F461:F466)</f>
        <v>308000</v>
      </c>
      <c r="F454" s="72"/>
      <c r="G454" s="98"/>
      <c r="H454" s="72"/>
      <c r="I454" s="72"/>
    </row>
    <row r="455" spans="3:11" x14ac:dyDescent="0.25">
      <c r="C455" s="72"/>
      <c r="D455" s="31"/>
      <c r="E455" s="120"/>
      <c r="F455" s="120"/>
      <c r="G455" s="120"/>
      <c r="H455" s="95"/>
      <c r="I455" s="95"/>
      <c r="J455" s="95"/>
      <c r="K455" s="139"/>
    </row>
    <row r="456" spans="3:11" x14ac:dyDescent="0.25">
      <c r="C456" s="72"/>
      <c r="D456" s="31"/>
      <c r="E456" s="120"/>
      <c r="F456" s="120"/>
      <c r="G456" s="120"/>
      <c r="H456" s="95"/>
      <c r="I456" s="95"/>
      <c r="J456" s="95"/>
      <c r="K456" s="139"/>
    </row>
    <row r="457" spans="3:11" ht="15.75" x14ac:dyDescent="0.25">
      <c r="C457" s="236" t="s">
        <v>533</v>
      </c>
      <c r="D457" s="74" t="s">
        <v>2787</v>
      </c>
      <c r="E457" s="120"/>
      <c r="F457" s="120"/>
      <c r="G457" s="120"/>
      <c r="H457" s="95"/>
      <c r="I457" s="95"/>
      <c r="J457" s="95"/>
      <c r="K457" s="139"/>
    </row>
    <row r="458" spans="3:11" ht="18.75" x14ac:dyDescent="0.25">
      <c r="C458" s="254" t="str">
        <f>IFERROR(VLOOKUP(D457,'1 Desarrollo e Innov Curricular'!$E:$F,2,FALSE),IFERROR(VLOOKUP(D457,'2 Investigación'!$E:$F,2,FALSE),IFERROR(VLOOKUP(D457,'3 Vinculación Univ. Sociedad'!$E:$F,2,FALSE),IFERROR(VLOOKUP(D457,'4 Docencia y Recursos Humano '!$E:$F,2,FALSE),IFERROR(VLOOKUP(D457,'5 Estudiantes'!$E:$F,2,FALSE),IFERROR(VLOOKUP(D457,'6 Gestion Administrativa'!$E:$F,2,FALSE),IFERROR(VLOOKUP(D457,'Gestion Academica'!$E:$F,2,FALSE),IFERROR(VLOOKUP(D457,Graduados!$E:$F,2,FALSE),IFERROR(VLOOKUP(D457,'Gestión del Conocimiento'!$E:$F,2,FALSE),IFERROR(VLOOKUP(D457,Gobernabilidad!$E:$F,2,FALSE),IFERROR(VLOOKUP(D457,'NIVEL DE ES Y  SISTEMA NACIONAL'!$E:$F,2,FALSE),VLOOKUP(D457,'Lo Esencial'!$E:$F,2,0))))))))))))</f>
        <v xml:space="preserve"> Construcción del Jardín Ecológico UNAH-TEC-DANLÍ </v>
      </c>
      <c r="D458" s="31"/>
      <c r="E458" s="120"/>
      <c r="F458" s="120"/>
      <c r="G458" s="120"/>
      <c r="H458" s="95"/>
      <c r="I458" s="95"/>
      <c r="J458" s="95"/>
      <c r="K458" s="139"/>
    </row>
    <row r="459" spans="3:11" ht="15.75" thickBot="1" x14ac:dyDescent="0.3">
      <c r="F459" s="120"/>
      <c r="G459" s="95"/>
      <c r="H459" s="95"/>
      <c r="I459" s="95"/>
    </row>
    <row r="460" spans="3:11" ht="30.75" thickBot="1" x14ac:dyDescent="0.3">
      <c r="C460" s="156" t="s">
        <v>44</v>
      </c>
      <c r="D460" s="156" t="s">
        <v>55</v>
      </c>
      <c r="E460" s="163" t="s">
        <v>57</v>
      </c>
      <c r="F460" s="162" t="s">
        <v>27</v>
      </c>
      <c r="G460" s="160" t="s">
        <v>271</v>
      </c>
      <c r="H460" s="163" t="s">
        <v>46</v>
      </c>
      <c r="I460" s="160" t="s">
        <v>272</v>
      </c>
      <c r="J460" s="160" t="s">
        <v>553</v>
      </c>
      <c r="K460" s="160" t="s">
        <v>554</v>
      </c>
    </row>
    <row r="461" spans="3:11" x14ac:dyDescent="0.25">
      <c r="C461" s="452" t="s">
        <v>2856</v>
      </c>
      <c r="D461" s="453">
        <v>20</v>
      </c>
      <c r="E461" s="454">
        <v>500</v>
      </c>
      <c r="F461" s="124">
        <f t="shared" ref="F461:F466" si="13">D461*E461</f>
        <v>10000</v>
      </c>
      <c r="G461" s="188" t="s">
        <v>270</v>
      </c>
      <c r="H461" s="169" t="s">
        <v>1393</v>
      </c>
      <c r="I461" s="157" t="str">
        <f>VLOOKUP(H461,Presupuesto!$B$8:$C$583,2,0)</f>
        <v>EQUIPO MEDICO Y LABORATORIO</v>
      </c>
      <c r="J461" s="125" t="s">
        <v>620</v>
      </c>
      <c r="K461" s="125"/>
    </row>
    <row r="462" spans="3:11" x14ac:dyDescent="0.25">
      <c r="C462" s="455" t="s">
        <v>2857</v>
      </c>
      <c r="D462" s="456">
        <v>8</v>
      </c>
      <c r="E462" s="457">
        <v>5000</v>
      </c>
      <c r="F462" s="124">
        <f t="shared" si="13"/>
        <v>40000</v>
      </c>
      <c r="G462" s="188" t="s">
        <v>270</v>
      </c>
      <c r="H462" s="169" t="s">
        <v>1393</v>
      </c>
      <c r="I462" s="157" t="str">
        <f>VLOOKUP(H462,Presupuesto!$B$8:$C$583,2,0)</f>
        <v>EQUIPO MEDICO Y LABORATORIO</v>
      </c>
      <c r="J462" s="125" t="s">
        <v>620</v>
      </c>
      <c r="K462" s="125"/>
    </row>
    <row r="463" spans="3:11" x14ac:dyDescent="0.25">
      <c r="C463" s="455" t="s">
        <v>2858</v>
      </c>
      <c r="D463" s="456">
        <v>1</v>
      </c>
      <c r="E463" s="457">
        <v>20000</v>
      </c>
      <c r="F463" s="124">
        <f t="shared" si="13"/>
        <v>20000</v>
      </c>
      <c r="G463" s="188" t="s">
        <v>270</v>
      </c>
      <c r="H463" s="169" t="s">
        <v>1393</v>
      </c>
      <c r="I463" s="157" t="str">
        <f>VLOOKUP(H463,Presupuesto!$B$8:$C$583,2,0)</f>
        <v>EQUIPO MEDICO Y LABORATORIO</v>
      </c>
      <c r="J463" s="125" t="s">
        <v>620</v>
      </c>
      <c r="K463" s="125"/>
    </row>
    <row r="464" spans="3:11" x14ac:dyDescent="0.25">
      <c r="C464" s="455" t="s">
        <v>2859</v>
      </c>
      <c r="D464" s="456">
        <v>1</v>
      </c>
      <c r="E464" s="457">
        <v>18000</v>
      </c>
      <c r="F464" s="124">
        <f t="shared" si="13"/>
        <v>18000</v>
      </c>
      <c r="G464" s="188" t="s">
        <v>270</v>
      </c>
      <c r="H464" s="169" t="s">
        <v>1393</v>
      </c>
      <c r="I464" s="157" t="str">
        <f>VLOOKUP(H464,Presupuesto!$B$8:$C$583,2,0)</f>
        <v>EQUIPO MEDICO Y LABORATORIO</v>
      </c>
      <c r="J464" s="125" t="s">
        <v>620</v>
      </c>
      <c r="K464" s="125"/>
    </row>
    <row r="465" spans="3:11" x14ac:dyDescent="0.25">
      <c r="C465" s="455" t="s">
        <v>2860</v>
      </c>
      <c r="D465" s="601">
        <v>8</v>
      </c>
      <c r="E465" s="457">
        <v>15000</v>
      </c>
      <c r="F465" s="124">
        <f t="shared" si="13"/>
        <v>120000</v>
      </c>
      <c r="G465" s="188" t="s">
        <v>270</v>
      </c>
      <c r="H465" s="169" t="s">
        <v>1393</v>
      </c>
      <c r="I465" s="157" t="str">
        <f>VLOOKUP(H465,Presupuesto!$B$8:$C$583,2,0)</f>
        <v>EQUIPO MEDICO Y LABORATORIO</v>
      </c>
      <c r="J465" s="125" t="s">
        <v>620</v>
      </c>
      <c r="K465" s="125"/>
    </row>
    <row r="466" spans="3:11" x14ac:dyDescent="0.25">
      <c r="C466" s="455" t="s">
        <v>2861</v>
      </c>
      <c r="D466" s="601">
        <v>1</v>
      </c>
      <c r="E466" s="457">
        <v>100000</v>
      </c>
      <c r="F466" s="124">
        <f t="shared" si="13"/>
        <v>100000</v>
      </c>
      <c r="G466" s="188" t="s">
        <v>270</v>
      </c>
      <c r="H466" s="152" t="s">
        <v>1390</v>
      </c>
      <c r="I466" s="157" t="str">
        <f>VLOOKUP(H466,Presupuesto!$B$8:$C$583,2,0)</f>
        <v>EQUIPO DE TRANSPORTE TRACCION Y ELEVACION</v>
      </c>
      <c r="J466" s="125" t="s">
        <v>620</v>
      </c>
      <c r="K466" s="125"/>
    </row>
    <row r="471" spans="3:11" ht="15.75" thickBot="1" x14ac:dyDescent="0.3"/>
    <row r="472" spans="3:11" ht="15.75" thickBot="1" x14ac:dyDescent="0.3">
      <c r="C472" s="184" t="s">
        <v>53</v>
      </c>
      <c r="D472" s="135">
        <f>SUM(F479:F483)</f>
        <v>400000</v>
      </c>
      <c r="F472" s="72"/>
      <c r="G472" s="98"/>
      <c r="H472" s="72"/>
      <c r="I472" s="72"/>
    </row>
    <row r="473" spans="3:11" x14ac:dyDescent="0.25">
      <c r="C473" s="72"/>
      <c r="D473" s="31"/>
      <c r="E473" s="120"/>
      <c r="F473" s="120"/>
      <c r="G473" s="120"/>
      <c r="H473" s="95"/>
      <c r="I473" s="95"/>
      <c r="J473" s="95"/>
      <c r="K473" s="139"/>
    </row>
    <row r="474" spans="3:11" x14ac:dyDescent="0.25">
      <c r="C474" s="72"/>
      <c r="D474" s="31"/>
      <c r="E474" s="120"/>
      <c r="F474" s="120"/>
      <c r="G474" s="120"/>
      <c r="H474" s="95"/>
      <c r="I474" s="95"/>
      <c r="J474" s="95"/>
      <c r="K474" s="139"/>
    </row>
    <row r="475" spans="3:11" ht="15.75" x14ac:dyDescent="0.25">
      <c r="C475" s="236" t="s">
        <v>533</v>
      </c>
      <c r="D475" s="74" t="s">
        <v>3035</v>
      </c>
      <c r="E475" s="120"/>
      <c r="F475" s="120"/>
      <c r="G475" s="120"/>
      <c r="H475" s="95"/>
      <c r="I475" s="95"/>
      <c r="J475" s="95"/>
      <c r="K475" s="139"/>
    </row>
    <row r="476" spans="3:11" ht="18.75" x14ac:dyDescent="0.25">
      <c r="C476" s="254" t="str">
        <f>IFERROR(VLOOKUP(D475,'1 Desarrollo e Innov Curricular'!$E:$F,2,FALSE),IFERROR(VLOOKUP(D475,'2 Investigación'!$E:$F,2,FALSE),IFERROR(VLOOKUP(D475,'3 Vinculación Univ. Sociedad'!$E:$F,2,FALSE),IFERROR(VLOOKUP(D475,'4 Docencia y Recursos Humano '!$E:$F,2,FALSE),IFERROR(VLOOKUP(D475,'5 Estudiantes'!$E:$F,2,FALSE),IFERROR(VLOOKUP(D475,'6 Gestion Administrativa'!$E:$F,2,FALSE),IFERROR(VLOOKUP(D475,'Gestion Academica'!$E:$F,2,FALSE),IFERROR(VLOOKUP(D475,Graduados!$E:$F,2,FALSE),IFERROR(VLOOKUP(D475,'Gestión del Conocimiento'!$E:$F,2,FALSE),IFERROR(VLOOKUP(D475,Gobernabilidad!$E:$F,2,FALSE),IFERROR(VLOOKUP(D475,'NIVEL DE ES Y  SISTEMA NACIONAL'!$E:$F,2,FALSE),VLOOKUP(D475,'Lo Esencial'!$E:$F,2,0))))))))))))</f>
        <v xml:space="preserve">Desarrollo de evento en conmemoración al año académico Lucila Gamero </v>
      </c>
      <c r="D476" s="31"/>
      <c r="E476" s="120"/>
      <c r="F476" s="120"/>
      <c r="G476" s="120"/>
      <c r="H476" s="95"/>
      <c r="I476" s="95"/>
      <c r="J476" s="95"/>
      <c r="K476" s="139"/>
    </row>
    <row r="477" spans="3:11" ht="15.75" thickBot="1" x14ac:dyDescent="0.3">
      <c r="F477" s="120"/>
      <c r="G477" s="95"/>
      <c r="H477" s="95"/>
      <c r="I477" s="95"/>
    </row>
    <row r="478" spans="3:11" ht="30.75" thickBot="1" x14ac:dyDescent="0.3">
      <c r="C478" s="156" t="s">
        <v>44</v>
      </c>
      <c r="D478" s="156" t="s">
        <v>55</v>
      </c>
      <c r="E478" s="163" t="s">
        <v>57</v>
      </c>
      <c r="F478" s="162" t="s">
        <v>27</v>
      </c>
      <c r="G478" s="160" t="s">
        <v>271</v>
      </c>
      <c r="H478" s="163" t="s">
        <v>46</v>
      </c>
      <c r="I478" s="160" t="s">
        <v>272</v>
      </c>
      <c r="J478" s="160" t="s">
        <v>553</v>
      </c>
      <c r="K478" s="160" t="s">
        <v>554</v>
      </c>
    </row>
    <row r="479" spans="3:11" x14ac:dyDescent="0.25">
      <c r="C479" s="452" t="s">
        <v>3042</v>
      </c>
      <c r="D479" s="453">
        <v>500</v>
      </c>
      <c r="E479" s="454">
        <v>50</v>
      </c>
      <c r="F479" s="124">
        <f t="shared" ref="F479:F483" si="14">D479*E479</f>
        <v>25000</v>
      </c>
      <c r="G479" s="188" t="s">
        <v>270</v>
      </c>
      <c r="H479" s="152" t="s">
        <v>1170</v>
      </c>
      <c r="I479" s="157" t="str">
        <f>VLOOKUP(H479,Presupuesto!$B$8:$C$583,2,0)</f>
        <v>SERVICIOS CEREMONIAL Y PROTOCOLO</v>
      </c>
      <c r="J479" s="125" t="s">
        <v>620</v>
      </c>
      <c r="K479" s="125"/>
    </row>
    <row r="480" spans="3:11" x14ac:dyDescent="0.25">
      <c r="C480" s="455" t="s">
        <v>3043</v>
      </c>
      <c r="D480" s="456">
        <v>1</v>
      </c>
      <c r="E480" s="457">
        <v>100000</v>
      </c>
      <c r="F480" s="124">
        <f t="shared" si="14"/>
        <v>100000</v>
      </c>
      <c r="G480" s="188" t="s">
        <v>270</v>
      </c>
      <c r="H480" s="152" t="s">
        <v>1170</v>
      </c>
      <c r="I480" s="157" t="str">
        <f>VLOOKUP(H480,Presupuesto!$B$8:$C$583,2,0)</f>
        <v>SERVICIOS CEREMONIAL Y PROTOCOLO</v>
      </c>
      <c r="J480" s="125" t="s">
        <v>620</v>
      </c>
      <c r="K480" s="125"/>
    </row>
    <row r="481" spans="3:11" x14ac:dyDescent="0.25">
      <c r="C481" s="455" t="s">
        <v>3044</v>
      </c>
      <c r="D481" s="456">
        <v>500</v>
      </c>
      <c r="E481" s="457">
        <v>150</v>
      </c>
      <c r="F481" s="124">
        <f t="shared" si="14"/>
        <v>75000</v>
      </c>
      <c r="G481" s="188" t="s">
        <v>270</v>
      </c>
      <c r="H481" s="152" t="s">
        <v>1170</v>
      </c>
      <c r="I481" s="157" t="str">
        <f>VLOOKUP(H481,Presupuesto!$B$8:$C$583,2,0)</f>
        <v>SERVICIOS CEREMONIAL Y PROTOCOLO</v>
      </c>
      <c r="J481" s="125" t="s">
        <v>620</v>
      </c>
      <c r="K481" s="125"/>
    </row>
    <row r="482" spans="3:11" x14ac:dyDescent="0.25">
      <c r="C482" s="455" t="s">
        <v>3045</v>
      </c>
      <c r="D482" s="456">
        <v>500</v>
      </c>
      <c r="E482" s="457">
        <v>200</v>
      </c>
      <c r="F482" s="124">
        <f t="shared" si="14"/>
        <v>100000</v>
      </c>
      <c r="G482" s="188" t="s">
        <v>270</v>
      </c>
      <c r="H482" s="152" t="s">
        <v>1170</v>
      </c>
      <c r="I482" s="157" t="str">
        <f>VLOOKUP(H482,Presupuesto!$B$8:$C$583,2,0)</f>
        <v>SERVICIOS CEREMONIAL Y PROTOCOLO</v>
      </c>
      <c r="J482" s="125" t="s">
        <v>620</v>
      </c>
      <c r="K482" s="125"/>
    </row>
    <row r="483" spans="3:11" x14ac:dyDescent="0.25">
      <c r="C483" s="455" t="s">
        <v>3046</v>
      </c>
      <c r="D483" s="601">
        <v>10</v>
      </c>
      <c r="E483" s="457">
        <v>10000</v>
      </c>
      <c r="F483" s="124">
        <f t="shared" si="14"/>
        <v>100000</v>
      </c>
      <c r="G483" s="188" t="s">
        <v>270</v>
      </c>
      <c r="H483" s="152" t="s">
        <v>1170</v>
      </c>
      <c r="I483" s="157" t="str">
        <f>VLOOKUP(H483,Presupuesto!$B$8:$C$583,2,0)</f>
        <v>SERVICIOS CEREMONIAL Y PROTOCOLO</v>
      </c>
      <c r="J483" s="125" t="s">
        <v>620</v>
      </c>
      <c r="K483" s="125"/>
    </row>
    <row r="487" spans="3:11" ht="15.75" thickBot="1" x14ac:dyDescent="0.3"/>
    <row r="488" spans="3:11" ht="15.75" thickBot="1" x14ac:dyDescent="0.3">
      <c r="C488" s="184" t="s">
        <v>53</v>
      </c>
      <c r="D488" s="135">
        <f>SUM(F495:F498)</f>
        <v>39850</v>
      </c>
      <c r="F488" s="72"/>
      <c r="G488" s="98"/>
      <c r="H488" s="72"/>
      <c r="I488" s="72"/>
    </row>
    <row r="489" spans="3:11" x14ac:dyDescent="0.25">
      <c r="C489" s="72"/>
      <c r="D489" s="31"/>
      <c r="E489" s="120"/>
      <c r="F489" s="120"/>
      <c r="G489" s="120"/>
      <c r="H489" s="95"/>
      <c r="I489" s="95"/>
      <c r="J489" s="95"/>
      <c r="K489" s="139"/>
    </row>
    <row r="490" spans="3:11" x14ac:dyDescent="0.25">
      <c r="C490" s="72"/>
      <c r="D490" s="31"/>
      <c r="E490" s="120"/>
      <c r="F490" s="120"/>
      <c r="G490" s="120"/>
      <c r="H490" s="95"/>
      <c r="I490" s="95"/>
      <c r="J490" s="95"/>
      <c r="K490" s="139"/>
    </row>
    <row r="491" spans="3:11" ht="15.75" x14ac:dyDescent="0.25">
      <c r="C491" s="236" t="s">
        <v>533</v>
      </c>
      <c r="D491" s="74" t="s">
        <v>3112</v>
      </c>
      <c r="E491" s="120"/>
      <c r="F491" s="120"/>
      <c r="G491" s="120"/>
      <c r="H491" s="95"/>
      <c r="I491" s="95"/>
      <c r="J491" s="95"/>
      <c r="K491" s="139"/>
    </row>
    <row r="492" spans="3:11" ht="18.75" x14ac:dyDescent="0.25">
      <c r="C492" s="649" t="str">
        <f>IFERROR(VLOOKUP(D491,'1 Desarrollo e Innov Curricular'!$E:$F,2,FALSE),IFERROR(VLOOKUP(D491,'2 Investigación'!$E:$F,2,FALSE),IFERROR(VLOOKUP(D491,'3 Vinculación Univ. Sociedad'!$E:$F,2,FALSE),IFERROR(VLOOKUP(D491,'4 Docencia y Recursos Humano '!$E:$F,2,FALSE),IFERROR(VLOOKUP(D491,'5 Estudiantes'!$E:$F,2,FALSE),IFERROR(VLOOKUP(D491,'6 Gestion Administrativa'!$E:$F,2,FALSE),IFERROR(VLOOKUP(D491,'Gestion Academica'!$E:$F,2,FALSE),IFERROR(VLOOKUP(D491,Graduados!$E:$F,2,FALSE),IFERROR(VLOOKUP(D491,'Gestión del Conocimiento'!$E:$F,2,FALSE),IFERROR(VLOOKUP(D491,Gobernabilidad!$E:$F,2,FALSE),IFERROR(VLOOKUP(D491,'NIVEL DE ES Y  SISTEMA NACIONAL'!$E:$F,2,FALSE),VLOOKUP(D491,'Lo Esencial'!$E:$F,2,0))))))))))))</f>
        <v xml:space="preserve">Hacer un estudio de apertura de nuevas carrera en el Centro Regional </v>
      </c>
      <c r="D492" s="31"/>
      <c r="E492" s="120"/>
      <c r="F492" s="120"/>
      <c r="G492" s="120"/>
      <c r="H492" s="95"/>
      <c r="I492" s="95"/>
      <c r="J492" s="95"/>
      <c r="K492" s="139"/>
    </row>
    <row r="493" spans="3:11" ht="15.75" thickBot="1" x14ac:dyDescent="0.3">
      <c r="F493" s="120"/>
      <c r="G493" s="95"/>
      <c r="H493" s="95"/>
      <c r="I493" s="95"/>
    </row>
    <row r="494" spans="3:11" ht="30.75" thickBot="1" x14ac:dyDescent="0.3">
      <c r="C494" s="156" t="s">
        <v>44</v>
      </c>
      <c r="D494" s="156" t="s">
        <v>55</v>
      </c>
      <c r="E494" s="163" t="s">
        <v>57</v>
      </c>
      <c r="F494" s="162" t="s">
        <v>27</v>
      </c>
      <c r="G494" s="160" t="s">
        <v>271</v>
      </c>
      <c r="H494" s="163" t="s">
        <v>46</v>
      </c>
      <c r="I494" s="160" t="s">
        <v>272</v>
      </c>
      <c r="J494" s="160" t="s">
        <v>553</v>
      </c>
      <c r="K494" s="160" t="s">
        <v>554</v>
      </c>
    </row>
    <row r="495" spans="3:11" x14ac:dyDescent="0.25">
      <c r="C495" s="267" t="s">
        <v>576</v>
      </c>
      <c r="D495" s="453">
        <v>20</v>
      </c>
      <c r="E495" s="454">
        <v>1150</v>
      </c>
      <c r="F495" s="124">
        <f>D495*E495</f>
        <v>23000</v>
      </c>
      <c r="G495" s="188" t="s">
        <v>270</v>
      </c>
      <c r="H495" s="125" t="s">
        <v>1151</v>
      </c>
      <c r="I495" s="157" t="str">
        <f>VLOOKUP(H495,Presupuesto!$B$8:$C$583,2,0)</f>
        <v>VIATICOS NACIONALES</v>
      </c>
      <c r="J495" s="125" t="s">
        <v>622</v>
      </c>
      <c r="K495" s="125"/>
    </row>
    <row r="496" spans="3:11" x14ac:dyDescent="0.25">
      <c r="C496" s="455" t="s">
        <v>1939</v>
      </c>
      <c r="D496" s="456">
        <v>20</v>
      </c>
      <c r="E496" s="457">
        <v>600</v>
      </c>
      <c r="F496" s="124">
        <f t="shared" ref="F496:F498" si="15">D496*E496</f>
        <v>12000</v>
      </c>
      <c r="G496" s="188" t="s">
        <v>270</v>
      </c>
      <c r="H496" s="152" t="s">
        <v>1263</v>
      </c>
      <c r="I496" s="157" t="str">
        <f>VLOOKUP(H496,Presupuesto!$B$8:$C$583,2,0)</f>
        <v>DIESEL</v>
      </c>
      <c r="J496" s="125" t="s">
        <v>622</v>
      </c>
      <c r="K496" s="125"/>
    </row>
    <row r="497" spans="3:11" x14ac:dyDescent="0.25">
      <c r="C497" s="455" t="s">
        <v>51</v>
      </c>
      <c r="D497" s="456">
        <v>10</v>
      </c>
      <c r="E497" s="457">
        <v>85</v>
      </c>
      <c r="F497" s="124">
        <f t="shared" si="15"/>
        <v>850</v>
      </c>
      <c r="G497" s="188" t="s">
        <v>270</v>
      </c>
      <c r="H497" s="209" t="s">
        <v>1332</v>
      </c>
      <c r="I497" s="157" t="str">
        <f>VLOOKUP(H497,Presupuesto!$B$8:$C$583,2,0)</f>
        <v>UTILES DE ESCRITORIO, OFICINA Y ENSE¥ANZA</v>
      </c>
      <c r="J497" s="125" t="s">
        <v>622</v>
      </c>
      <c r="K497" s="125"/>
    </row>
    <row r="498" spans="3:11" x14ac:dyDescent="0.25">
      <c r="C498" s="455" t="s">
        <v>1799</v>
      </c>
      <c r="D498" s="456">
        <v>1</v>
      </c>
      <c r="E498" s="457">
        <v>4000</v>
      </c>
      <c r="F498" s="124">
        <f t="shared" si="15"/>
        <v>4000</v>
      </c>
      <c r="G498" s="188" t="s">
        <v>270</v>
      </c>
      <c r="H498" s="128" t="s">
        <v>1345</v>
      </c>
      <c r="I498" s="157" t="str">
        <f>VLOOKUP(H498,Presupuesto!$B$8:$C$583,2,0)</f>
        <v>OTROS RESPUESTOS Y ACCESORIOS MENORES</v>
      </c>
      <c r="J498" s="125" t="s">
        <v>622</v>
      </c>
      <c r="K498" s="125"/>
    </row>
    <row r="502" spans="3:11" ht="15.75" thickBot="1" x14ac:dyDescent="0.3"/>
    <row r="503" spans="3:11" ht="15.75" thickBot="1" x14ac:dyDescent="0.3">
      <c r="C503" s="184" t="s">
        <v>53</v>
      </c>
      <c r="D503" s="135">
        <f>SUM(F510:F510)</f>
        <v>840000</v>
      </c>
      <c r="F503" s="72"/>
      <c r="G503" s="98"/>
      <c r="H503" s="72"/>
      <c r="I503" s="72"/>
    </row>
    <row r="504" spans="3:11" x14ac:dyDescent="0.25">
      <c r="C504" s="72"/>
      <c r="D504" s="31"/>
      <c r="E504" s="120"/>
      <c r="F504" s="120"/>
      <c r="G504" s="120"/>
      <c r="H504" s="95"/>
      <c r="I504" s="95"/>
      <c r="J504" s="95"/>
      <c r="K504" s="139"/>
    </row>
    <row r="505" spans="3:11" x14ac:dyDescent="0.25">
      <c r="C505" s="72"/>
      <c r="D505" s="31"/>
      <c r="E505" s="120"/>
      <c r="F505" s="120"/>
      <c r="G505" s="120"/>
      <c r="H505" s="95"/>
      <c r="I505" s="95"/>
      <c r="J505" s="95"/>
      <c r="K505" s="139"/>
    </row>
    <row r="506" spans="3:11" ht="15.75" x14ac:dyDescent="0.25">
      <c r="C506" s="236" t="s">
        <v>533</v>
      </c>
      <c r="D506" s="74" t="s">
        <v>3123</v>
      </c>
      <c r="E506" s="120"/>
      <c r="F506" s="120"/>
      <c r="G506" s="120"/>
      <c r="H506" s="95"/>
      <c r="I506" s="95"/>
      <c r="J506" s="95"/>
      <c r="K506" s="139"/>
    </row>
    <row r="507" spans="3:11" ht="18.75" x14ac:dyDescent="0.25">
      <c r="C507" s="649" t="str">
        <f>IFERROR(VLOOKUP(D506,'1 Desarrollo e Innov Curricular'!$E:$F,2,FALSE),IFERROR(VLOOKUP(D506,'2 Investigación'!$E:$F,2,FALSE),IFERROR(VLOOKUP(D506,'3 Vinculación Univ. Sociedad'!$E:$F,2,FALSE),IFERROR(VLOOKUP(D506,'4 Docencia y Recursos Humano '!$E:$F,2,FALSE),IFERROR(VLOOKUP(D506,'5 Estudiantes'!$E:$F,2,FALSE),IFERROR(VLOOKUP(D506,'6 Gestion Administrativa'!$E:$F,2,FALSE),IFERROR(VLOOKUP(D506,'Gestion Academica'!$E:$F,2,FALSE),IFERROR(VLOOKUP(D506,Graduados!$E:$F,2,FALSE),IFERROR(VLOOKUP(D506,'Gestión del Conocimiento'!$E:$F,2,FALSE),IFERROR(VLOOKUP(D506,Gobernabilidad!$E:$F,2,FALSE),IFERROR(VLOOKUP(D506,'NIVEL DE ES Y  SISTEMA NACIONAL'!$E:$F,2,FALSE),VLOOKUP(D506,'Lo Esencial'!$E:$F,2,0))))))))))))</f>
        <v xml:space="preserve">Adquisición de un vehiculo doble cabina 4x4 para realizar viajes de supervision a los estudiantes que estan realizando su servicio social  y para realizar viajes de trabajo a CU. </v>
      </c>
      <c r="D507" s="31"/>
      <c r="E507" s="120"/>
      <c r="F507" s="120"/>
      <c r="G507" s="120"/>
      <c r="H507" s="95"/>
      <c r="I507" s="95"/>
      <c r="J507" s="95"/>
      <c r="K507" s="139"/>
    </row>
    <row r="508" spans="3:11" ht="15.75" thickBot="1" x14ac:dyDescent="0.3">
      <c r="F508" s="120"/>
      <c r="G508" s="95"/>
      <c r="H508" s="95"/>
      <c r="I508" s="95"/>
    </row>
    <row r="509" spans="3:11" ht="30.75" thickBot="1" x14ac:dyDescent="0.3">
      <c r="C509" s="156" t="s">
        <v>44</v>
      </c>
      <c r="D509" s="156" t="s">
        <v>55</v>
      </c>
      <c r="E509" s="163" t="s">
        <v>57</v>
      </c>
      <c r="F509" s="162" t="s">
        <v>27</v>
      </c>
      <c r="G509" s="160" t="s">
        <v>271</v>
      </c>
      <c r="H509" s="163" t="s">
        <v>46</v>
      </c>
      <c r="I509" s="160" t="s">
        <v>272</v>
      </c>
      <c r="J509" s="160" t="s">
        <v>553</v>
      </c>
      <c r="K509" s="160" t="s">
        <v>554</v>
      </c>
    </row>
    <row r="510" spans="3:11" x14ac:dyDescent="0.25">
      <c r="C510" s="599" t="s">
        <v>2847</v>
      </c>
      <c r="D510" s="456">
        <v>1</v>
      </c>
      <c r="E510" s="457">
        <v>840000</v>
      </c>
      <c r="F510" s="124">
        <f t="shared" ref="F510" si="16">D510*E510</f>
        <v>840000</v>
      </c>
      <c r="G510" s="188" t="s">
        <v>270</v>
      </c>
      <c r="H510" s="152" t="s">
        <v>1390</v>
      </c>
      <c r="I510" s="157" t="str">
        <f>VLOOKUP(H510,Presupuesto!$B$8:$C$583,2,0)</f>
        <v>EQUIPO DE TRANSPORTE TRACCION Y ELEVACION</v>
      </c>
      <c r="J510" s="125" t="s">
        <v>620</v>
      </c>
      <c r="K510" s="125"/>
    </row>
  </sheetData>
  <conditionalFormatting sqref="D17">
    <cfRule type="duplicateValues" dxfId="160" priority="184"/>
  </conditionalFormatting>
  <conditionalFormatting sqref="D38">
    <cfRule type="duplicateValues" dxfId="159" priority="183"/>
  </conditionalFormatting>
  <conditionalFormatting sqref="D57">
    <cfRule type="duplicateValues" dxfId="158" priority="182"/>
  </conditionalFormatting>
  <conditionalFormatting sqref="D71">
    <cfRule type="duplicateValues" dxfId="157" priority="181"/>
  </conditionalFormatting>
  <conditionalFormatting sqref="D93">
    <cfRule type="duplicateValues" dxfId="156" priority="180"/>
  </conditionalFormatting>
  <conditionalFormatting sqref="D149">
    <cfRule type="duplicateValues" dxfId="155" priority="179"/>
  </conditionalFormatting>
  <conditionalFormatting sqref="D167">
    <cfRule type="duplicateValues" dxfId="154" priority="178"/>
  </conditionalFormatting>
  <conditionalFormatting sqref="D218">
    <cfRule type="duplicateValues" dxfId="153" priority="177"/>
  </conditionalFormatting>
  <conditionalFormatting sqref="D234">
    <cfRule type="duplicateValues" dxfId="152" priority="176"/>
  </conditionalFormatting>
  <conditionalFormatting sqref="D404">
    <cfRule type="duplicateValues" dxfId="151" priority="175"/>
  </conditionalFormatting>
  <conditionalFormatting sqref="D82">
    <cfRule type="duplicateValues" dxfId="150" priority="174"/>
  </conditionalFormatting>
  <conditionalFormatting sqref="D123">
    <cfRule type="duplicateValues" dxfId="149" priority="173"/>
  </conditionalFormatting>
  <conditionalFormatting sqref="D135">
    <cfRule type="duplicateValues" dxfId="148" priority="172"/>
  </conditionalFormatting>
  <conditionalFormatting sqref="H153">
    <cfRule type="duplicateValues" dxfId="147" priority="170"/>
  </conditionalFormatting>
  <conditionalFormatting sqref="H154">
    <cfRule type="duplicateValues" dxfId="146" priority="169"/>
  </conditionalFormatting>
  <conditionalFormatting sqref="H155">
    <cfRule type="duplicateValues" dxfId="145" priority="168"/>
  </conditionalFormatting>
  <conditionalFormatting sqref="H157">
    <cfRule type="duplicateValues" dxfId="144" priority="167"/>
  </conditionalFormatting>
  <conditionalFormatting sqref="H156">
    <cfRule type="duplicateValues" dxfId="143" priority="166"/>
  </conditionalFormatting>
  <conditionalFormatting sqref="H61">
    <cfRule type="duplicateValues" dxfId="142" priority="165"/>
  </conditionalFormatting>
  <conditionalFormatting sqref="H62">
    <cfRule type="duplicateValues" dxfId="141" priority="164"/>
  </conditionalFormatting>
  <conditionalFormatting sqref="H63">
    <cfRule type="duplicateValues" dxfId="140" priority="163"/>
  </conditionalFormatting>
  <conditionalFormatting sqref="H171">
    <cfRule type="duplicateValues" dxfId="139" priority="162"/>
  </conditionalFormatting>
  <conditionalFormatting sqref="H172">
    <cfRule type="duplicateValues" dxfId="138" priority="161"/>
  </conditionalFormatting>
  <conditionalFormatting sqref="H173">
    <cfRule type="duplicateValues" dxfId="137" priority="160"/>
  </conditionalFormatting>
  <conditionalFormatting sqref="H174">
    <cfRule type="duplicateValues" dxfId="136" priority="159"/>
  </conditionalFormatting>
  <conditionalFormatting sqref="H175">
    <cfRule type="duplicateValues" dxfId="135" priority="158"/>
  </conditionalFormatting>
  <conditionalFormatting sqref="H176">
    <cfRule type="duplicateValues" dxfId="134" priority="157"/>
  </conditionalFormatting>
  <conditionalFormatting sqref="H177">
    <cfRule type="duplicateValues" dxfId="133" priority="156"/>
  </conditionalFormatting>
  <conditionalFormatting sqref="H178">
    <cfRule type="duplicateValues" dxfId="132" priority="155"/>
  </conditionalFormatting>
  <conditionalFormatting sqref="H179">
    <cfRule type="duplicateValues" dxfId="131" priority="154"/>
  </conditionalFormatting>
  <conditionalFormatting sqref="D186">
    <cfRule type="duplicateValues" dxfId="130" priority="153"/>
  </conditionalFormatting>
  <conditionalFormatting sqref="H190">
    <cfRule type="duplicateValues" dxfId="129" priority="152"/>
  </conditionalFormatting>
  <conditionalFormatting sqref="H191">
    <cfRule type="duplicateValues" dxfId="128" priority="151"/>
  </conditionalFormatting>
  <conditionalFormatting sqref="H192">
    <cfRule type="duplicateValues" dxfId="127" priority="150"/>
  </conditionalFormatting>
  <conditionalFormatting sqref="H193">
    <cfRule type="duplicateValues" dxfId="126" priority="149"/>
  </conditionalFormatting>
  <conditionalFormatting sqref="H194">
    <cfRule type="duplicateValues" dxfId="125" priority="148"/>
  </conditionalFormatting>
  <conditionalFormatting sqref="H195">
    <cfRule type="duplicateValues" dxfId="124" priority="147"/>
  </conditionalFormatting>
  <conditionalFormatting sqref="H201">
    <cfRule type="duplicateValues" dxfId="123" priority="145"/>
  </conditionalFormatting>
  <conditionalFormatting sqref="H202">
    <cfRule type="duplicateValues" dxfId="122" priority="144"/>
  </conditionalFormatting>
  <conditionalFormatting sqref="H196:H200">
    <cfRule type="duplicateValues" dxfId="121" priority="220"/>
  </conditionalFormatting>
  <conditionalFormatting sqref="H196">
    <cfRule type="duplicateValues" dxfId="120" priority="137"/>
  </conditionalFormatting>
  <conditionalFormatting sqref="H200">
    <cfRule type="duplicateValues" dxfId="119" priority="136"/>
  </conditionalFormatting>
  <conditionalFormatting sqref="D208">
    <cfRule type="duplicateValues" dxfId="118" priority="133"/>
  </conditionalFormatting>
  <conditionalFormatting sqref="H212">
    <cfRule type="duplicateValues" dxfId="117" priority="132"/>
  </conditionalFormatting>
  <conditionalFormatting sqref="D418">
    <cfRule type="duplicateValues" dxfId="116" priority="123"/>
  </conditionalFormatting>
  <conditionalFormatting sqref="H422">
    <cfRule type="duplicateValues" dxfId="115" priority="122"/>
  </conditionalFormatting>
  <conditionalFormatting sqref="H423">
    <cfRule type="duplicateValues" dxfId="114" priority="116"/>
  </conditionalFormatting>
  <conditionalFormatting sqref="H424">
    <cfRule type="duplicateValues" dxfId="113" priority="115"/>
  </conditionalFormatting>
  <conditionalFormatting sqref="D431">
    <cfRule type="duplicateValues" dxfId="112" priority="111"/>
  </conditionalFormatting>
  <conditionalFormatting sqref="H442">
    <cfRule type="duplicateValues" dxfId="111" priority="110"/>
  </conditionalFormatting>
  <conditionalFormatting sqref="H449">
    <cfRule type="duplicateValues" dxfId="110" priority="109"/>
  </conditionalFormatting>
  <conditionalFormatting sqref="H447:H448">
    <cfRule type="duplicateValues" dxfId="109" priority="108"/>
  </conditionalFormatting>
  <conditionalFormatting sqref="D457">
    <cfRule type="duplicateValues" dxfId="108" priority="107"/>
  </conditionalFormatting>
  <conditionalFormatting sqref="H466">
    <cfRule type="duplicateValues" dxfId="107" priority="103"/>
  </conditionalFormatting>
  <conditionalFormatting sqref="H321">
    <cfRule type="duplicateValues" dxfId="106" priority="87"/>
  </conditionalFormatting>
  <conditionalFormatting sqref="H322">
    <cfRule type="duplicateValues" dxfId="105" priority="86"/>
  </conditionalFormatting>
  <conditionalFormatting sqref="H323">
    <cfRule type="duplicateValues" dxfId="104" priority="85"/>
  </conditionalFormatting>
  <conditionalFormatting sqref="H324">
    <cfRule type="duplicateValues" dxfId="103" priority="84"/>
  </conditionalFormatting>
  <conditionalFormatting sqref="H325">
    <cfRule type="duplicateValues" dxfId="102" priority="83"/>
  </conditionalFormatting>
  <conditionalFormatting sqref="H326">
    <cfRule type="duplicateValues" dxfId="101" priority="82"/>
  </conditionalFormatting>
  <conditionalFormatting sqref="H327">
    <cfRule type="duplicateValues" dxfId="100" priority="81"/>
  </conditionalFormatting>
  <conditionalFormatting sqref="H328">
    <cfRule type="duplicateValues" dxfId="99" priority="80"/>
  </conditionalFormatting>
  <conditionalFormatting sqref="H329">
    <cfRule type="duplicateValues" dxfId="98" priority="79"/>
  </conditionalFormatting>
  <conditionalFormatting sqref="H330">
    <cfRule type="duplicateValues" dxfId="97" priority="78"/>
  </conditionalFormatting>
  <conditionalFormatting sqref="H331">
    <cfRule type="duplicateValues" dxfId="96" priority="77"/>
  </conditionalFormatting>
  <conditionalFormatting sqref="H332">
    <cfRule type="duplicateValues" dxfId="95" priority="76"/>
  </conditionalFormatting>
  <conditionalFormatting sqref="H335">
    <cfRule type="duplicateValues" dxfId="94" priority="52"/>
  </conditionalFormatting>
  <conditionalFormatting sqref="H336">
    <cfRule type="duplicateValues" dxfId="93" priority="51"/>
  </conditionalFormatting>
  <conditionalFormatting sqref="H337">
    <cfRule type="duplicateValues" dxfId="92" priority="50"/>
  </conditionalFormatting>
  <conditionalFormatting sqref="H338">
    <cfRule type="duplicateValues" dxfId="91" priority="49"/>
  </conditionalFormatting>
  <conditionalFormatting sqref="H339">
    <cfRule type="duplicateValues" dxfId="90" priority="48"/>
  </conditionalFormatting>
  <conditionalFormatting sqref="H340">
    <cfRule type="duplicateValues" dxfId="89" priority="47"/>
  </conditionalFormatting>
  <conditionalFormatting sqref="H341">
    <cfRule type="duplicateValues" dxfId="88" priority="46"/>
  </conditionalFormatting>
  <conditionalFormatting sqref="H342">
    <cfRule type="duplicateValues" dxfId="87" priority="45"/>
  </conditionalFormatting>
  <conditionalFormatting sqref="H343">
    <cfRule type="duplicateValues" dxfId="86" priority="44"/>
  </conditionalFormatting>
  <conditionalFormatting sqref="H344">
    <cfRule type="duplicateValues" dxfId="85" priority="43"/>
  </conditionalFormatting>
  <conditionalFormatting sqref="H345">
    <cfRule type="duplicateValues" dxfId="84" priority="42"/>
  </conditionalFormatting>
  <conditionalFormatting sqref="H346">
    <cfRule type="duplicateValues" dxfId="83" priority="41"/>
  </conditionalFormatting>
  <conditionalFormatting sqref="H347">
    <cfRule type="duplicateValues" dxfId="82" priority="40"/>
  </conditionalFormatting>
  <conditionalFormatting sqref="H350">
    <cfRule type="duplicateValues" dxfId="81" priority="39"/>
  </conditionalFormatting>
  <conditionalFormatting sqref="H351">
    <cfRule type="duplicateValues" dxfId="80" priority="38"/>
  </conditionalFormatting>
  <conditionalFormatting sqref="H352">
    <cfRule type="duplicateValues" dxfId="79" priority="37"/>
  </conditionalFormatting>
  <conditionalFormatting sqref="H353">
    <cfRule type="duplicateValues" dxfId="78" priority="36"/>
  </conditionalFormatting>
  <conditionalFormatting sqref="H354">
    <cfRule type="duplicateValues" dxfId="77" priority="35"/>
  </conditionalFormatting>
  <conditionalFormatting sqref="H355">
    <cfRule type="duplicateValues" dxfId="76" priority="34"/>
  </conditionalFormatting>
  <conditionalFormatting sqref="H356">
    <cfRule type="duplicateValues" dxfId="75" priority="33"/>
  </conditionalFormatting>
  <conditionalFormatting sqref="H357">
    <cfRule type="duplicateValues" dxfId="74" priority="32"/>
  </conditionalFormatting>
  <conditionalFormatting sqref="H358">
    <cfRule type="duplicateValues" dxfId="73" priority="31"/>
  </conditionalFormatting>
  <conditionalFormatting sqref="H359">
    <cfRule type="duplicateValues" dxfId="72" priority="30"/>
  </conditionalFormatting>
  <conditionalFormatting sqref="H360">
    <cfRule type="duplicateValues" dxfId="71" priority="29"/>
  </conditionalFormatting>
  <conditionalFormatting sqref="H361">
    <cfRule type="duplicateValues" dxfId="70" priority="28"/>
  </conditionalFormatting>
  <conditionalFormatting sqref="H408">
    <cfRule type="duplicateValues" dxfId="69" priority="27"/>
  </conditionalFormatting>
  <conditionalFormatting sqref="H409">
    <cfRule type="duplicateValues" dxfId="68" priority="26"/>
  </conditionalFormatting>
  <conditionalFormatting sqref="H410">
    <cfRule type="duplicateValues" dxfId="67" priority="25"/>
  </conditionalFormatting>
  <conditionalFormatting sqref="H411">
    <cfRule type="duplicateValues" dxfId="66" priority="24"/>
  </conditionalFormatting>
  <conditionalFormatting sqref="D475">
    <cfRule type="duplicateValues" dxfId="65" priority="22"/>
  </conditionalFormatting>
  <conditionalFormatting sqref="H479">
    <cfRule type="duplicateValues" dxfId="64" priority="20"/>
  </conditionalFormatting>
  <conditionalFormatting sqref="H480">
    <cfRule type="duplicateValues" dxfId="63" priority="19"/>
  </conditionalFormatting>
  <conditionalFormatting sqref="H481">
    <cfRule type="duplicateValues" dxfId="62" priority="18"/>
  </conditionalFormatting>
  <conditionalFormatting sqref="H482">
    <cfRule type="duplicateValues" dxfId="61" priority="17"/>
  </conditionalFormatting>
  <conditionalFormatting sqref="H483">
    <cfRule type="duplicateValues" dxfId="60" priority="16"/>
  </conditionalFormatting>
  <conditionalFormatting sqref="D491">
    <cfRule type="duplicateValues" dxfId="59" priority="15"/>
  </conditionalFormatting>
  <conditionalFormatting sqref="H496">
    <cfRule type="duplicateValues" dxfId="58" priority="13"/>
  </conditionalFormatting>
  <conditionalFormatting sqref="H497">
    <cfRule type="duplicateValues" dxfId="57" priority="12"/>
  </conditionalFormatting>
  <conditionalFormatting sqref="H498">
    <cfRule type="duplicateValues" dxfId="56" priority="11"/>
  </conditionalFormatting>
  <conditionalFormatting sqref="D506">
    <cfRule type="duplicateValues" dxfId="55" priority="7"/>
  </conditionalFormatting>
  <conditionalFormatting sqref="H510">
    <cfRule type="duplicateValues" dxfId="54" priority="4"/>
  </conditionalFormatting>
  <conditionalFormatting sqref="H510">
    <cfRule type="duplicateValues" dxfId="53" priority="1"/>
  </conditionalFormatting>
  <dataValidations xWindow="1039" yWindow="529" count="7">
    <dataValidation type="list" allowBlank="1" showInputMessage="1" showErrorMessage="1" errorTitle="¡Ingreso Inválido!" error="Verifique el valor ingresado" promptTitle="Objeto de Gasto" prompt="Ingrese el Objeto de Gasto" sqref="H212 H498">
      <formula1>$A$1:$VD$1</formula1>
    </dataValidation>
    <dataValidation type="list" allowBlank="1" showInputMessage="1" showErrorMessage="1" errorTitle="¡Ingreso Inválido!" error="Verifique el valor ingresado." promptTitle="Ingrese el Objeto de Gasto" prompt="Ingrese el Objeto de Gasto" sqref="H422:H424 H496 H222:H226 H153:H157 H171:H179 H86:H87 H97:H115 H61:H63 H42:H48 H21:H28 H75:H76 H127:H129 H190:H202 H213 H238:H396 H461:H466 H408:H411 H435:H449 H479:H483 H510">
      <formula1>$A$1:$VD$1</formula1>
    </dataValidation>
    <dataValidation type="list" allowBlank="1" showInputMessage="1" showErrorMessage="1" errorTitle="¡Ingreso Inválido!" error="Seleccione una opción de la lista." promptTitle="Tipo de Presupuesto" prompt="Seleccione una opción de la lista." sqref="G461:G466 G510 G479:G483 G238:G396 G222:G226 G171:G179 G86:G87 G97:G115 G153:G157 G42:G48 G21:G28 G75:G76 G127:G129 G139:G141 G190:G202 G61:G63 G212:G213 G422:G424 G408:G411 G435:G449 G495:G498">
      <formula1>$R$2:$S$2</formula1>
    </dataValidation>
    <dataValidation type="list" allowBlank="1" showInputMessage="1" showErrorMessage="1" errorTitle="¡Ingreso Inválido!" error="Seleccione una opción de la lista" promptTitle="Mes Requerido" prompt="Seleccione el mes en el que requiere el recurso." sqref="K408:K411 K510 K479:K483 K190:K202 K153:K157 K127:K129 K97:K115 K61:K63 K42:K48 K21:K28 K75:K76 K86:K87 K139:K141 K171:K179 K212:K213 K222:K226 K238:K396 K422:K424 K435:K449 K461:K466 K495:K498">
      <formula1>$U$2:$AF$2</formula1>
    </dataValidation>
    <dataValidation type="list" allowBlank="1" showInputMessage="1" showErrorMessage="1" errorTitle="¡Ingreso Inválido!" error="Seleccione una opción de la lista." promptTitle="Dimensión Estratégica" prompt="Seleccione una opción de la lista." sqref="J422:J424 J510 J479:J483 J222:J226 J171:J179 J86:J87 J97:J115 J61:J63 J21:J28 J42:J48 J75:J76 J127:J129 J190:J202 J408:J411 J212:J213 J153:J157 J238:J396 J435:J449 J495:J498 J461:J466 J139:J141">
      <formula1>$A$2:$K$2</formula1>
    </dataValidation>
    <dataValidation type="list" allowBlank="1" showInputMessage="1" showErrorMessage="1" errorTitle="¡Ingreso Invalido!" error="Seleccione una opción de la lista." promptTitle="Categoria/Zona de Viáticos" prompt="Seleccione una opción de la lista" sqref="C153 C140:C141 C495">
      <formula1>$AH$2:$BU$2</formula1>
    </dataValidation>
    <dataValidation type="list" allowBlank="1" showInputMessage="1" showErrorMessage="1" errorTitle="¡Ingreso Inválido!" error="Verifique el valor ingresado._x000a_" sqref="H139:H141 H497 H495">
      <formula1>$A$1:$VD$1</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F6" sqref="F6"/>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6.85546875" style="112" bestFit="1" customWidth="1"/>
    <col min="5" max="5" width="13.85546875" style="112" customWidth="1"/>
    <col min="6" max="6" width="21.85546875" style="112" customWidth="1"/>
    <col min="7" max="7" width="16.5703125" style="96"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5"/>
      <c r="B1" s="218"/>
      <c r="C1" s="209" t="s">
        <v>394</v>
      </c>
      <c r="D1" s="209" t="s">
        <v>886</v>
      </c>
      <c r="E1" s="209" t="s">
        <v>888</v>
      </c>
      <c r="F1" s="209" t="s">
        <v>890</v>
      </c>
      <c r="G1" s="209" t="s">
        <v>892</v>
      </c>
      <c r="H1" s="209" t="s">
        <v>894</v>
      </c>
      <c r="I1" s="209" t="s">
        <v>896</v>
      </c>
      <c r="J1" s="209" t="s">
        <v>395</v>
      </c>
      <c r="K1" s="209" t="s">
        <v>899</v>
      </c>
      <c r="L1" s="209" t="s">
        <v>396</v>
      </c>
      <c r="M1" s="209" t="s">
        <v>901</v>
      </c>
      <c r="N1" s="209" t="s">
        <v>903</v>
      </c>
      <c r="O1" s="209" t="s">
        <v>905</v>
      </c>
      <c r="P1" s="209" t="s">
        <v>397</v>
      </c>
      <c r="Q1" s="209" t="s">
        <v>906</v>
      </c>
      <c r="R1" s="209" t="s">
        <v>909</v>
      </c>
      <c r="S1" s="209" t="s">
        <v>398</v>
      </c>
      <c r="T1" s="209" t="s">
        <v>911</v>
      </c>
      <c r="U1" s="209" t="s">
        <v>399</v>
      </c>
      <c r="V1" s="209" t="s">
        <v>912</v>
      </c>
      <c r="W1" s="209" t="s">
        <v>913</v>
      </c>
      <c r="X1" s="209" t="s">
        <v>917</v>
      </c>
      <c r="Y1" s="209" t="s">
        <v>391</v>
      </c>
      <c r="Z1" s="209" t="s">
        <v>932</v>
      </c>
      <c r="AA1" s="218"/>
      <c r="AB1" s="209" t="s">
        <v>934</v>
      </c>
      <c r="AC1" s="209" t="s">
        <v>401</v>
      </c>
      <c r="AD1" s="209" t="s">
        <v>936</v>
      </c>
      <c r="AE1" s="209" t="s">
        <v>938</v>
      </c>
      <c r="AF1" s="209" t="s">
        <v>402</v>
      </c>
      <c r="AG1" s="209" t="s">
        <v>940</v>
      </c>
      <c r="AH1" s="209" t="s">
        <v>942</v>
      </c>
      <c r="AI1" s="209" t="s">
        <v>403</v>
      </c>
      <c r="AJ1" s="209" t="s">
        <v>943</v>
      </c>
      <c r="AK1" s="209" t="s">
        <v>945</v>
      </c>
      <c r="AL1" s="209" t="s">
        <v>946</v>
      </c>
      <c r="AM1" s="209" t="s">
        <v>947</v>
      </c>
      <c r="AN1" s="209" t="s">
        <v>949</v>
      </c>
      <c r="AO1" s="209" t="s">
        <v>951</v>
      </c>
      <c r="AP1" s="209" t="s">
        <v>952</v>
      </c>
      <c r="AQ1" s="209" t="s">
        <v>404</v>
      </c>
      <c r="AR1" s="209" t="s">
        <v>954</v>
      </c>
      <c r="AS1" s="209" t="s">
        <v>956</v>
      </c>
      <c r="AT1" s="209" t="s">
        <v>958</v>
      </c>
      <c r="AU1" s="209" t="s">
        <v>960</v>
      </c>
      <c r="AV1" s="209" t="s">
        <v>962</v>
      </c>
      <c r="AW1" s="209" t="s">
        <v>964</v>
      </c>
      <c r="AX1" s="209" t="s">
        <v>966</v>
      </c>
      <c r="AY1" s="209" t="s">
        <v>968</v>
      </c>
      <c r="AZ1" s="218"/>
      <c r="BA1" s="209" t="s">
        <v>406</v>
      </c>
      <c r="BB1" s="209" t="s">
        <v>990</v>
      </c>
      <c r="BC1" s="209" t="s">
        <v>407</v>
      </c>
      <c r="BD1" s="209" t="s">
        <v>992</v>
      </c>
      <c r="BE1" s="209" t="s">
        <v>994</v>
      </c>
      <c r="BF1" s="218"/>
      <c r="BG1" s="209" t="s">
        <v>409</v>
      </c>
      <c r="BH1" s="209" t="s">
        <v>996</v>
      </c>
      <c r="BI1" s="209" t="s">
        <v>410</v>
      </c>
      <c r="BJ1" s="209" t="s">
        <v>998</v>
      </c>
      <c r="BK1" s="209" t="s">
        <v>1000</v>
      </c>
      <c r="BL1" s="209" t="s">
        <v>1002</v>
      </c>
      <c r="BM1" s="218"/>
      <c r="BN1" s="209" t="s">
        <v>1008</v>
      </c>
      <c r="BO1" s="209" t="s">
        <v>1010</v>
      </c>
      <c r="BP1" s="209" t="s">
        <v>412</v>
      </c>
      <c r="BQ1" s="209" t="s">
        <v>1004</v>
      </c>
      <c r="BR1" s="209" t="s">
        <v>1006</v>
      </c>
      <c r="BS1" s="209" t="s">
        <v>413</v>
      </c>
      <c r="BT1" s="209" t="s">
        <v>1012</v>
      </c>
      <c r="BU1" s="209" t="s">
        <v>414</v>
      </c>
      <c r="BV1" s="209" t="s">
        <v>1013</v>
      </c>
      <c r="BW1" s="206"/>
      <c r="BX1" s="218"/>
      <c r="BY1" s="209" t="s">
        <v>415</v>
      </c>
      <c r="BZ1" s="209" t="s">
        <v>918</v>
      </c>
      <c r="CA1" s="209" t="s">
        <v>920</v>
      </c>
      <c r="CB1" s="209" t="s">
        <v>922</v>
      </c>
      <c r="CC1" s="209" t="s">
        <v>416</v>
      </c>
      <c r="CD1" s="209" t="s">
        <v>924</v>
      </c>
      <c r="CE1" s="209" t="s">
        <v>926</v>
      </c>
      <c r="CF1" s="209" t="s">
        <v>928</v>
      </c>
      <c r="CG1" s="209" t="s">
        <v>930</v>
      </c>
      <c r="CH1" s="206"/>
      <c r="CI1" s="218"/>
      <c r="CJ1" s="209" t="s">
        <v>417</v>
      </c>
      <c r="CK1" s="209" t="s">
        <v>970</v>
      </c>
      <c r="CL1" s="209" t="s">
        <v>972</v>
      </c>
      <c r="CM1" s="209" t="s">
        <v>974</v>
      </c>
      <c r="CN1" s="209" t="s">
        <v>976</v>
      </c>
      <c r="CO1" s="209" t="s">
        <v>978</v>
      </c>
      <c r="CP1" s="209" t="s">
        <v>980</v>
      </c>
      <c r="CQ1" s="209" t="s">
        <v>982</v>
      </c>
      <c r="CR1" s="209" t="s">
        <v>984</v>
      </c>
      <c r="CS1" s="209" t="s">
        <v>986</v>
      </c>
      <c r="CT1" s="209" t="s">
        <v>988</v>
      </c>
      <c r="CU1" s="206"/>
      <c r="CV1" s="218"/>
      <c r="CW1" s="209" t="s">
        <v>1014</v>
      </c>
      <c r="CX1" s="209" t="s">
        <v>1015</v>
      </c>
      <c r="CY1" s="209" t="s">
        <v>1017</v>
      </c>
      <c r="CZ1" s="209" t="s">
        <v>420</v>
      </c>
      <c r="DA1" s="209" t="s">
        <v>1019</v>
      </c>
      <c r="DB1" s="209" t="s">
        <v>1021</v>
      </c>
      <c r="DC1" s="209" t="s">
        <v>1023</v>
      </c>
      <c r="DD1" s="209" t="s">
        <v>1025</v>
      </c>
      <c r="DE1" s="209" t="s">
        <v>1027</v>
      </c>
      <c r="DF1" s="209" t="s">
        <v>1029</v>
      </c>
      <c r="DG1" s="218"/>
      <c r="DH1" s="209" t="s">
        <v>422</v>
      </c>
      <c r="DI1" s="209" t="s">
        <v>1031</v>
      </c>
      <c r="DJ1" s="209" t="s">
        <v>423</v>
      </c>
      <c r="DK1" s="209" t="s">
        <v>1033</v>
      </c>
      <c r="DL1" s="209" t="s">
        <v>1035</v>
      </c>
      <c r="DM1" s="209" t="s">
        <v>1037</v>
      </c>
      <c r="DN1" s="209" t="s">
        <v>1039</v>
      </c>
      <c r="DO1" s="209" t="s">
        <v>1041</v>
      </c>
      <c r="DP1" s="209" t="s">
        <v>1043</v>
      </c>
      <c r="DQ1" s="209" t="s">
        <v>1045</v>
      </c>
      <c r="DR1" s="209" t="s">
        <v>424</v>
      </c>
      <c r="DS1" s="209" t="s">
        <v>1047</v>
      </c>
      <c r="DT1" s="209" t="s">
        <v>1049</v>
      </c>
      <c r="DU1" s="209" t="s">
        <v>1051</v>
      </c>
      <c r="DV1" s="218"/>
      <c r="DW1" s="209" t="s">
        <v>1053</v>
      </c>
      <c r="DX1" s="209" t="s">
        <v>426</v>
      </c>
      <c r="DY1" s="209" t="s">
        <v>1055</v>
      </c>
      <c r="DZ1" s="209" t="s">
        <v>427</v>
      </c>
      <c r="EA1" s="209" t="s">
        <v>1057</v>
      </c>
      <c r="EB1" s="209" t="s">
        <v>1059</v>
      </c>
      <c r="EC1" s="209" t="s">
        <v>1061</v>
      </c>
      <c r="ED1" s="209" t="s">
        <v>1063</v>
      </c>
      <c r="EE1" s="209" t="s">
        <v>1065</v>
      </c>
      <c r="EF1" s="209" t="s">
        <v>1067</v>
      </c>
      <c r="EG1" s="209" t="s">
        <v>1069</v>
      </c>
      <c r="EH1" s="209" t="s">
        <v>1071</v>
      </c>
      <c r="EI1" s="209" t="s">
        <v>1073</v>
      </c>
      <c r="EJ1" s="209" t="s">
        <v>1075</v>
      </c>
      <c r="EK1" s="209" t="s">
        <v>1077</v>
      </c>
      <c r="EL1" s="218"/>
      <c r="EM1" s="209" t="s">
        <v>1079</v>
      </c>
      <c r="EN1" s="209" t="s">
        <v>429</v>
      </c>
      <c r="EO1" s="209" t="s">
        <v>1081</v>
      </c>
      <c r="EP1" s="209" t="s">
        <v>1083</v>
      </c>
      <c r="EQ1" s="209" t="s">
        <v>430</v>
      </c>
      <c r="ER1" s="209" t="s">
        <v>1085</v>
      </c>
      <c r="ES1" s="209" t="s">
        <v>1087</v>
      </c>
      <c r="ET1" s="209" t="s">
        <v>431</v>
      </c>
      <c r="EU1" s="209" t="s">
        <v>1089</v>
      </c>
      <c r="EV1" s="209" t="s">
        <v>1091</v>
      </c>
      <c r="EW1" s="209" t="s">
        <v>1093</v>
      </c>
      <c r="EX1" s="209" t="s">
        <v>432</v>
      </c>
      <c r="EY1" s="209" t="s">
        <v>1095</v>
      </c>
      <c r="EZ1" s="209" t="s">
        <v>1097</v>
      </c>
      <c r="FA1" s="218"/>
      <c r="FB1" s="209" t="s">
        <v>434</v>
      </c>
      <c r="FC1" s="209" t="s">
        <v>1099</v>
      </c>
      <c r="FD1" s="209" t="s">
        <v>1101</v>
      </c>
      <c r="FE1" s="209" t="s">
        <v>1103</v>
      </c>
      <c r="FF1" s="209" t="s">
        <v>1105</v>
      </c>
      <c r="FG1" s="209" t="s">
        <v>435</v>
      </c>
      <c r="FH1" s="209" t="s">
        <v>1107</v>
      </c>
      <c r="FI1" s="209" t="s">
        <v>1109</v>
      </c>
      <c r="FJ1" s="209" t="s">
        <v>1111</v>
      </c>
      <c r="FK1" s="209" t="s">
        <v>1113</v>
      </c>
      <c r="FL1" s="209" t="s">
        <v>1115</v>
      </c>
      <c r="FM1" s="209" t="s">
        <v>436</v>
      </c>
      <c r="FN1" s="209" t="s">
        <v>1118</v>
      </c>
      <c r="FO1" s="209" t="s">
        <v>437</v>
      </c>
      <c r="FP1" s="209" t="s">
        <v>1121</v>
      </c>
      <c r="FQ1" s="209" t="s">
        <v>1122</v>
      </c>
      <c r="FR1" s="209" t="s">
        <v>1124</v>
      </c>
      <c r="FS1" s="209" t="s">
        <v>438</v>
      </c>
      <c r="FT1" s="209" t="s">
        <v>1127</v>
      </c>
      <c r="FU1" s="209" t="s">
        <v>1128</v>
      </c>
      <c r="FV1" s="209" t="s">
        <v>1130</v>
      </c>
      <c r="FW1" s="209" t="s">
        <v>439</v>
      </c>
      <c r="FX1" s="209" t="s">
        <v>1133</v>
      </c>
      <c r="FY1" s="209" t="s">
        <v>1135</v>
      </c>
      <c r="FZ1" s="209" t="s">
        <v>1137</v>
      </c>
      <c r="GA1" s="218"/>
      <c r="GB1" s="209" t="s">
        <v>441</v>
      </c>
      <c r="GC1" s="209" t="s">
        <v>442</v>
      </c>
      <c r="GD1" s="218"/>
      <c r="GE1" s="209" t="s">
        <v>444</v>
      </c>
      <c r="GF1" s="209" t="s">
        <v>1160</v>
      </c>
      <c r="GG1" s="209" t="s">
        <v>1162</v>
      </c>
      <c r="GH1" s="209" t="s">
        <v>1164</v>
      </c>
      <c r="GI1" s="209" t="s">
        <v>1166</v>
      </c>
      <c r="GJ1" s="209" t="s">
        <v>1168</v>
      </c>
      <c r="GK1" s="218"/>
      <c r="GL1" s="209" t="s">
        <v>446</v>
      </c>
      <c r="GM1" s="209" t="s">
        <v>1170</v>
      </c>
      <c r="GN1" s="209" t="s">
        <v>1172</v>
      </c>
      <c r="GO1" s="209" t="s">
        <v>1174</v>
      </c>
      <c r="GP1" s="209" t="s">
        <v>1176</v>
      </c>
      <c r="GQ1" s="209" t="s">
        <v>1178</v>
      </c>
      <c r="GR1" s="209" t="s">
        <v>1180</v>
      </c>
      <c r="GS1" s="206"/>
      <c r="GT1" s="218"/>
      <c r="GU1" s="209" t="s">
        <v>447</v>
      </c>
      <c r="GV1" s="209" t="s">
        <v>1139</v>
      </c>
      <c r="GW1" s="209" t="s">
        <v>1141</v>
      </c>
      <c r="GX1" s="209" t="s">
        <v>1143</v>
      </c>
      <c r="GY1" s="209" t="s">
        <v>1145</v>
      </c>
      <c r="GZ1" s="209" t="s">
        <v>1147</v>
      </c>
      <c r="HA1" s="209" t="s">
        <v>1149</v>
      </c>
      <c r="HB1" s="218"/>
      <c r="HC1" s="209" t="s">
        <v>448</v>
      </c>
      <c r="HD1" s="209" t="s">
        <v>1151</v>
      </c>
      <c r="HE1" s="209" t="s">
        <v>1153</v>
      </c>
      <c r="HF1" s="209" t="s">
        <v>1154</v>
      </c>
      <c r="HG1" s="209" t="s">
        <v>449</v>
      </c>
      <c r="HH1" s="209" t="s">
        <v>1157</v>
      </c>
      <c r="HI1" s="209" t="s">
        <v>1158</v>
      </c>
      <c r="HJ1" s="206"/>
      <c r="HK1" s="218"/>
      <c r="HL1" s="209" t="s">
        <v>452</v>
      </c>
      <c r="HM1" s="209" t="s">
        <v>1182</v>
      </c>
      <c r="HN1" s="209" t="s">
        <v>1184</v>
      </c>
      <c r="HO1" s="209" t="s">
        <v>1186</v>
      </c>
      <c r="HP1" s="209" t="s">
        <v>1188</v>
      </c>
      <c r="HQ1" s="209" t="s">
        <v>453</v>
      </c>
      <c r="HR1" s="209" t="s">
        <v>1191</v>
      </c>
      <c r="HS1" s="218"/>
      <c r="HT1" s="209" t="s">
        <v>1193</v>
      </c>
      <c r="HU1" s="209" t="s">
        <v>1195</v>
      </c>
      <c r="HV1" s="209" t="s">
        <v>455</v>
      </c>
      <c r="HW1" s="209" t="s">
        <v>1198</v>
      </c>
      <c r="HX1" s="209" t="s">
        <v>1200</v>
      </c>
      <c r="HY1" s="209" t="s">
        <v>1201</v>
      </c>
      <c r="HZ1" s="209" t="s">
        <v>1203</v>
      </c>
      <c r="IA1" s="218"/>
      <c r="IB1" s="209" t="s">
        <v>1205</v>
      </c>
      <c r="IC1" s="209" t="s">
        <v>1207</v>
      </c>
      <c r="ID1" s="209" t="s">
        <v>1209</v>
      </c>
      <c r="IE1" s="209" t="s">
        <v>457</v>
      </c>
      <c r="IF1" s="209" t="s">
        <v>1211</v>
      </c>
      <c r="IG1" s="209" t="s">
        <v>1213</v>
      </c>
      <c r="IH1" s="209" t="s">
        <v>458</v>
      </c>
      <c r="II1" s="209" t="s">
        <v>1215</v>
      </c>
      <c r="IJ1" s="209" t="s">
        <v>1217</v>
      </c>
      <c r="IK1" s="209" t="s">
        <v>459</v>
      </c>
      <c r="IL1" s="209" t="s">
        <v>1219</v>
      </c>
      <c r="IM1" s="209" t="s">
        <v>1221</v>
      </c>
      <c r="IN1" s="209" t="s">
        <v>1223</v>
      </c>
      <c r="IO1" s="209" t="s">
        <v>1225</v>
      </c>
      <c r="IP1" s="209" t="s">
        <v>460</v>
      </c>
      <c r="IQ1" s="209" t="s">
        <v>1227</v>
      </c>
      <c r="IR1" s="218"/>
      <c r="IS1" s="209" t="s">
        <v>1235</v>
      </c>
      <c r="IT1" s="209" t="s">
        <v>1237</v>
      </c>
      <c r="IU1" s="209" t="s">
        <v>462</v>
      </c>
      <c r="IV1" s="209" t="s">
        <v>1239</v>
      </c>
      <c r="IW1" s="209" t="s">
        <v>1241</v>
      </c>
      <c r="IX1" s="209" t="s">
        <v>1243</v>
      </c>
      <c r="IY1" s="218"/>
      <c r="IZ1" s="209" t="s">
        <v>1245</v>
      </c>
      <c r="JA1" s="209" t="s">
        <v>464</v>
      </c>
      <c r="JB1" s="209" t="s">
        <v>1248</v>
      </c>
      <c r="JC1" s="209" t="s">
        <v>1250</v>
      </c>
      <c r="JD1" s="209" t="s">
        <v>1252</v>
      </c>
      <c r="JE1" s="209" t="s">
        <v>1254</v>
      </c>
      <c r="JF1" s="209" t="s">
        <v>1256</v>
      </c>
      <c r="JG1" s="209" t="s">
        <v>1258</v>
      </c>
      <c r="JH1" s="209" t="s">
        <v>465</v>
      </c>
      <c r="JI1" s="209" t="s">
        <v>1261</v>
      </c>
      <c r="JJ1" s="209" t="s">
        <v>1263</v>
      </c>
      <c r="JK1" s="209" t="s">
        <v>1265</v>
      </c>
      <c r="JL1" s="209" t="s">
        <v>1267</v>
      </c>
      <c r="JM1" s="209" t="s">
        <v>1269</v>
      </c>
      <c r="JN1" s="209" t="s">
        <v>1271</v>
      </c>
      <c r="JO1" s="209" t="s">
        <v>1273</v>
      </c>
      <c r="JP1" s="209" t="s">
        <v>1275</v>
      </c>
      <c r="JQ1" s="209" t="s">
        <v>466</v>
      </c>
      <c r="JR1" s="209" t="s">
        <v>1278</v>
      </c>
      <c r="JS1" s="209" t="s">
        <v>1280</v>
      </c>
      <c r="JT1" s="209" t="s">
        <v>1282</v>
      </c>
      <c r="JU1" s="209" t="s">
        <v>1284</v>
      </c>
      <c r="JV1" s="209" t="s">
        <v>1285</v>
      </c>
      <c r="JW1" s="209" t="s">
        <v>1287</v>
      </c>
      <c r="JX1" s="209" t="s">
        <v>1289</v>
      </c>
      <c r="JY1" s="209" t="s">
        <v>1291</v>
      </c>
      <c r="JZ1" s="209" t="s">
        <v>1293</v>
      </c>
      <c r="KA1" s="209" t="s">
        <v>1295</v>
      </c>
      <c r="KB1" s="209" t="s">
        <v>1297</v>
      </c>
      <c r="KC1" s="209" t="s">
        <v>1299</v>
      </c>
      <c r="KD1" s="209" t="s">
        <v>1301</v>
      </c>
      <c r="KE1" s="209" t="s">
        <v>1303</v>
      </c>
      <c r="KF1" s="209" t="s">
        <v>1305</v>
      </c>
      <c r="KG1" s="209" t="s">
        <v>1307</v>
      </c>
      <c r="KH1" s="209" t="s">
        <v>1309</v>
      </c>
      <c r="KI1" s="209" t="s">
        <v>1311</v>
      </c>
      <c r="KJ1" s="209" t="s">
        <v>1313</v>
      </c>
      <c r="KK1" s="209" t="s">
        <v>1315</v>
      </c>
      <c r="KL1" s="209" t="s">
        <v>1317</v>
      </c>
      <c r="KM1" s="209" t="s">
        <v>1319</v>
      </c>
      <c r="KN1" s="209" t="s">
        <v>1321</v>
      </c>
      <c r="KO1" s="209" t="s">
        <v>1323</v>
      </c>
      <c r="KP1" s="209" t="s">
        <v>1325</v>
      </c>
      <c r="KQ1" s="209" t="s">
        <v>1327</v>
      </c>
      <c r="KR1" s="218"/>
      <c r="KS1" s="209" t="s">
        <v>1329</v>
      </c>
      <c r="KT1" s="209" t="s">
        <v>468</v>
      </c>
      <c r="KU1" s="209" t="s">
        <v>1332</v>
      </c>
      <c r="KV1" s="209" t="s">
        <v>1334</v>
      </c>
      <c r="KW1" s="209" t="s">
        <v>1336</v>
      </c>
      <c r="KX1" s="209" t="s">
        <v>1338</v>
      </c>
      <c r="KY1" s="209" t="s">
        <v>469</v>
      </c>
      <c r="KZ1" s="209" t="s">
        <v>1341</v>
      </c>
      <c r="LA1" s="209" t="s">
        <v>1343</v>
      </c>
      <c r="LB1" s="209" t="s">
        <v>1345</v>
      </c>
      <c r="LC1" s="209" t="s">
        <v>1347</v>
      </c>
      <c r="LD1" s="209" t="s">
        <v>1349</v>
      </c>
      <c r="LE1" s="209" t="s">
        <v>1351</v>
      </c>
      <c r="LF1" s="209" t="s">
        <v>1353</v>
      </c>
      <c r="LG1" s="206"/>
      <c r="LH1" s="218"/>
      <c r="LI1" s="209" t="s">
        <v>470</v>
      </c>
      <c r="LJ1" s="209" t="s">
        <v>1229</v>
      </c>
      <c r="LK1" s="209" t="s">
        <v>1231</v>
      </c>
      <c r="LL1" s="209" t="s">
        <v>1233</v>
      </c>
      <c r="LM1" s="206"/>
      <c r="LN1" s="218"/>
      <c r="LO1" s="209" t="s">
        <v>473</v>
      </c>
      <c r="LP1" s="209" t="s">
        <v>474</v>
      </c>
      <c r="LQ1" s="218"/>
      <c r="LR1" s="209" t="s">
        <v>476</v>
      </c>
      <c r="LS1" s="209" t="s">
        <v>1373</v>
      </c>
      <c r="LT1" s="209" t="s">
        <v>1375</v>
      </c>
      <c r="LU1" s="209" t="s">
        <v>1376</v>
      </c>
      <c r="LV1" s="209" t="s">
        <v>1378</v>
      </c>
      <c r="LW1" s="209" t="s">
        <v>1379</v>
      </c>
      <c r="LX1" s="209" t="s">
        <v>1381</v>
      </c>
      <c r="LY1" s="209" t="s">
        <v>1383</v>
      </c>
      <c r="LZ1" s="209" t="s">
        <v>1385</v>
      </c>
      <c r="MA1" s="209" t="s">
        <v>1387</v>
      </c>
      <c r="MB1" s="209" t="s">
        <v>477</v>
      </c>
      <c r="MC1" s="209" t="s">
        <v>1390</v>
      </c>
      <c r="MD1" s="209" t="s">
        <v>1391</v>
      </c>
      <c r="ME1" s="209" t="s">
        <v>1393</v>
      </c>
      <c r="MF1" s="209" t="s">
        <v>478</v>
      </c>
      <c r="MG1" s="209" t="s">
        <v>1396</v>
      </c>
      <c r="MH1" s="209" t="s">
        <v>1397</v>
      </c>
      <c r="MI1" s="209" t="s">
        <v>1399</v>
      </c>
      <c r="MJ1" s="209" t="s">
        <v>1401</v>
      </c>
      <c r="MK1" s="209" t="s">
        <v>479</v>
      </c>
      <c r="ML1" s="209" t="s">
        <v>1404</v>
      </c>
      <c r="MM1" s="209" t="s">
        <v>1406</v>
      </c>
      <c r="MN1" s="209" t="s">
        <v>1408</v>
      </c>
      <c r="MO1" s="209" t="s">
        <v>1410</v>
      </c>
      <c r="MP1" s="209" t="s">
        <v>480</v>
      </c>
      <c r="MQ1" s="209" t="s">
        <v>1413</v>
      </c>
      <c r="MR1" s="209" t="s">
        <v>1415</v>
      </c>
      <c r="MS1" s="209" t="s">
        <v>1417</v>
      </c>
      <c r="MT1" s="209" t="s">
        <v>1419</v>
      </c>
      <c r="MU1" s="209" t="s">
        <v>1421</v>
      </c>
      <c r="MV1" s="209" t="s">
        <v>1423</v>
      </c>
      <c r="MW1" s="209" t="s">
        <v>1425</v>
      </c>
      <c r="MX1" s="209" t="s">
        <v>1427</v>
      </c>
      <c r="MY1" s="209" t="s">
        <v>1429</v>
      </c>
      <c r="MZ1" s="209" t="s">
        <v>1431</v>
      </c>
      <c r="NA1" s="209" t="s">
        <v>1433</v>
      </c>
      <c r="NB1" s="209" t="s">
        <v>1434</v>
      </c>
      <c r="NC1" s="218"/>
      <c r="ND1" s="209" t="s">
        <v>482</v>
      </c>
      <c r="NE1" s="209" t="s">
        <v>1436</v>
      </c>
      <c r="NF1" s="209" t="s">
        <v>1438</v>
      </c>
      <c r="NG1" s="209" t="s">
        <v>1440</v>
      </c>
      <c r="NH1" s="209" t="s">
        <v>1442</v>
      </c>
      <c r="NI1" s="218"/>
      <c r="NJ1" s="209" t="s">
        <v>484</v>
      </c>
      <c r="NK1" s="209" t="s">
        <v>1443</v>
      </c>
      <c r="NL1" s="209" t="s">
        <v>485</v>
      </c>
      <c r="NM1" s="209" t="s">
        <v>1445</v>
      </c>
      <c r="NN1" s="209" t="s">
        <v>1447</v>
      </c>
      <c r="NO1" s="209" t="s">
        <v>486</v>
      </c>
      <c r="NP1" s="209" t="s">
        <v>1449</v>
      </c>
      <c r="NQ1" s="209" t="s">
        <v>1451</v>
      </c>
      <c r="NR1" s="206"/>
      <c r="NS1" s="218"/>
      <c r="NT1" s="209" t="s">
        <v>487</v>
      </c>
      <c r="NU1" s="209" t="s">
        <v>1355</v>
      </c>
      <c r="NV1" s="209" t="s">
        <v>1357</v>
      </c>
      <c r="NW1" s="209" t="s">
        <v>1359</v>
      </c>
      <c r="NX1" s="209" t="s">
        <v>1361</v>
      </c>
      <c r="NY1" s="209" t="s">
        <v>488</v>
      </c>
      <c r="NZ1" s="209" t="s">
        <v>1363</v>
      </c>
      <c r="OA1" s="209" t="s">
        <v>489</v>
      </c>
      <c r="OB1" s="209" t="s">
        <v>1365</v>
      </c>
      <c r="OC1" s="218"/>
      <c r="OD1" s="209" t="s">
        <v>1367</v>
      </c>
      <c r="OE1" s="209" t="s">
        <v>490</v>
      </c>
      <c r="OF1" s="206"/>
      <c r="OG1" s="218"/>
      <c r="OH1" s="209" t="s">
        <v>1369</v>
      </c>
      <c r="OI1" s="209" t="s">
        <v>1371</v>
      </c>
      <c r="OJ1" s="209" t="s">
        <v>491</v>
      </c>
      <c r="OK1" s="206"/>
      <c r="OL1" s="218"/>
      <c r="OM1" s="209" t="s">
        <v>494</v>
      </c>
      <c r="ON1" s="209" t="s">
        <v>1453</v>
      </c>
      <c r="OO1" s="209" t="s">
        <v>1455</v>
      </c>
      <c r="OP1" s="209" t="s">
        <v>495</v>
      </c>
      <c r="OQ1" s="209" t="s">
        <v>496</v>
      </c>
      <c r="OR1" s="209" t="s">
        <v>1553</v>
      </c>
      <c r="OS1" s="209" t="s">
        <v>1555</v>
      </c>
      <c r="OT1" s="209" t="s">
        <v>1557</v>
      </c>
      <c r="OU1" s="209" t="s">
        <v>1559</v>
      </c>
      <c r="OV1" s="209" t="s">
        <v>1561</v>
      </c>
      <c r="OW1" s="218"/>
      <c r="OX1" s="209" t="s">
        <v>498</v>
      </c>
      <c r="OY1" s="209" t="s">
        <v>1563</v>
      </c>
      <c r="OZ1" s="209" t="s">
        <v>1565</v>
      </c>
      <c r="PA1" s="209" t="s">
        <v>1567</v>
      </c>
      <c r="PB1" s="209" t="s">
        <v>1569</v>
      </c>
      <c r="PC1" s="209" t="s">
        <v>1571</v>
      </c>
      <c r="PD1" s="209" t="s">
        <v>1573</v>
      </c>
      <c r="PE1" s="218"/>
      <c r="PF1" s="209" t="s">
        <v>1575</v>
      </c>
      <c r="PG1" s="209" t="s">
        <v>500</v>
      </c>
      <c r="PH1" s="218"/>
      <c r="PI1" s="209" t="s">
        <v>502</v>
      </c>
      <c r="PJ1" s="209" t="s">
        <v>1605</v>
      </c>
      <c r="PK1" s="209" t="s">
        <v>1607</v>
      </c>
      <c r="PL1" s="218"/>
      <c r="PM1" s="209" t="s">
        <v>504</v>
      </c>
      <c r="PN1" s="209" t="s">
        <v>1609</v>
      </c>
      <c r="PO1" s="209" t="s">
        <v>1610</v>
      </c>
      <c r="PP1" s="209" t="s">
        <v>1611</v>
      </c>
      <c r="PQ1" s="209" t="s">
        <v>1612</v>
      </c>
      <c r="PR1" s="209" t="s">
        <v>1614</v>
      </c>
      <c r="PS1" s="209" t="s">
        <v>1615</v>
      </c>
      <c r="PT1" s="209" t="s">
        <v>1617</v>
      </c>
      <c r="PU1" s="209" t="s">
        <v>1618</v>
      </c>
      <c r="PV1" s="206"/>
      <c r="PW1" s="218"/>
      <c r="PX1" s="209" t="s">
        <v>505</v>
      </c>
      <c r="PY1" s="209" t="s">
        <v>1457</v>
      </c>
      <c r="PZ1" s="209" t="s">
        <v>1459</v>
      </c>
      <c r="QA1" s="209" t="s">
        <v>1461</v>
      </c>
      <c r="QB1" s="209" t="s">
        <v>1463</v>
      </c>
      <c r="QC1" s="209" t="s">
        <v>1465</v>
      </c>
      <c r="QD1" s="209" t="s">
        <v>1467</v>
      </c>
      <c r="QE1" s="209" t="s">
        <v>1469</v>
      </c>
      <c r="QF1" s="209" t="s">
        <v>1471</v>
      </c>
      <c r="QG1" s="209" t="s">
        <v>1473</v>
      </c>
      <c r="QH1" s="209" t="s">
        <v>1475</v>
      </c>
      <c r="QI1" s="209" t="s">
        <v>1477</v>
      </c>
      <c r="QJ1" s="209" t="s">
        <v>1479</v>
      </c>
      <c r="QK1" s="209" t="s">
        <v>1481</v>
      </c>
      <c r="QL1" s="209" t="s">
        <v>1483</v>
      </c>
      <c r="QM1" s="209" t="s">
        <v>1485</v>
      </c>
      <c r="QN1" s="209" t="s">
        <v>1487</v>
      </c>
      <c r="QO1" s="209" t="s">
        <v>1489</v>
      </c>
      <c r="QP1" s="209" t="s">
        <v>1491</v>
      </c>
      <c r="QQ1" s="209" t="s">
        <v>1493</v>
      </c>
      <c r="QR1" s="209" t="s">
        <v>1495</v>
      </c>
      <c r="QS1" s="209" t="s">
        <v>1497</v>
      </c>
      <c r="QT1" s="209" t="s">
        <v>1499</v>
      </c>
      <c r="QU1" s="209" t="s">
        <v>506</v>
      </c>
      <c r="QV1" s="209" t="s">
        <v>1502</v>
      </c>
      <c r="QW1" s="209" t="s">
        <v>1504</v>
      </c>
      <c r="QX1" s="209" t="s">
        <v>1505</v>
      </c>
      <c r="QY1" s="209" t="s">
        <v>1507</v>
      </c>
      <c r="QZ1" s="209" t="s">
        <v>1509</v>
      </c>
      <c r="RA1" s="209" t="s">
        <v>1511</v>
      </c>
      <c r="RB1" s="209" t="s">
        <v>1513</v>
      </c>
      <c r="RC1" s="209" t="s">
        <v>1515</v>
      </c>
      <c r="RD1" s="209" t="s">
        <v>1517</v>
      </c>
      <c r="RE1" s="209" t="s">
        <v>1519</v>
      </c>
      <c r="RF1" s="209" t="s">
        <v>1521</v>
      </c>
      <c r="RG1" s="209" t="s">
        <v>1523</v>
      </c>
      <c r="RH1" s="209" t="s">
        <v>1525</v>
      </c>
      <c r="RI1" s="209" t="s">
        <v>1527</v>
      </c>
      <c r="RJ1" s="209" t="s">
        <v>1529</v>
      </c>
      <c r="RK1" s="209" t="s">
        <v>1531</v>
      </c>
      <c r="RL1" s="209" t="s">
        <v>1533</v>
      </c>
      <c r="RM1" s="209" t="s">
        <v>1535</v>
      </c>
      <c r="RN1" s="209" t="s">
        <v>1537</v>
      </c>
      <c r="RO1" s="209" t="s">
        <v>1539</v>
      </c>
      <c r="RP1" s="209" t="s">
        <v>1541</v>
      </c>
      <c r="RQ1" s="209" t="s">
        <v>1543</v>
      </c>
      <c r="RR1" s="209" t="s">
        <v>1545</v>
      </c>
      <c r="RS1" s="209" t="s">
        <v>1547</v>
      </c>
      <c r="RT1" s="209" t="s">
        <v>1549</v>
      </c>
      <c r="RU1" s="209" t="s">
        <v>1551</v>
      </c>
      <c r="RV1" s="206"/>
      <c r="RW1" s="218"/>
      <c r="RX1" s="209" t="s">
        <v>507</v>
      </c>
      <c r="RY1" s="209" t="s">
        <v>1577</v>
      </c>
      <c r="RZ1" s="209" t="s">
        <v>1579</v>
      </c>
      <c r="SA1" s="209" t="s">
        <v>1581</v>
      </c>
      <c r="SB1" s="209" t="s">
        <v>1583</v>
      </c>
      <c r="SC1" s="209" t="s">
        <v>1585</v>
      </c>
      <c r="SD1" s="209" t="s">
        <v>1587</v>
      </c>
      <c r="SE1" s="209" t="s">
        <v>1589</v>
      </c>
      <c r="SF1" s="209" t="s">
        <v>1591</v>
      </c>
      <c r="SG1" s="209" t="s">
        <v>1593</v>
      </c>
      <c r="SH1" s="209" t="s">
        <v>1595</v>
      </c>
      <c r="SI1" s="209" t="s">
        <v>1597</v>
      </c>
      <c r="SJ1" s="209" t="s">
        <v>1599</v>
      </c>
      <c r="SK1" s="209" t="s">
        <v>1601</v>
      </c>
      <c r="SL1" s="209" t="s">
        <v>1603</v>
      </c>
      <c r="SM1" s="206"/>
      <c r="SN1" s="218"/>
      <c r="SO1" s="209" t="s">
        <v>510</v>
      </c>
      <c r="SP1" s="209" t="s">
        <v>1620</v>
      </c>
      <c r="SQ1" s="209" t="s">
        <v>1622</v>
      </c>
      <c r="SR1" s="209" t="s">
        <v>511</v>
      </c>
      <c r="SS1" s="209" t="s">
        <v>1624</v>
      </c>
      <c r="ST1" s="209" t="s">
        <v>1626</v>
      </c>
      <c r="SU1" s="209" t="s">
        <v>1628</v>
      </c>
      <c r="SV1" s="209" t="s">
        <v>1630</v>
      </c>
      <c r="SW1" s="218"/>
      <c r="SX1" s="209" t="s">
        <v>513</v>
      </c>
      <c r="SY1" s="209" t="s">
        <v>1632</v>
      </c>
      <c r="SZ1" s="209" t="s">
        <v>1634</v>
      </c>
      <c r="TA1" s="209" t="s">
        <v>1636</v>
      </c>
      <c r="TB1" s="209" t="s">
        <v>1638</v>
      </c>
      <c r="TC1" s="209" t="s">
        <v>1640</v>
      </c>
      <c r="TD1" s="209" t="s">
        <v>1642</v>
      </c>
      <c r="TE1" s="209" t="s">
        <v>1644</v>
      </c>
      <c r="TF1" s="209" t="s">
        <v>1646</v>
      </c>
      <c r="TG1" s="209" t="s">
        <v>1648</v>
      </c>
      <c r="TH1" s="209" t="s">
        <v>1650</v>
      </c>
      <c r="TI1" s="209" t="s">
        <v>1652</v>
      </c>
      <c r="TJ1" s="209" t="s">
        <v>1654</v>
      </c>
      <c r="TK1" s="209" t="s">
        <v>1656</v>
      </c>
      <c r="TL1" s="209" t="s">
        <v>1658</v>
      </c>
      <c r="TM1" s="209" t="s">
        <v>1660</v>
      </c>
      <c r="TN1" s="206"/>
      <c r="TO1" s="218"/>
      <c r="TP1" s="209" t="s">
        <v>516</v>
      </c>
      <c r="TQ1" s="209" t="s">
        <v>1662</v>
      </c>
      <c r="TR1" s="209" t="s">
        <v>1664</v>
      </c>
      <c r="TS1" s="209" t="s">
        <v>1666</v>
      </c>
      <c r="TT1" s="209" t="s">
        <v>1668</v>
      </c>
      <c r="TU1" s="209" t="s">
        <v>1670</v>
      </c>
      <c r="TV1" s="209" t="s">
        <v>517</v>
      </c>
      <c r="TW1" s="209" t="s">
        <v>1672</v>
      </c>
      <c r="TX1" s="209" t="s">
        <v>1674</v>
      </c>
      <c r="TY1" s="209" t="s">
        <v>1676</v>
      </c>
      <c r="TZ1" s="209" t="s">
        <v>1678</v>
      </c>
      <c r="UA1" s="209" t="s">
        <v>1680</v>
      </c>
      <c r="UB1" s="209" t="s">
        <v>1682</v>
      </c>
      <c r="UC1" s="218"/>
      <c r="UD1" s="209" t="s">
        <v>519</v>
      </c>
      <c r="UE1" s="206"/>
      <c r="UF1" s="218"/>
      <c r="UG1" s="209" t="s">
        <v>520</v>
      </c>
      <c r="UH1" s="209" t="s">
        <v>1684</v>
      </c>
      <c r="UI1" s="209" t="s">
        <v>1686</v>
      </c>
      <c r="UJ1" s="209" t="s">
        <v>1687</v>
      </c>
      <c r="UK1" s="209" t="s">
        <v>1689</v>
      </c>
      <c r="UL1" s="209" t="s">
        <v>1691</v>
      </c>
      <c r="UM1" s="209" t="s">
        <v>1693</v>
      </c>
      <c r="UN1" s="209" t="s">
        <v>1695</v>
      </c>
      <c r="UO1" s="209" t="s">
        <v>1697</v>
      </c>
      <c r="UP1" s="209" t="s">
        <v>1699</v>
      </c>
      <c r="UQ1" s="209" t="s">
        <v>1701</v>
      </c>
      <c r="UR1" s="209" t="s">
        <v>1703</v>
      </c>
      <c r="US1" s="209" t="s">
        <v>1705</v>
      </c>
      <c r="UT1" s="209" t="s">
        <v>1707</v>
      </c>
      <c r="UU1" s="209" t="s">
        <v>1709</v>
      </c>
      <c r="UV1" s="209" t="s">
        <v>1711</v>
      </c>
      <c r="UW1" s="209" t="s">
        <v>1713</v>
      </c>
      <c r="UX1" s="206"/>
      <c r="UY1" s="209" t="s">
        <v>1717</v>
      </c>
      <c r="UZ1" s="209" t="s">
        <v>1719</v>
      </c>
      <c r="VA1" s="209" t="s">
        <v>1721</v>
      </c>
      <c r="VB1" s="209" t="s">
        <v>1723</v>
      </c>
      <c r="VC1" s="209" t="s">
        <v>1725</v>
      </c>
      <c r="VD1" s="212"/>
    </row>
    <row r="2" spans="1:576" s="149" customFormat="1" hidden="1" x14ac:dyDescent="0.25">
      <c r="A2" s="149" t="s">
        <v>264</v>
      </c>
      <c r="B2" s="149" t="s">
        <v>245</v>
      </c>
      <c r="C2" s="149" t="s">
        <v>619</v>
      </c>
      <c r="D2" s="149" t="s">
        <v>265</v>
      </c>
      <c r="E2" s="149" t="s">
        <v>185</v>
      </c>
      <c r="F2" s="149" t="s">
        <v>620</v>
      </c>
      <c r="G2" s="187" t="s">
        <v>266</v>
      </c>
      <c r="H2" s="149" t="s">
        <v>621</v>
      </c>
      <c r="I2" s="149" t="s">
        <v>622</v>
      </c>
      <c r="J2" s="149" t="s">
        <v>267</v>
      </c>
      <c r="K2" s="149" t="s">
        <v>623</v>
      </c>
      <c r="R2" s="149" t="s">
        <v>269</v>
      </c>
      <c r="S2" s="149" t="s">
        <v>270</v>
      </c>
      <c r="U2" s="149" t="s">
        <v>537</v>
      </c>
      <c r="V2" s="149" t="s">
        <v>555</v>
      </c>
      <c r="W2" s="149" t="s">
        <v>538</v>
      </c>
      <c r="X2" s="149" t="s">
        <v>539</v>
      </c>
      <c r="Y2" s="149" t="s">
        <v>540</v>
      </c>
      <c r="Z2" s="149" t="s">
        <v>541</v>
      </c>
      <c r="AA2" s="149" t="s">
        <v>542</v>
      </c>
      <c r="AB2" s="149" t="s">
        <v>543</v>
      </c>
      <c r="AC2" s="149" t="s">
        <v>544</v>
      </c>
      <c r="AD2" s="149" t="s">
        <v>545</v>
      </c>
      <c r="AE2" s="149" t="s">
        <v>546</v>
      </c>
      <c r="AF2" s="149" t="s">
        <v>547</v>
      </c>
      <c r="AH2" s="149" t="s">
        <v>566</v>
      </c>
      <c r="AI2" s="149" t="s">
        <v>567</v>
      </c>
      <c r="AJ2" s="149" t="s">
        <v>568</v>
      </c>
      <c r="AK2" s="149" t="s">
        <v>569</v>
      </c>
      <c r="AL2" s="149" t="s">
        <v>570</v>
      </c>
      <c r="AM2" s="149" t="s">
        <v>573</v>
      </c>
      <c r="AN2" s="149" t="s">
        <v>571</v>
      </c>
      <c r="AO2" s="149" t="s">
        <v>572</v>
      </c>
      <c r="AP2" s="149" t="s">
        <v>574</v>
      </c>
      <c r="AQ2" s="149" t="s">
        <v>575</v>
      </c>
      <c r="AR2" s="149" t="s">
        <v>576</v>
      </c>
      <c r="AS2" s="149" t="s">
        <v>577</v>
      </c>
      <c r="AT2" s="149" t="s">
        <v>578</v>
      </c>
      <c r="AU2" s="149" t="s">
        <v>579</v>
      </c>
      <c r="AV2" s="149" t="s">
        <v>580</v>
      </c>
      <c r="AW2" s="149" t="s">
        <v>581</v>
      </c>
      <c r="AX2" s="149" t="s">
        <v>582</v>
      </c>
      <c r="AY2" s="149" t="s">
        <v>583</v>
      </c>
      <c r="AZ2" s="149" t="s">
        <v>584</v>
      </c>
      <c r="BA2" s="149" t="s">
        <v>585</v>
      </c>
      <c r="BB2" s="149" t="s">
        <v>586</v>
      </c>
      <c r="BC2" s="149" t="s">
        <v>587</v>
      </c>
      <c r="BD2" s="149" t="s">
        <v>588</v>
      </c>
      <c r="BE2" s="149" t="s">
        <v>589</v>
      </c>
      <c r="BF2" s="149" t="s">
        <v>590</v>
      </c>
      <c r="BG2" s="149" t="s">
        <v>591</v>
      </c>
      <c r="BH2" s="149" t="s">
        <v>592</v>
      </c>
      <c r="BI2" s="149" t="s">
        <v>593</v>
      </c>
      <c r="BJ2" s="149" t="s">
        <v>594</v>
      </c>
      <c r="BK2" s="149" t="s">
        <v>595</v>
      </c>
      <c r="BL2" s="149" t="s">
        <v>596</v>
      </c>
      <c r="BM2" s="149" t="s">
        <v>597</v>
      </c>
      <c r="BN2" s="149" t="s">
        <v>598</v>
      </c>
      <c r="BO2" s="149" t="s">
        <v>599</v>
      </c>
      <c r="BP2" s="149" t="s">
        <v>600</v>
      </c>
      <c r="BQ2" s="149" t="s">
        <v>601</v>
      </c>
      <c r="BR2" s="149" t="s">
        <v>602</v>
      </c>
      <c r="BS2" s="149" t="s">
        <v>603</v>
      </c>
      <c r="BT2" s="149" t="s">
        <v>604</v>
      </c>
      <c r="BU2" s="149" t="s">
        <v>605</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27" thickBot="1" x14ac:dyDescent="0.3">
      <c r="C5" s="113" t="s">
        <v>529</v>
      </c>
      <c r="D5" s="230">
        <f>SUMIF(C:C,$C$10,D:D)</f>
        <v>0</v>
      </c>
    </row>
    <row r="6" spans="1:576" x14ac:dyDescent="0.25">
      <c r="C6" s="134"/>
      <c r="D6" s="134"/>
      <c r="E6" s="134"/>
      <c r="F6" s="134"/>
      <c r="G6" s="97"/>
      <c r="H6" s="134"/>
      <c r="I6" s="134"/>
    </row>
    <row r="7" spans="1:576" x14ac:dyDescent="0.25">
      <c r="C7" s="134"/>
      <c r="D7" s="134"/>
      <c r="E7" s="134"/>
      <c r="F7" s="134"/>
      <c r="G7" s="97"/>
      <c r="H7" s="134"/>
      <c r="I7" s="134"/>
    </row>
    <row r="8" spans="1:576" x14ac:dyDescent="0.25">
      <c r="C8" s="134"/>
      <c r="D8" s="134"/>
      <c r="E8" s="134"/>
      <c r="F8" s="134"/>
      <c r="G8" s="97"/>
      <c r="H8" s="134"/>
      <c r="I8" s="134"/>
    </row>
    <row r="9" spans="1:576" ht="15.75" thickBot="1" x14ac:dyDescent="0.3">
      <c r="C9" s="134"/>
      <c r="D9" s="134"/>
      <c r="E9" s="134"/>
      <c r="F9" s="134"/>
      <c r="G9" s="97"/>
      <c r="H9" s="134"/>
      <c r="I9" s="134"/>
      <c r="K9" s="204"/>
    </row>
    <row r="10" spans="1:576" ht="15.75" thickBot="1" x14ac:dyDescent="0.3">
      <c r="C10" s="184" t="s">
        <v>53</v>
      </c>
      <c r="D10" s="135">
        <f>SUM(F17:F51)</f>
        <v>0</v>
      </c>
      <c r="F10" s="72"/>
      <c r="G10" s="98"/>
      <c r="H10" s="72"/>
      <c r="I10" s="72"/>
    </row>
    <row r="11" spans="1:576" x14ac:dyDescent="0.25">
      <c r="B11" s="120"/>
      <c r="C11" s="72"/>
      <c r="D11" s="31"/>
      <c r="E11" s="120"/>
      <c r="F11" s="120"/>
      <c r="G11" s="120"/>
      <c r="H11" s="95"/>
      <c r="I11" s="95"/>
      <c r="J11" s="95"/>
      <c r="K11" s="139"/>
    </row>
    <row r="12" spans="1:576" x14ac:dyDescent="0.25">
      <c r="B12" s="120"/>
      <c r="C12" s="72"/>
      <c r="D12" s="31"/>
      <c r="E12" s="120"/>
      <c r="F12" s="120"/>
      <c r="G12" s="120"/>
      <c r="H12" s="95"/>
      <c r="I12" s="95"/>
      <c r="J12" s="95"/>
      <c r="K12" s="139"/>
    </row>
    <row r="13" spans="1:576" ht="15.75" x14ac:dyDescent="0.25">
      <c r="B13" s="120"/>
      <c r="C13" s="236" t="s">
        <v>533</v>
      </c>
      <c r="D13" s="237"/>
      <c r="E13" s="120"/>
      <c r="F13" s="120"/>
      <c r="G13" s="120"/>
      <c r="H13" s="95"/>
      <c r="I13" s="95"/>
      <c r="J13" s="95"/>
      <c r="K13" s="139"/>
    </row>
    <row r="14" spans="1:576" ht="18.75" x14ac:dyDescent="0.25">
      <c r="B14" s="120"/>
      <c r="C14" s="254" t="e">
        <f>IFERROR(VLOOKUP(D13,'1 Desarrollo e Innov Curricular'!$E:$F,2,FALSE),IFERROR(VLOOKUP(D13,'2 Investigación'!$E:$F,2,FALSE),IFERROR(VLOOKUP(D13,'3 Vinculación Univ. Sociedad'!$E:$F,2,FALSE),IFERROR(VLOOKUP(D13,'4 Docencia y Recursos Humano '!$E:$F,2,FALSE),IFERROR(VLOOKUP(D13,'5 Estudiantes'!$E:$F,2,FALSE),IFERROR(VLOOKUP(D13,'6 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5"/>
      <c r="I14" s="95"/>
      <c r="J14" s="95"/>
      <c r="K14" s="139"/>
    </row>
    <row r="15" spans="1:576" ht="15.75" thickBot="1" x14ac:dyDescent="0.3">
      <c r="F15" s="120"/>
      <c r="G15" s="95"/>
      <c r="H15" s="95"/>
      <c r="I15" s="95"/>
    </row>
    <row r="16" spans="1:576" ht="30.75" thickBot="1" x14ac:dyDescent="0.3">
      <c r="C16" s="156" t="s">
        <v>44</v>
      </c>
      <c r="D16" s="161" t="s">
        <v>55</v>
      </c>
      <c r="E16" s="163" t="s">
        <v>57</v>
      </c>
      <c r="F16" s="162" t="s">
        <v>27</v>
      </c>
      <c r="G16" s="160" t="s">
        <v>271</v>
      </c>
      <c r="H16" s="163" t="s">
        <v>46</v>
      </c>
      <c r="I16" s="160" t="s">
        <v>272</v>
      </c>
      <c r="J16" s="160" t="s">
        <v>553</v>
      </c>
      <c r="K16" s="160" t="s">
        <v>554</v>
      </c>
      <c r="L16" s="160" t="s">
        <v>612</v>
      </c>
    </row>
    <row r="17" spans="3:12" x14ac:dyDescent="0.25">
      <c r="C17" s="168" t="s">
        <v>190</v>
      </c>
      <c r="D17" s="185"/>
      <c r="E17" s="142">
        <v>784000</v>
      </c>
      <c r="F17" s="124">
        <f t="shared" ref="F17:F51" si="0">D17*E17</f>
        <v>0</v>
      </c>
      <c r="G17" s="188" t="s">
        <v>269</v>
      </c>
      <c r="H17" s="169" t="s">
        <v>399</v>
      </c>
      <c r="I17" s="157" t="str">
        <f>VLOOKUP(H17,Presupuesto!$B$8:$C$583,2,0)</f>
        <v>CONTRIBUCIONES PATRONALES (11700-00)</v>
      </c>
      <c r="J17" s="265" t="s">
        <v>266</v>
      </c>
      <c r="K17" s="125" t="s">
        <v>537</v>
      </c>
      <c r="L17" s="125"/>
    </row>
    <row r="18" spans="3:12" x14ac:dyDescent="0.25">
      <c r="C18" s="168" t="s">
        <v>85</v>
      </c>
      <c r="D18" s="185"/>
      <c r="E18" s="150">
        <v>100000</v>
      </c>
      <c r="F18" s="124">
        <f t="shared" si="0"/>
        <v>0</v>
      </c>
      <c r="G18" s="188"/>
      <c r="H18" s="169">
        <v>42500</v>
      </c>
      <c r="I18" s="157" t="e">
        <f>VLOOKUP(H18,Presupuesto!$B$8:$C$583,2,0)</f>
        <v>#N/A</v>
      </c>
      <c r="J18" s="125" t="str">
        <f>$J$17</f>
        <v>Graduados</v>
      </c>
      <c r="K18" s="125" t="s">
        <v>555</v>
      </c>
      <c r="L18" s="125"/>
    </row>
    <row r="19" spans="3:12" x14ac:dyDescent="0.25">
      <c r="C19" s="168" t="s">
        <v>86</v>
      </c>
      <c r="D19" s="185"/>
      <c r="E19" s="150">
        <v>50000</v>
      </c>
      <c r="F19" s="124">
        <f t="shared" si="0"/>
        <v>0</v>
      </c>
      <c r="G19" s="188"/>
      <c r="H19" s="169">
        <v>42500</v>
      </c>
      <c r="I19" s="157" t="e">
        <f>VLOOKUP(H19,Presupuesto!$B$8:$C$583,2,0)</f>
        <v>#N/A</v>
      </c>
      <c r="J19" s="125" t="str">
        <f t="shared" ref="J19:J50" si="1">$J$17</f>
        <v>Graduados</v>
      </c>
      <c r="K19" s="125" t="s">
        <v>555</v>
      </c>
      <c r="L19" s="125"/>
    </row>
    <row r="20" spans="3:12" x14ac:dyDescent="0.25">
      <c r="C20" s="168" t="s">
        <v>230</v>
      </c>
      <c r="D20" s="185"/>
      <c r="E20" s="150">
        <v>40</v>
      </c>
      <c r="F20" s="124">
        <f t="shared" si="0"/>
        <v>0</v>
      </c>
      <c r="G20" s="188"/>
      <c r="H20" s="169">
        <v>42500</v>
      </c>
      <c r="I20" s="157" t="e">
        <f>VLOOKUP(H20,Presupuesto!$B$8:$C$583,2,0)</f>
        <v>#N/A</v>
      </c>
      <c r="J20" s="125" t="str">
        <f t="shared" si="1"/>
        <v>Graduados</v>
      </c>
      <c r="K20" s="125" t="s">
        <v>555</v>
      </c>
      <c r="L20" s="125"/>
    </row>
    <row r="21" spans="3:12" x14ac:dyDescent="0.25">
      <c r="C21" s="168" t="s">
        <v>189</v>
      </c>
      <c r="D21" s="185"/>
      <c r="E21" s="150">
        <v>5745</v>
      </c>
      <c r="F21" s="124">
        <f t="shared" si="0"/>
        <v>0</v>
      </c>
      <c r="G21" s="188"/>
      <c r="H21" s="169">
        <v>42500</v>
      </c>
      <c r="I21" s="157" t="e">
        <f>VLOOKUP(H21,Presupuesto!$B$8:$C$583,2,0)</f>
        <v>#N/A</v>
      </c>
      <c r="J21" s="125" t="str">
        <f t="shared" si="1"/>
        <v>Graduados</v>
      </c>
      <c r="K21" s="125" t="s">
        <v>555</v>
      </c>
      <c r="L21" s="125"/>
    </row>
    <row r="22" spans="3:12" x14ac:dyDescent="0.25">
      <c r="C22" s="168" t="s">
        <v>243</v>
      </c>
      <c r="D22" s="185"/>
      <c r="E22" s="150">
        <v>30000</v>
      </c>
      <c r="F22" s="124">
        <f t="shared" si="0"/>
        <v>0</v>
      </c>
      <c r="G22" s="188"/>
      <c r="H22" s="169">
        <v>42500</v>
      </c>
      <c r="I22" s="157" t="e">
        <f>VLOOKUP(H22,Presupuesto!$B$8:$C$583,2,0)</f>
        <v>#N/A</v>
      </c>
      <c r="J22" s="125" t="str">
        <f t="shared" si="1"/>
        <v>Graduados</v>
      </c>
      <c r="K22" s="125" t="s">
        <v>544</v>
      </c>
      <c r="L22" s="125"/>
    </row>
    <row r="23" spans="3:12" x14ac:dyDescent="0.25">
      <c r="C23" s="168" t="s">
        <v>243</v>
      </c>
      <c r="D23" s="185"/>
      <c r="E23" s="150">
        <v>30000</v>
      </c>
      <c r="F23" s="124">
        <f t="shared" si="0"/>
        <v>0</v>
      </c>
      <c r="G23" s="188"/>
      <c r="H23" s="169">
        <v>42500</v>
      </c>
      <c r="I23" s="157" t="e">
        <f>VLOOKUP(H23,Presupuesto!$B$8:$C$583,2,0)</f>
        <v>#N/A</v>
      </c>
      <c r="J23" s="125" t="str">
        <f t="shared" si="1"/>
        <v>Graduados</v>
      </c>
      <c r="K23" s="125" t="s">
        <v>555</v>
      </c>
      <c r="L23" s="125"/>
    </row>
    <row r="24" spans="3:12" x14ac:dyDescent="0.25">
      <c r="C24" s="168"/>
      <c r="D24" s="185"/>
      <c r="E24" s="150"/>
      <c r="F24" s="124">
        <f t="shared" si="0"/>
        <v>0</v>
      </c>
      <c r="G24" s="188"/>
      <c r="H24" s="169">
        <v>35600</v>
      </c>
      <c r="I24" s="157" t="e">
        <f>VLOOKUP(H24,Presupuesto!$B$8:$C$583,2,0)</f>
        <v>#N/A</v>
      </c>
      <c r="J24" s="125" t="str">
        <f t="shared" si="1"/>
        <v>Graduados</v>
      </c>
      <c r="K24" s="125" t="s">
        <v>555</v>
      </c>
      <c r="L24" s="125"/>
    </row>
    <row r="25" spans="3:12" x14ac:dyDescent="0.25">
      <c r="C25" s="168"/>
      <c r="D25" s="185"/>
      <c r="E25" s="150"/>
      <c r="F25" s="124">
        <f t="shared" si="0"/>
        <v>0</v>
      </c>
      <c r="G25" s="188"/>
      <c r="H25" s="169"/>
      <c r="I25" s="157" t="e">
        <f>VLOOKUP(H25,Presupuesto!$B$8:$C$583,2,0)</f>
        <v>#N/A</v>
      </c>
      <c r="J25" s="125" t="str">
        <f t="shared" si="1"/>
        <v>Graduados</v>
      </c>
      <c r="K25" s="125" t="s">
        <v>555</v>
      </c>
      <c r="L25" s="125"/>
    </row>
    <row r="26" spans="3:12" x14ac:dyDescent="0.25">
      <c r="C26" s="168"/>
      <c r="D26" s="185"/>
      <c r="E26" s="150"/>
      <c r="F26" s="124">
        <f t="shared" si="0"/>
        <v>0</v>
      </c>
      <c r="G26" s="188"/>
      <c r="H26" s="169"/>
      <c r="I26" s="157" t="e">
        <f>VLOOKUP(H26,Presupuesto!$B$8:$C$583,2,0)</f>
        <v>#N/A</v>
      </c>
      <c r="J26" s="125" t="str">
        <f t="shared" si="1"/>
        <v>Graduados</v>
      </c>
      <c r="K26" s="125" t="s">
        <v>555</v>
      </c>
      <c r="L26" s="125"/>
    </row>
    <row r="27" spans="3:12" x14ac:dyDescent="0.25">
      <c r="C27" s="168"/>
      <c r="D27" s="185"/>
      <c r="E27" s="150"/>
      <c r="F27" s="124">
        <f t="shared" si="0"/>
        <v>0</v>
      </c>
      <c r="G27" s="188"/>
      <c r="H27" s="169"/>
      <c r="I27" s="157" t="e">
        <f>VLOOKUP(H27,Presupuesto!$B$8:$C$583,2,0)</f>
        <v>#N/A</v>
      </c>
      <c r="J27" s="125" t="str">
        <f t="shared" si="1"/>
        <v>Graduados</v>
      </c>
      <c r="K27" s="125" t="s">
        <v>555</v>
      </c>
      <c r="L27" s="125"/>
    </row>
    <row r="28" spans="3:12" x14ac:dyDescent="0.25">
      <c r="C28" s="168"/>
      <c r="D28" s="185"/>
      <c r="E28" s="150"/>
      <c r="F28" s="124">
        <f t="shared" si="0"/>
        <v>0</v>
      </c>
      <c r="G28" s="188"/>
      <c r="H28" s="169"/>
      <c r="I28" s="157" t="e">
        <f>VLOOKUP(H28,Presupuesto!$B$8:$C$583,2,0)</f>
        <v>#N/A</v>
      </c>
      <c r="J28" s="125" t="str">
        <f t="shared" si="1"/>
        <v>Graduados</v>
      </c>
      <c r="K28" s="125" t="s">
        <v>555</v>
      </c>
      <c r="L28" s="125"/>
    </row>
    <row r="29" spans="3:12" x14ac:dyDescent="0.25">
      <c r="C29" s="168"/>
      <c r="D29" s="185"/>
      <c r="E29" s="150"/>
      <c r="F29" s="124">
        <f t="shared" si="0"/>
        <v>0</v>
      </c>
      <c r="G29" s="188"/>
      <c r="H29" s="169"/>
      <c r="I29" s="157" t="e">
        <f>VLOOKUP(H29,Presupuesto!$B$8:$C$583,2,0)</f>
        <v>#N/A</v>
      </c>
      <c r="J29" s="125" t="str">
        <f t="shared" si="1"/>
        <v>Graduados</v>
      </c>
      <c r="K29" s="125" t="s">
        <v>555</v>
      </c>
      <c r="L29" s="125"/>
    </row>
    <row r="30" spans="3:12" x14ac:dyDescent="0.25">
      <c r="C30" s="168"/>
      <c r="D30" s="185"/>
      <c r="E30" s="150"/>
      <c r="F30" s="124">
        <f t="shared" si="0"/>
        <v>0</v>
      </c>
      <c r="G30" s="188"/>
      <c r="H30" s="169"/>
      <c r="I30" s="157" t="e">
        <f>VLOOKUP(H30,Presupuesto!$B$8:$C$583,2,0)</f>
        <v>#N/A</v>
      </c>
      <c r="J30" s="125" t="str">
        <f t="shared" si="1"/>
        <v>Graduados</v>
      </c>
      <c r="K30" s="125" t="s">
        <v>555</v>
      </c>
      <c r="L30" s="125"/>
    </row>
    <row r="31" spans="3:12" x14ac:dyDescent="0.25">
      <c r="C31" s="168"/>
      <c r="D31" s="185"/>
      <c r="E31" s="150"/>
      <c r="F31" s="124">
        <f t="shared" si="0"/>
        <v>0</v>
      </c>
      <c r="G31" s="188"/>
      <c r="H31" s="169"/>
      <c r="I31" s="157" t="e">
        <f>VLOOKUP(H31,Presupuesto!$B$8:$C$583,2,0)</f>
        <v>#N/A</v>
      </c>
      <c r="J31" s="125" t="str">
        <f t="shared" si="1"/>
        <v>Graduados</v>
      </c>
      <c r="K31" s="125" t="s">
        <v>555</v>
      </c>
      <c r="L31" s="125"/>
    </row>
    <row r="32" spans="3:12" x14ac:dyDescent="0.25">
      <c r="C32" s="168"/>
      <c r="D32" s="185"/>
      <c r="E32" s="150"/>
      <c r="F32" s="124">
        <f t="shared" si="0"/>
        <v>0</v>
      </c>
      <c r="G32" s="188"/>
      <c r="H32" s="169"/>
      <c r="I32" s="157" t="e">
        <f>VLOOKUP(H32,Presupuesto!$B$8:$C$583,2,0)</f>
        <v>#N/A</v>
      </c>
      <c r="J32" s="125" t="str">
        <f t="shared" si="1"/>
        <v>Graduados</v>
      </c>
      <c r="K32" s="125" t="s">
        <v>555</v>
      </c>
      <c r="L32" s="125"/>
    </row>
    <row r="33" spans="3:12" x14ac:dyDescent="0.25">
      <c r="C33" s="168"/>
      <c r="D33" s="185"/>
      <c r="E33" s="150"/>
      <c r="F33" s="124">
        <f t="shared" si="0"/>
        <v>0</v>
      </c>
      <c r="G33" s="188"/>
      <c r="H33" s="169"/>
      <c r="I33" s="157" t="e">
        <f>VLOOKUP(H33,Presupuesto!$B$8:$C$583,2,0)</f>
        <v>#N/A</v>
      </c>
      <c r="J33" s="125" t="str">
        <f t="shared" si="1"/>
        <v>Graduados</v>
      </c>
      <c r="K33" s="125" t="s">
        <v>555</v>
      </c>
      <c r="L33" s="125"/>
    </row>
    <row r="34" spans="3:12" x14ac:dyDescent="0.25">
      <c r="C34" s="168"/>
      <c r="D34" s="185"/>
      <c r="E34" s="150"/>
      <c r="F34" s="124">
        <f t="shared" si="0"/>
        <v>0</v>
      </c>
      <c r="G34" s="188"/>
      <c r="H34" s="169"/>
      <c r="I34" s="157" t="e">
        <f>VLOOKUP(H34,Presupuesto!$B$8:$C$583,2,0)</f>
        <v>#N/A</v>
      </c>
      <c r="J34" s="125" t="str">
        <f t="shared" si="1"/>
        <v>Graduados</v>
      </c>
      <c r="K34" s="125" t="s">
        <v>555</v>
      </c>
      <c r="L34" s="125"/>
    </row>
    <row r="35" spans="3:12" x14ac:dyDescent="0.25">
      <c r="C35" s="168"/>
      <c r="D35" s="185"/>
      <c r="E35" s="150"/>
      <c r="F35" s="124">
        <f t="shared" si="0"/>
        <v>0</v>
      </c>
      <c r="G35" s="188"/>
      <c r="H35" s="169"/>
      <c r="I35" s="157" t="e">
        <f>VLOOKUP(H35,Presupuesto!$B$8:$C$583,2,0)</f>
        <v>#N/A</v>
      </c>
      <c r="J35" s="125" t="str">
        <f t="shared" si="1"/>
        <v>Graduados</v>
      </c>
      <c r="K35" s="125" t="s">
        <v>555</v>
      </c>
      <c r="L35" s="125"/>
    </row>
    <row r="36" spans="3:12" x14ac:dyDescent="0.25">
      <c r="C36" s="168"/>
      <c r="D36" s="185"/>
      <c r="E36" s="150"/>
      <c r="F36" s="124">
        <f t="shared" si="0"/>
        <v>0</v>
      </c>
      <c r="G36" s="188"/>
      <c r="H36" s="169"/>
      <c r="I36" s="157" t="e">
        <f>VLOOKUP(H36,Presupuesto!$B$8:$C$583,2,0)</f>
        <v>#N/A</v>
      </c>
      <c r="J36" s="125" t="str">
        <f t="shared" si="1"/>
        <v>Graduados</v>
      </c>
      <c r="K36" s="125" t="s">
        <v>555</v>
      </c>
      <c r="L36" s="125"/>
    </row>
    <row r="37" spans="3:12" x14ac:dyDescent="0.25">
      <c r="C37" s="168"/>
      <c r="D37" s="185"/>
      <c r="E37" s="150"/>
      <c r="F37" s="124">
        <f t="shared" si="0"/>
        <v>0</v>
      </c>
      <c r="G37" s="188"/>
      <c r="H37" s="169"/>
      <c r="I37" s="157" t="e">
        <f>VLOOKUP(H37,Presupuesto!$B$8:$C$583,2,0)</f>
        <v>#N/A</v>
      </c>
      <c r="J37" s="125" t="str">
        <f t="shared" si="1"/>
        <v>Graduados</v>
      </c>
      <c r="K37" s="125" t="s">
        <v>555</v>
      </c>
      <c r="L37" s="125"/>
    </row>
    <row r="38" spans="3:12" x14ac:dyDescent="0.25">
      <c r="C38" s="168"/>
      <c r="D38" s="185"/>
      <c r="E38" s="150"/>
      <c r="F38" s="124">
        <f t="shared" si="0"/>
        <v>0</v>
      </c>
      <c r="G38" s="188"/>
      <c r="H38" s="169"/>
      <c r="I38" s="157" t="e">
        <f>VLOOKUP(H38,Presupuesto!$B$8:$C$583,2,0)</f>
        <v>#N/A</v>
      </c>
      <c r="J38" s="125" t="str">
        <f t="shared" si="1"/>
        <v>Graduados</v>
      </c>
      <c r="K38" s="125" t="s">
        <v>555</v>
      </c>
      <c r="L38" s="125"/>
    </row>
    <row r="39" spans="3:12" x14ac:dyDescent="0.25">
      <c r="C39" s="170"/>
      <c r="D39" s="185"/>
      <c r="E39" s="145"/>
      <c r="F39" s="124">
        <f t="shared" si="0"/>
        <v>0</v>
      </c>
      <c r="G39" s="188"/>
      <c r="H39" s="171"/>
      <c r="I39" s="157" t="e">
        <f>VLOOKUP(H39,Presupuesto!$B$8:$C$583,2,0)</f>
        <v>#N/A</v>
      </c>
      <c r="J39" s="125" t="str">
        <f t="shared" si="1"/>
        <v>Graduados</v>
      </c>
      <c r="K39" s="125" t="s">
        <v>555</v>
      </c>
      <c r="L39" s="125"/>
    </row>
    <row r="40" spans="3:12" x14ac:dyDescent="0.25">
      <c r="C40" s="170"/>
      <c r="D40" s="185"/>
      <c r="E40" s="145"/>
      <c r="F40" s="124">
        <f t="shared" si="0"/>
        <v>0</v>
      </c>
      <c r="G40" s="188"/>
      <c r="H40" s="171"/>
      <c r="I40" s="157" t="e">
        <f>VLOOKUP(H40,Presupuesto!$B$8:$C$583,2,0)</f>
        <v>#N/A</v>
      </c>
      <c r="J40" s="125" t="str">
        <f t="shared" si="1"/>
        <v>Graduados</v>
      </c>
      <c r="K40" s="125" t="s">
        <v>555</v>
      </c>
      <c r="L40" s="125"/>
    </row>
    <row r="41" spans="3:12" x14ac:dyDescent="0.25">
      <c r="C41" s="170"/>
      <c r="D41" s="185"/>
      <c r="E41" s="145"/>
      <c r="F41" s="124">
        <f t="shared" si="0"/>
        <v>0</v>
      </c>
      <c r="G41" s="188"/>
      <c r="H41" s="171"/>
      <c r="I41" s="157" t="e">
        <f>VLOOKUP(H41,Presupuesto!$B$8:$C$583,2,0)</f>
        <v>#N/A</v>
      </c>
      <c r="J41" s="125" t="str">
        <f t="shared" si="1"/>
        <v>Graduados</v>
      </c>
      <c r="K41" s="125" t="s">
        <v>555</v>
      </c>
      <c r="L41" s="125"/>
    </row>
    <row r="42" spans="3:12" x14ac:dyDescent="0.25">
      <c r="C42" s="170"/>
      <c r="D42" s="185"/>
      <c r="E42" s="145"/>
      <c r="F42" s="124">
        <f t="shared" si="0"/>
        <v>0</v>
      </c>
      <c r="G42" s="188"/>
      <c r="H42" s="171"/>
      <c r="I42" s="157" t="e">
        <f>VLOOKUP(H42,Presupuesto!$B$8:$C$583,2,0)</f>
        <v>#N/A</v>
      </c>
      <c r="J42" s="125" t="str">
        <f t="shared" si="1"/>
        <v>Graduados</v>
      </c>
      <c r="K42" s="125" t="s">
        <v>555</v>
      </c>
      <c r="L42" s="125"/>
    </row>
    <row r="43" spans="3:12" x14ac:dyDescent="0.25">
      <c r="C43" s="170"/>
      <c r="D43" s="185"/>
      <c r="E43" s="145"/>
      <c r="F43" s="124">
        <f t="shared" si="0"/>
        <v>0</v>
      </c>
      <c r="G43" s="188"/>
      <c r="H43" s="171"/>
      <c r="I43" s="157" t="e">
        <f>VLOOKUP(H43,Presupuesto!$B$8:$C$583,2,0)</f>
        <v>#N/A</v>
      </c>
      <c r="J43" s="125" t="str">
        <f t="shared" si="1"/>
        <v>Graduados</v>
      </c>
      <c r="K43" s="125" t="s">
        <v>555</v>
      </c>
      <c r="L43" s="125"/>
    </row>
    <row r="44" spans="3:12" x14ac:dyDescent="0.25">
      <c r="C44" s="170"/>
      <c r="D44" s="185"/>
      <c r="E44" s="145"/>
      <c r="F44" s="124">
        <f t="shared" si="0"/>
        <v>0</v>
      </c>
      <c r="G44" s="188"/>
      <c r="H44" s="171"/>
      <c r="I44" s="157" t="e">
        <f>VLOOKUP(H44,Presupuesto!$B$8:$C$583,2,0)</f>
        <v>#N/A</v>
      </c>
      <c r="J44" s="125" t="str">
        <f t="shared" si="1"/>
        <v>Graduados</v>
      </c>
      <c r="K44" s="125" t="s">
        <v>555</v>
      </c>
      <c r="L44" s="125"/>
    </row>
    <row r="45" spans="3:12" x14ac:dyDescent="0.25">
      <c r="C45" s="170"/>
      <c r="D45" s="185"/>
      <c r="E45" s="145"/>
      <c r="F45" s="124">
        <f t="shared" si="0"/>
        <v>0</v>
      </c>
      <c r="G45" s="188"/>
      <c r="H45" s="171"/>
      <c r="I45" s="157" t="e">
        <f>VLOOKUP(H45,Presupuesto!$B$8:$C$583,2,0)</f>
        <v>#N/A</v>
      </c>
      <c r="J45" s="125" t="str">
        <f t="shared" si="1"/>
        <v>Graduados</v>
      </c>
      <c r="K45" s="125" t="s">
        <v>555</v>
      </c>
      <c r="L45" s="125"/>
    </row>
    <row r="46" spans="3:12" x14ac:dyDescent="0.25">
      <c r="C46" s="170"/>
      <c r="D46" s="185"/>
      <c r="E46" s="145"/>
      <c r="F46" s="124">
        <f t="shared" si="0"/>
        <v>0</v>
      </c>
      <c r="G46" s="188"/>
      <c r="H46" s="171"/>
      <c r="I46" s="157" t="e">
        <f>VLOOKUP(H46,Presupuesto!$B$8:$C$583,2,0)</f>
        <v>#N/A</v>
      </c>
      <c r="J46" s="125" t="str">
        <f t="shared" si="1"/>
        <v>Graduados</v>
      </c>
      <c r="K46" s="125" t="s">
        <v>555</v>
      </c>
      <c r="L46" s="125"/>
    </row>
    <row r="47" spans="3:12" x14ac:dyDescent="0.25">
      <c r="C47" s="172"/>
      <c r="D47" s="185"/>
      <c r="E47" s="145"/>
      <c r="F47" s="124">
        <f t="shared" si="0"/>
        <v>0</v>
      </c>
      <c r="G47" s="188"/>
      <c r="H47" s="173"/>
      <c r="I47" s="157" t="e">
        <f>VLOOKUP(H47,Presupuesto!$B$8:$C$583,2,0)</f>
        <v>#N/A</v>
      </c>
      <c r="J47" s="125" t="str">
        <f t="shared" si="1"/>
        <v>Graduados</v>
      </c>
      <c r="K47" s="125" t="s">
        <v>546</v>
      </c>
      <c r="L47" s="125"/>
    </row>
    <row r="48" spans="3:12" x14ac:dyDescent="0.25">
      <c r="C48" s="172"/>
      <c r="D48" s="185"/>
      <c r="E48" s="145"/>
      <c r="F48" s="124">
        <f t="shared" si="0"/>
        <v>0</v>
      </c>
      <c r="G48" s="188"/>
      <c r="H48" s="173"/>
      <c r="I48" s="157" t="e">
        <f>VLOOKUP(H48,Presupuesto!$B$8:$C$583,2,0)</f>
        <v>#N/A</v>
      </c>
      <c r="J48" s="125" t="str">
        <f t="shared" si="1"/>
        <v>Graduados</v>
      </c>
      <c r="K48" s="125" t="s">
        <v>555</v>
      </c>
      <c r="L48" s="125"/>
    </row>
    <row r="49" spans="3:12" x14ac:dyDescent="0.25">
      <c r="C49" s="172"/>
      <c r="D49" s="185"/>
      <c r="E49" s="145"/>
      <c r="F49" s="124">
        <f t="shared" si="0"/>
        <v>0</v>
      </c>
      <c r="G49" s="188"/>
      <c r="H49" s="173"/>
      <c r="I49" s="157" t="e">
        <f>VLOOKUP(H49,Presupuesto!$B$8:$C$583,2,0)</f>
        <v>#N/A</v>
      </c>
      <c r="J49" s="125" t="str">
        <f t="shared" si="1"/>
        <v>Graduados</v>
      </c>
      <c r="K49" s="125" t="s">
        <v>555</v>
      </c>
      <c r="L49" s="125"/>
    </row>
    <row r="50" spans="3:12" x14ac:dyDescent="0.25">
      <c r="C50" s="172"/>
      <c r="D50" s="185"/>
      <c r="E50" s="145"/>
      <c r="F50" s="124">
        <f t="shared" si="0"/>
        <v>0</v>
      </c>
      <c r="G50" s="188"/>
      <c r="H50" s="173"/>
      <c r="I50" s="157" t="e">
        <f>VLOOKUP(H50,Presupuesto!$B$8:$C$583,2,0)</f>
        <v>#N/A</v>
      </c>
      <c r="J50" s="125" t="str">
        <f t="shared" si="1"/>
        <v>Graduados</v>
      </c>
      <c r="K50" s="125" t="s">
        <v>555</v>
      </c>
      <c r="L50" s="125"/>
    </row>
    <row r="51" spans="3:12" ht="15.75" thickBot="1" x14ac:dyDescent="0.3">
      <c r="C51" s="174"/>
      <c r="D51" s="269"/>
      <c r="E51" s="130"/>
      <c r="F51" s="132">
        <f t="shared" si="0"/>
        <v>0</v>
      </c>
      <c r="G51" s="189"/>
      <c r="H51" s="175"/>
      <c r="I51" s="159" t="e">
        <f>VLOOKUP(H51,Presupuesto!$B$8:$C$583,2,0)</f>
        <v>#N/A</v>
      </c>
      <c r="J51" s="133" t="str">
        <f>$J$20</f>
        <v>Graduados</v>
      </c>
      <c r="K51" s="151" t="s">
        <v>537</v>
      </c>
      <c r="L51" s="151"/>
    </row>
    <row r="52" spans="3:12" x14ac:dyDescent="0.25">
      <c r="F52" s="117"/>
      <c r="G52" s="116"/>
      <c r="H52" s="117"/>
      <c r="I52" s="117"/>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Curricular</vt:lpstr>
      <vt:lpstr>2 Investigación</vt:lpstr>
      <vt:lpstr>3 Vinculación Univ. Sociedad</vt:lpstr>
      <vt:lpstr>4 Docencia y Recursos Humano </vt:lpstr>
      <vt:lpstr>5 Estudiantes</vt:lpstr>
      <vt:lpstr>6 Gestion Administrativa</vt:lpstr>
      <vt:lpstr>Gestion Academica</vt:lpstr>
      <vt:lpstr>Graduados</vt:lpstr>
      <vt:lpstr>Gestión del Conocimiento</vt:lpstr>
      <vt:lpstr>Gobernabilidad</vt:lpstr>
      <vt:lpstr>NIVEL DE ES Y  SISTEMA NACIONAL</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2013-10-16T21:31:58Z</cp:lastPrinted>
  <dcterms:created xsi:type="dcterms:W3CDTF">2010-05-02T01:28:32Z</dcterms:created>
  <dcterms:modified xsi:type="dcterms:W3CDTF">2014-05-14T20:52:08Z</dcterms:modified>
</cp:coreProperties>
</file>