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2000" windowHeight="5235" tabRatio="744" firstSheet="4"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Graduados" sheetId="33" r:id="rId16"/>
    <sheet name="Gestión del Conocimiento" sheetId="23" r:id="rId17"/>
    <sheet name="Estudiantes" sheetId="30" r:id="rId18"/>
    <sheet name="Gestion Administrativa" sheetId="24" r:id="rId19"/>
    <sheet name="Internacionalización de la E.S." sheetId="46" r:id="rId20"/>
    <sheet name="Gestion Academica" sheetId="31" r:id="rId21"/>
    <sheet name="Gobernabilidad" sheetId="34" r:id="rId22"/>
    <sheet name="NIVEL DE ES Y  SISTEMA NACIONAL" sheetId="44" r:id="rId23"/>
    <sheet name="Lo Esencial" sheetId="45" r:id="rId24"/>
  </sheets>
  <externalReferences>
    <externalReference r:id="rId25"/>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307" i="12" l="1"/>
  <c r="P45" i="24"/>
  <c r="P24" i="28"/>
  <c r="D10" i="43"/>
  <c r="D214" i="42"/>
  <c r="D226" i="42"/>
  <c r="D237" i="42"/>
  <c r="D29" i="12"/>
  <c r="D48" i="12"/>
  <c r="D105" i="12"/>
  <c r="D141" i="12"/>
  <c r="D171" i="12"/>
  <c r="D183" i="12"/>
  <c r="D218" i="12"/>
  <c r="D230" i="12"/>
  <c r="D255" i="12"/>
  <c r="D267" i="12"/>
  <c r="D33" i="10"/>
  <c r="D10" i="10"/>
  <c r="D70" i="8"/>
  <c r="P21" i="21" l="1"/>
  <c r="O21" i="21"/>
  <c r="P20" i="21"/>
  <c r="O20" i="21"/>
  <c r="P17" i="21"/>
  <c r="O17" i="21"/>
  <c r="J42" i="24"/>
  <c r="P42" i="24"/>
  <c r="K176" i="7"/>
  <c r="J176" i="7"/>
  <c r="F176" i="7"/>
  <c r="G176" i="7" s="1"/>
  <c r="K175" i="7"/>
  <c r="J175" i="7"/>
  <c r="G175" i="7"/>
  <c r="K174" i="7"/>
  <c r="J174" i="7"/>
  <c r="G174" i="7"/>
  <c r="K173" i="7"/>
  <c r="J173" i="7"/>
  <c r="G173" i="7"/>
  <c r="K172" i="7"/>
  <c r="J172" i="7"/>
  <c r="G172" i="7"/>
  <c r="K171" i="7"/>
  <c r="J171" i="7"/>
  <c r="G171" i="7"/>
  <c r="K170" i="7"/>
  <c r="J170" i="7"/>
  <c r="G170" i="7"/>
  <c r="K169" i="7"/>
  <c r="J169" i="7"/>
  <c r="G169" i="7"/>
  <c r="E169" i="7"/>
  <c r="K168" i="7"/>
  <c r="J168" i="7"/>
  <c r="G168" i="7"/>
  <c r="E168" i="7"/>
  <c r="J167" i="7"/>
  <c r="G167" i="7"/>
  <c r="C164" i="7"/>
  <c r="P7" i="21"/>
  <c r="E41" i="10"/>
  <c r="E40" i="10"/>
  <c r="J73" i="10"/>
  <c r="J54" i="10"/>
  <c r="J55" i="10"/>
  <c r="J56" i="10"/>
  <c r="J57" i="10"/>
  <c r="J58" i="10"/>
  <c r="J59" i="10"/>
  <c r="J60" i="10"/>
  <c r="J61" i="10"/>
  <c r="J62" i="10"/>
  <c r="J63" i="10"/>
  <c r="J64" i="10"/>
  <c r="J65" i="10"/>
  <c r="J66" i="10"/>
  <c r="J67" i="10"/>
  <c r="J68" i="10"/>
  <c r="J69" i="10"/>
  <c r="J70" i="10"/>
  <c r="J71" i="10"/>
  <c r="J72" i="10"/>
  <c r="I54" i="10"/>
  <c r="I55" i="10"/>
  <c r="I56" i="10"/>
  <c r="I57" i="10"/>
  <c r="I58" i="10"/>
  <c r="I59" i="10"/>
  <c r="I60" i="10"/>
  <c r="I61" i="10"/>
  <c r="I62" i="10"/>
  <c r="I63" i="10"/>
  <c r="I64" i="10"/>
  <c r="I65" i="10"/>
  <c r="I66" i="10"/>
  <c r="I67" i="10"/>
  <c r="I68" i="10"/>
  <c r="I69" i="10"/>
  <c r="I70" i="10"/>
  <c r="I71" i="10"/>
  <c r="I72" i="10"/>
  <c r="I73" i="10"/>
  <c r="F54" i="10"/>
  <c r="F55" i="10"/>
  <c r="F56" i="10"/>
  <c r="F57" i="10"/>
  <c r="F58" i="10"/>
  <c r="F59" i="10"/>
  <c r="F60" i="10"/>
  <c r="F61" i="10"/>
  <c r="F62" i="10"/>
  <c r="F63" i="10"/>
  <c r="F64" i="10"/>
  <c r="F65" i="10"/>
  <c r="F66" i="10"/>
  <c r="F67" i="10"/>
  <c r="F68" i="10"/>
  <c r="F69" i="10"/>
  <c r="F70" i="10"/>
  <c r="F71" i="10"/>
  <c r="F72" i="10"/>
  <c r="F73" i="10"/>
  <c r="O42" i="24"/>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E366" i="12"/>
  <c r="F366" i="12" s="1"/>
  <c r="C363" i="12"/>
  <c r="O7" i="21"/>
  <c r="D160" i="7" l="1"/>
  <c r="D360" i="12"/>
  <c r="H7" i="21" s="1"/>
  <c r="H15" i="29" l="1"/>
  <c r="L15" i="29"/>
  <c r="O15" i="29"/>
  <c r="G44" i="24" l="1"/>
  <c r="M36" i="21"/>
  <c r="K36" i="21"/>
  <c r="I36" i="21"/>
  <c r="G36" i="21"/>
  <c r="P28" i="24" l="1"/>
  <c r="H28" i="24" s="1"/>
  <c r="I244" i="42"/>
  <c r="F244" i="42"/>
  <c r="C240" i="42"/>
  <c r="F307" i="12" l="1"/>
  <c r="I340" i="12"/>
  <c r="I341" i="12"/>
  <c r="I342" i="12"/>
  <c r="I343" i="12"/>
  <c r="I344"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F344" i="12"/>
  <c r="F343" i="12"/>
  <c r="F342" i="12"/>
  <c r="F341"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E326" i="12"/>
  <c r="F326" i="12" s="1"/>
  <c r="C323" i="12"/>
  <c r="I308" i="12"/>
  <c r="I309" i="12"/>
  <c r="I310" i="12"/>
  <c r="I311" i="12"/>
  <c r="I312" i="12"/>
  <c r="I313" i="12"/>
  <c r="I314" i="12"/>
  <c r="I315" i="12"/>
  <c r="O34" i="24"/>
  <c r="D320" i="12" l="1"/>
  <c r="P34" i="24" s="1"/>
  <c r="I239" i="12"/>
  <c r="I240" i="12"/>
  <c r="I241" i="12"/>
  <c r="I242" i="12"/>
  <c r="I243" i="12"/>
  <c r="I244" i="12"/>
  <c r="I245" i="12"/>
  <c r="I246" i="12"/>
  <c r="I247" i="12"/>
  <c r="I248" i="12"/>
  <c r="I249" i="12"/>
  <c r="I250" i="12"/>
  <c r="I25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F214" i="12"/>
  <c r="F213" i="12"/>
  <c r="F212" i="12"/>
  <c r="F211" i="12"/>
  <c r="F210" i="12"/>
  <c r="F209" i="12"/>
  <c r="C77" i="42" l="1"/>
  <c r="C229" i="42"/>
  <c r="C217" i="42"/>
  <c r="C205" i="42"/>
  <c r="C193" i="42"/>
  <c r="C181" i="42"/>
  <c r="C168" i="42"/>
  <c r="C156" i="42"/>
  <c r="C143" i="42"/>
  <c r="C130" i="42"/>
  <c r="C117" i="42"/>
  <c r="C103" i="42"/>
  <c r="C90" i="42"/>
  <c r="C63" i="42"/>
  <c r="C51" i="42"/>
  <c r="C38" i="42"/>
  <c r="C23" i="42"/>
  <c r="C11" i="42"/>
  <c r="I233" i="42" l="1"/>
  <c r="F233" i="42"/>
  <c r="P27" i="24" s="1"/>
  <c r="H27" i="24" s="1"/>
  <c r="I221" i="42"/>
  <c r="F221" i="42"/>
  <c r="P26" i="24" s="1"/>
  <c r="I209" i="42"/>
  <c r="F209" i="42"/>
  <c r="D202" i="42"/>
  <c r="P25" i="24" s="1"/>
  <c r="I197" i="42"/>
  <c r="F197" i="42"/>
  <c r="D190" i="42"/>
  <c r="P24" i="24" s="1"/>
  <c r="H24" i="24" s="1"/>
  <c r="I185" i="42"/>
  <c r="F185" i="42"/>
  <c r="D178" i="42" s="1"/>
  <c r="P23" i="24" s="1"/>
  <c r="I172" i="42"/>
  <c r="F172" i="42"/>
  <c r="D165" i="42"/>
  <c r="P22" i="24" s="1"/>
  <c r="I160" i="42"/>
  <c r="F160" i="42"/>
  <c r="D153" i="42"/>
  <c r="P21" i="24" s="1"/>
  <c r="I147" i="42"/>
  <c r="F147" i="42"/>
  <c r="D140" i="42" s="1"/>
  <c r="P20" i="24" s="1"/>
  <c r="H20" i="24" s="1"/>
  <c r="I134" i="42"/>
  <c r="F134" i="42"/>
  <c r="D127" i="42" s="1"/>
  <c r="P19" i="24" s="1"/>
  <c r="I121" i="42"/>
  <c r="F121" i="42"/>
  <c r="D114" i="42" s="1"/>
  <c r="P18" i="24" s="1"/>
  <c r="H18" i="24" s="1"/>
  <c r="I108" i="42"/>
  <c r="F108" i="42"/>
  <c r="I107" i="42"/>
  <c r="F107" i="42"/>
  <c r="I94" i="42"/>
  <c r="F94" i="42"/>
  <c r="D87" i="42" s="1"/>
  <c r="P16" i="24" s="1"/>
  <c r="H16" i="24" s="1"/>
  <c r="I81" i="42"/>
  <c r="F81" i="42"/>
  <c r="D74" i="42" s="1"/>
  <c r="P15" i="24" s="1"/>
  <c r="H15" i="24" s="1"/>
  <c r="I67" i="42"/>
  <c r="F67" i="42"/>
  <c r="D60" i="42" s="1"/>
  <c r="P14" i="24" s="1"/>
  <c r="J14" i="24" s="1"/>
  <c r="I55" i="42"/>
  <c r="F55" i="42"/>
  <c r="D48" i="42" s="1"/>
  <c r="P13" i="24" s="1"/>
  <c r="I42" i="42"/>
  <c r="F42" i="42"/>
  <c r="D35" i="42" s="1"/>
  <c r="P12" i="24" s="1"/>
  <c r="I30" i="42"/>
  <c r="F30" i="42"/>
  <c r="I29" i="42"/>
  <c r="F29" i="42"/>
  <c r="I28" i="42"/>
  <c r="F28" i="42"/>
  <c r="I27" i="42"/>
  <c r="F27" i="42"/>
  <c r="I15" i="42"/>
  <c r="F15" i="42"/>
  <c r="D8" i="42" s="1"/>
  <c r="H23" i="24" l="1"/>
  <c r="L23" i="24"/>
  <c r="J23" i="24"/>
  <c r="N26" i="24"/>
  <c r="L26" i="24"/>
  <c r="J26" i="24"/>
  <c r="H26" i="24"/>
  <c r="J19" i="24"/>
  <c r="H19" i="24"/>
  <c r="L22" i="24"/>
  <c r="J22" i="24"/>
  <c r="J25" i="24"/>
  <c r="H25" i="24"/>
  <c r="P10" i="24"/>
  <c r="D5" i="42"/>
  <c r="D20" i="42"/>
  <c r="P11" i="24" s="1"/>
  <c r="N11" i="24" s="1"/>
  <c r="D100" i="42"/>
  <c r="P17" i="24" s="1"/>
  <c r="N21" i="24"/>
  <c r="L21" i="24"/>
  <c r="J21" i="24"/>
  <c r="H21" i="24"/>
  <c r="J10" i="24"/>
  <c r="N10" i="24"/>
  <c r="N12" i="24"/>
  <c r="J12" i="24"/>
  <c r="L12" i="24"/>
  <c r="J13" i="24"/>
  <c r="H13" i="24"/>
  <c r="J17" i="24"/>
  <c r="H17" i="24"/>
  <c r="H14" i="24"/>
  <c r="O33" i="24"/>
  <c r="F308" i="12"/>
  <c r="F309" i="12"/>
  <c r="F310" i="12"/>
  <c r="F311" i="12"/>
  <c r="F312" i="12"/>
  <c r="F313" i="12"/>
  <c r="F314" i="12"/>
  <c r="F315" i="12"/>
  <c r="F316" i="12"/>
  <c r="C270" i="12"/>
  <c r="I316"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E273" i="12"/>
  <c r="F273" i="12" s="1"/>
  <c r="L11" i="24" l="1"/>
  <c r="L10" i="24"/>
  <c r="J11" i="24"/>
  <c r="P33" i="24"/>
  <c r="H33" i="24" s="1"/>
  <c r="J227" i="12"/>
  <c r="I227" i="12"/>
  <c r="F227" i="12"/>
  <c r="I226" i="12"/>
  <c r="F226" i="12"/>
  <c r="I225" i="12"/>
  <c r="F225" i="12"/>
  <c r="I224" i="12"/>
  <c r="E224" i="12"/>
  <c r="F224" i="12" s="1"/>
  <c r="C221" i="12"/>
  <c r="C233" i="12"/>
  <c r="E236" i="12"/>
  <c r="F236" i="12" s="1"/>
  <c r="I236" i="12"/>
  <c r="F237" i="12"/>
  <c r="I237" i="12"/>
  <c r="F238" i="12"/>
  <c r="I238" i="12"/>
  <c r="F239" i="12"/>
  <c r="F240" i="12"/>
  <c r="F241" i="12"/>
  <c r="F242" i="12"/>
  <c r="F243" i="12"/>
  <c r="F244" i="12"/>
  <c r="F245" i="12"/>
  <c r="F246" i="12"/>
  <c r="F247" i="12"/>
  <c r="F248" i="12"/>
  <c r="F249" i="12"/>
  <c r="F250" i="12"/>
  <c r="O32" i="24"/>
  <c r="O31" i="24"/>
  <c r="O29" i="24"/>
  <c r="J263" i="12"/>
  <c r="I263" i="12"/>
  <c r="F263" i="12"/>
  <c r="I262" i="12"/>
  <c r="F262" i="12"/>
  <c r="I261" i="12"/>
  <c r="E261" i="12"/>
  <c r="F261" i="12" s="1"/>
  <c r="C258" i="12"/>
  <c r="K62" i="7"/>
  <c r="J62" i="7"/>
  <c r="F62" i="7"/>
  <c r="G62" i="7" s="1"/>
  <c r="K61" i="7"/>
  <c r="J61" i="7"/>
  <c r="G61" i="7"/>
  <c r="K60" i="7"/>
  <c r="J60" i="7"/>
  <c r="G60" i="7"/>
  <c r="K59" i="7"/>
  <c r="J59" i="7"/>
  <c r="G59" i="7"/>
  <c r="K58" i="7"/>
  <c r="J58" i="7"/>
  <c r="G58" i="7"/>
  <c r="K57" i="7"/>
  <c r="J57" i="7"/>
  <c r="G57" i="7"/>
  <c r="K56" i="7"/>
  <c r="J56" i="7"/>
  <c r="G56" i="7"/>
  <c r="K55" i="7"/>
  <c r="J55" i="7"/>
  <c r="G55" i="7"/>
  <c r="K54" i="7"/>
  <c r="J54" i="7"/>
  <c r="G54" i="7"/>
  <c r="J53" i="7"/>
  <c r="G53" i="7"/>
  <c r="C50" i="7"/>
  <c r="K44" i="7"/>
  <c r="J44" i="7"/>
  <c r="F44" i="7"/>
  <c r="G44" i="7" s="1"/>
  <c r="K43" i="7"/>
  <c r="J43" i="7"/>
  <c r="G43" i="7"/>
  <c r="K42" i="7"/>
  <c r="J42" i="7"/>
  <c r="G42" i="7"/>
  <c r="K41" i="7"/>
  <c r="J41" i="7"/>
  <c r="G41" i="7"/>
  <c r="K40" i="7"/>
  <c r="J40" i="7"/>
  <c r="G40" i="7"/>
  <c r="K39" i="7"/>
  <c r="J39" i="7"/>
  <c r="G39" i="7"/>
  <c r="K38" i="7"/>
  <c r="J38" i="7"/>
  <c r="G38" i="7"/>
  <c r="K37" i="7"/>
  <c r="J37" i="7"/>
  <c r="G37" i="7"/>
  <c r="K36" i="7"/>
  <c r="J36" i="7"/>
  <c r="G36" i="7"/>
  <c r="J35" i="7"/>
  <c r="G35" i="7"/>
  <c r="C32" i="7"/>
  <c r="O7" i="29"/>
  <c r="J251" i="12"/>
  <c r="F251" i="12"/>
  <c r="F192" i="12"/>
  <c r="F193" i="12"/>
  <c r="F194" i="12"/>
  <c r="F195" i="12"/>
  <c r="F196" i="12"/>
  <c r="F197" i="12"/>
  <c r="F198" i="12"/>
  <c r="F199" i="12"/>
  <c r="F200" i="12"/>
  <c r="F201" i="12"/>
  <c r="F202" i="12"/>
  <c r="F203" i="12"/>
  <c r="F204" i="12"/>
  <c r="F205" i="12"/>
  <c r="F206" i="12"/>
  <c r="H65" i="7" l="1"/>
  <c r="D29" i="7"/>
  <c r="P12" i="29" s="1"/>
  <c r="N12" i="29" s="1"/>
  <c r="D47" i="7"/>
  <c r="P13" i="29" s="1"/>
  <c r="L13" i="29" s="1"/>
  <c r="P9" i="21"/>
  <c r="H9" i="21" s="1"/>
  <c r="P32" i="24"/>
  <c r="N32" i="24" s="1"/>
  <c r="P29" i="24"/>
  <c r="C186" i="12"/>
  <c r="F215" i="12"/>
  <c r="F208" i="12"/>
  <c r="F207" i="12"/>
  <c r="I191" i="12"/>
  <c r="F191" i="12"/>
  <c r="I190" i="12"/>
  <c r="F190" i="12"/>
  <c r="I189" i="12"/>
  <c r="E189" i="12"/>
  <c r="F189" i="12" s="1"/>
  <c r="P31" i="24" l="1"/>
  <c r="H31" i="24" s="1"/>
  <c r="J32" i="24"/>
  <c r="I149" i="12"/>
  <c r="I150" i="12"/>
  <c r="I151" i="12"/>
  <c r="I15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56" i="12"/>
  <c r="I57" i="12"/>
  <c r="I58" i="12"/>
  <c r="I59" i="12"/>
  <c r="I60" i="12"/>
  <c r="I61" i="12"/>
  <c r="I62" i="12"/>
  <c r="I63" i="12"/>
  <c r="I37" i="12"/>
  <c r="I38" i="12"/>
  <c r="I39" i="12"/>
  <c r="I40" i="12"/>
  <c r="I41" i="12"/>
  <c r="I42" i="12"/>
  <c r="I43" i="12"/>
  <c r="I44" i="12"/>
  <c r="I19" i="12"/>
  <c r="I20" i="12"/>
  <c r="I21" i="12"/>
  <c r="I22" i="12"/>
  <c r="I23" i="12"/>
  <c r="I24" i="12"/>
  <c r="I25" i="12"/>
  <c r="I26" i="12"/>
  <c r="J19" i="43"/>
  <c r="I19" i="43"/>
  <c r="O9" i="30" l="1"/>
  <c r="O10" i="30"/>
  <c r="O11" i="30"/>
  <c r="O12" i="30"/>
  <c r="O13" i="30"/>
  <c r="O14" i="30"/>
  <c r="O15" i="30"/>
  <c r="O16" i="30"/>
  <c r="O17" i="30"/>
  <c r="O18" i="30"/>
  <c r="O19" i="30"/>
  <c r="O20" i="30"/>
  <c r="O21" i="30"/>
  <c r="O22" i="30"/>
  <c r="O23" i="30"/>
  <c r="O24" i="30"/>
  <c r="O8" i="30"/>
  <c r="O10" i="24"/>
  <c r="O11" i="24"/>
  <c r="O12" i="24"/>
  <c r="O13" i="24"/>
  <c r="O14" i="24"/>
  <c r="O15" i="24"/>
  <c r="O16" i="24"/>
  <c r="O17" i="24"/>
  <c r="O18" i="24"/>
  <c r="O19" i="24"/>
  <c r="O20" i="24"/>
  <c r="O21" i="24"/>
  <c r="O22" i="24"/>
  <c r="O23" i="24"/>
  <c r="O24" i="24"/>
  <c r="O25" i="24"/>
  <c r="O26" i="24"/>
  <c r="O30" i="24"/>
  <c r="O35" i="24"/>
  <c r="O36" i="24"/>
  <c r="O37" i="24"/>
  <c r="O38" i="24"/>
  <c r="O39" i="24"/>
  <c r="O40" i="24"/>
  <c r="O41" i="24"/>
  <c r="O43" i="24"/>
  <c r="I44" i="24"/>
  <c r="O9" i="24"/>
  <c r="F17" i="9"/>
  <c r="F18" i="9"/>
  <c r="F20" i="9"/>
  <c r="F21" i="9"/>
  <c r="F22" i="9"/>
  <c r="F23" i="9"/>
  <c r="F24" i="9"/>
  <c r="F25" i="9"/>
  <c r="F26" i="9"/>
  <c r="C145" i="7"/>
  <c r="G138" i="7"/>
  <c r="E130" i="7"/>
  <c r="C126" i="7"/>
  <c r="C107" i="7"/>
  <c r="C88" i="7"/>
  <c r="C14" i="10"/>
  <c r="C14" i="7" l="1"/>
  <c r="G17" i="7"/>
  <c r="J17" i="7"/>
  <c r="G18" i="7"/>
  <c r="J18" i="7"/>
  <c r="K18" i="7"/>
  <c r="G19" i="7"/>
  <c r="J19" i="7"/>
  <c r="K19" i="7"/>
  <c r="G20" i="7"/>
  <c r="J20" i="7"/>
  <c r="K20" i="7"/>
  <c r="G21" i="7"/>
  <c r="J21" i="7"/>
  <c r="K21" i="7"/>
  <c r="G22" i="7"/>
  <c r="J22" i="7"/>
  <c r="K22" i="7"/>
  <c r="G23" i="7"/>
  <c r="J23" i="7"/>
  <c r="K23" i="7"/>
  <c r="G24" i="7"/>
  <c r="J24" i="7"/>
  <c r="K24" i="7"/>
  <c r="G25" i="7"/>
  <c r="J25" i="7"/>
  <c r="K25" i="7"/>
  <c r="F26" i="7"/>
  <c r="G26" i="7" s="1"/>
  <c r="J26" i="7"/>
  <c r="K26" i="7"/>
  <c r="D10" i="7" l="1"/>
  <c r="C174" i="12"/>
  <c r="E177" i="12"/>
  <c r="F177" i="12" s="1"/>
  <c r="I177" i="12"/>
  <c r="F178" i="12"/>
  <c r="I178" i="12"/>
  <c r="F179" i="12"/>
  <c r="I179" i="12"/>
  <c r="J180" i="12"/>
  <c r="I180" i="12"/>
  <c r="F180" i="12"/>
  <c r="E73" i="7"/>
  <c r="F81" i="7"/>
  <c r="P11" i="29" l="1"/>
  <c r="L11" i="29" s="1"/>
  <c r="P12" i="22"/>
  <c r="L12" i="22" s="1"/>
  <c r="C109" i="12" l="1"/>
  <c r="C71" i="12"/>
  <c r="C52"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13"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I137" i="12"/>
  <c r="F137" i="12"/>
  <c r="I112" i="12"/>
  <c r="E112" i="12"/>
  <c r="F112" i="12" s="1"/>
  <c r="P37" i="24" l="1"/>
  <c r="H37" i="24" s="1"/>
  <c r="F44" i="12" l="1"/>
  <c r="F43" i="12"/>
  <c r="F42" i="12"/>
  <c r="F41" i="12"/>
  <c r="F40" i="12"/>
  <c r="F39" i="12"/>
  <c r="F38" i="12"/>
  <c r="F37" i="12"/>
  <c r="F25" i="12"/>
  <c r="F24" i="12"/>
  <c r="F23" i="12"/>
  <c r="F22" i="12"/>
  <c r="F21" i="12"/>
  <c r="F20" i="12"/>
  <c r="F19" i="12"/>
  <c r="I18" i="12"/>
  <c r="F18" i="12"/>
  <c r="F63" i="12"/>
  <c r="F62" i="12"/>
  <c r="F61" i="12"/>
  <c r="F60" i="12"/>
  <c r="F19" i="43"/>
  <c r="F20" i="43"/>
  <c r="O21" i="28"/>
  <c r="O20" i="28"/>
  <c r="O16" i="28"/>
  <c r="O18" i="28"/>
  <c r="O17" i="28"/>
  <c r="P11" i="28" l="1"/>
  <c r="E16" i="38" l="1"/>
  <c r="D16" i="38"/>
  <c r="D15" i="38"/>
  <c r="G65" i="8"/>
  <c r="D23" i="38"/>
  <c r="F26" i="12"/>
  <c r="I17" i="12"/>
  <c r="E17" i="12"/>
  <c r="F17" i="12" s="1"/>
  <c r="D10" i="12" l="1"/>
  <c r="F19" i="10"/>
  <c r="I167" i="12" l="1"/>
  <c r="F167" i="12"/>
  <c r="I166" i="12"/>
  <c r="F166" i="12"/>
  <c r="I165" i="12"/>
  <c r="F165" i="12"/>
  <c r="I164" i="12"/>
  <c r="F164" i="12"/>
  <c r="I163" i="12"/>
  <c r="E163" i="12"/>
  <c r="F163" i="12" s="1"/>
  <c r="C160" i="12"/>
  <c r="I153" i="12"/>
  <c r="F153" i="12"/>
  <c r="F152" i="12"/>
  <c r="F151" i="12"/>
  <c r="F150" i="12"/>
  <c r="F149" i="12"/>
  <c r="I148" i="12"/>
  <c r="E148" i="12"/>
  <c r="F148" i="12" s="1"/>
  <c r="C145" i="12"/>
  <c r="I103" i="12"/>
  <c r="F103" i="12"/>
  <c r="I74" i="12"/>
  <c r="E74" i="12"/>
  <c r="F74" i="12" s="1"/>
  <c r="I64" i="12"/>
  <c r="F64" i="12"/>
  <c r="F59" i="12"/>
  <c r="F58" i="12"/>
  <c r="F57" i="12"/>
  <c r="F56" i="12"/>
  <c r="I55" i="12"/>
  <c r="E55" i="12"/>
  <c r="F55" i="12" s="1"/>
  <c r="I45" i="12"/>
  <c r="F45" i="12"/>
  <c r="I36" i="12"/>
  <c r="E36" i="12"/>
  <c r="F36" i="12" s="1"/>
  <c r="C33" i="12"/>
  <c r="J168" i="10"/>
  <c r="J167" i="10"/>
  <c r="J166" i="10"/>
  <c r="J165" i="10"/>
  <c r="J164" i="10"/>
  <c r="J163" i="10"/>
  <c r="J162" i="10"/>
  <c r="J161" i="10"/>
  <c r="J160" i="10"/>
  <c r="J159" i="10"/>
  <c r="J158" i="10"/>
  <c r="J156" i="10"/>
  <c r="J157" i="10"/>
  <c r="J145" i="10"/>
  <c r="J144" i="10"/>
  <c r="J143" i="10"/>
  <c r="J142" i="10"/>
  <c r="J141" i="10"/>
  <c r="J140" i="10"/>
  <c r="J139" i="10"/>
  <c r="J138" i="10"/>
  <c r="J137" i="10"/>
  <c r="J136" i="10"/>
  <c r="J135" i="10"/>
  <c r="J133" i="10"/>
  <c r="J134" i="10"/>
  <c r="J122" i="10"/>
  <c r="J121" i="10"/>
  <c r="J120" i="10"/>
  <c r="J119" i="10"/>
  <c r="J118" i="10"/>
  <c r="J117" i="10"/>
  <c r="J116" i="10"/>
  <c r="J115" i="10"/>
  <c r="J114" i="10"/>
  <c r="J113" i="10"/>
  <c r="J112" i="10"/>
  <c r="J110" i="10"/>
  <c r="J111" i="10"/>
  <c r="J99" i="10"/>
  <c r="J98" i="10"/>
  <c r="J97" i="10"/>
  <c r="J96" i="10"/>
  <c r="J95" i="10"/>
  <c r="J94" i="10"/>
  <c r="J93" i="10"/>
  <c r="J92" i="10"/>
  <c r="J91" i="10"/>
  <c r="J90" i="10"/>
  <c r="J89" i="10"/>
  <c r="J87" i="10"/>
  <c r="J88" i="10"/>
  <c r="J53" i="10"/>
  <c r="J52" i="10"/>
  <c r="J51" i="10"/>
  <c r="J50" i="10"/>
  <c r="J49" i="10"/>
  <c r="J48" i="10"/>
  <c r="J47" i="10"/>
  <c r="J46" i="10"/>
  <c r="J45" i="10"/>
  <c r="J44" i="10"/>
  <c r="J43" i="10"/>
  <c r="J41" i="10"/>
  <c r="J42" i="10"/>
  <c r="J1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F132" i="10"/>
  <c r="E132" i="10"/>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F40" i="10"/>
  <c r="C37" i="10"/>
  <c r="K138" i="8"/>
  <c r="K186" i="8"/>
  <c r="K139" i="8"/>
  <c r="K7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J247" i="8"/>
  <c r="J246" i="8"/>
  <c r="J245" i="8"/>
  <c r="G245" i="8"/>
  <c r="F247" i="8" s="1"/>
  <c r="G247" i="8" s="1"/>
  <c r="J244" i="8"/>
  <c r="G244" i="8"/>
  <c r="J243" i="8"/>
  <c r="G243" i="8"/>
  <c r="J242" i="8"/>
  <c r="G242" i="8"/>
  <c r="J241" i="8"/>
  <c r="J240" i="8"/>
  <c r="J239" i="8"/>
  <c r="G239" i="8"/>
  <c r="F241" i="8" s="1"/>
  <c r="G241" i="8" s="1"/>
  <c r="J238" i="8"/>
  <c r="J237" i="8"/>
  <c r="J236" i="8"/>
  <c r="F236" i="8"/>
  <c r="G236" i="8" s="1"/>
  <c r="F237" i="8" s="1"/>
  <c r="G237" i="8" s="1"/>
  <c r="J235" i="8"/>
  <c r="J234" i="8"/>
  <c r="J233" i="8"/>
  <c r="F233" i="8"/>
  <c r="G233" i="8" s="1"/>
  <c r="F235" i="8" s="1"/>
  <c r="G235" i="8" s="1"/>
  <c r="J232" i="8"/>
  <c r="J231" i="8"/>
  <c r="J230" i="8"/>
  <c r="F230" i="8"/>
  <c r="G230" i="8" s="1"/>
  <c r="J229" i="8"/>
  <c r="J228" i="8"/>
  <c r="J227" i="8"/>
  <c r="F227" i="8"/>
  <c r="G227" i="8" s="1"/>
  <c r="J226" i="8"/>
  <c r="J225" i="8"/>
  <c r="J224" i="8"/>
  <c r="F224" i="8"/>
  <c r="G224" i="8" s="1"/>
  <c r="F225" i="8" s="1"/>
  <c r="G225" i="8" s="1"/>
  <c r="J223" i="8"/>
  <c r="J222" i="8"/>
  <c r="J221" i="8"/>
  <c r="F221" i="8"/>
  <c r="G221" i="8" s="1"/>
  <c r="F223" i="8" s="1"/>
  <c r="G223" i="8" s="1"/>
  <c r="J220" i="8"/>
  <c r="J219" i="8"/>
  <c r="J218" i="8"/>
  <c r="F218" i="8"/>
  <c r="G218" i="8" s="1"/>
  <c r="J217" i="8"/>
  <c r="J216" i="8"/>
  <c r="J215" i="8"/>
  <c r="F215" i="8"/>
  <c r="G215" i="8" s="1"/>
  <c r="J214" i="8"/>
  <c r="J213" i="8"/>
  <c r="J212" i="8"/>
  <c r="F212" i="8"/>
  <c r="G212" i="8" s="1"/>
  <c r="F213" i="8" s="1"/>
  <c r="G213" i="8" s="1"/>
  <c r="J211" i="8"/>
  <c r="J210" i="8"/>
  <c r="J209" i="8"/>
  <c r="F209" i="8"/>
  <c r="G209" i="8" s="1"/>
  <c r="F211" i="8" s="1"/>
  <c r="G211" i="8" s="1"/>
  <c r="J208" i="8"/>
  <c r="J207" i="8"/>
  <c r="J206" i="8"/>
  <c r="F206" i="8"/>
  <c r="G206" i="8" s="1"/>
  <c r="J205" i="8"/>
  <c r="J204" i="8"/>
  <c r="J203" i="8"/>
  <c r="F203" i="8"/>
  <c r="G203" i="8" s="1"/>
  <c r="J202" i="8"/>
  <c r="J201" i="8"/>
  <c r="J200" i="8"/>
  <c r="F200" i="8"/>
  <c r="G200" i="8" s="1"/>
  <c r="F201" i="8" s="1"/>
  <c r="G201" i="8" s="1"/>
  <c r="J199" i="8"/>
  <c r="J198" i="8"/>
  <c r="J197" i="8"/>
  <c r="F197" i="8"/>
  <c r="G197" i="8" s="1"/>
  <c r="C194" i="8"/>
  <c r="K187" i="8"/>
  <c r="J187" i="8"/>
  <c r="J186" i="8"/>
  <c r="K185" i="8"/>
  <c r="J185" i="8"/>
  <c r="G185" i="8"/>
  <c r="F187" i="8" s="1"/>
  <c r="G187" i="8" s="1"/>
  <c r="K184" i="8"/>
  <c r="J184" i="8"/>
  <c r="G184" i="8"/>
  <c r="K183" i="8"/>
  <c r="J183" i="8"/>
  <c r="G183" i="8"/>
  <c r="K182" i="8"/>
  <c r="J182" i="8"/>
  <c r="G182" i="8"/>
  <c r="K181" i="8"/>
  <c r="J181" i="8"/>
  <c r="F181" i="8"/>
  <c r="G181" i="8" s="1"/>
  <c r="K180" i="8"/>
  <c r="J180" i="8"/>
  <c r="F180" i="8"/>
  <c r="G180" i="8" s="1"/>
  <c r="K179" i="8"/>
  <c r="J179" i="8"/>
  <c r="G179" i="8"/>
  <c r="K178" i="8"/>
  <c r="J178" i="8"/>
  <c r="K177" i="8"/>
  <c r="J177" i="8"/>
  <c r="J176" i="8"/>
  <c r="F176" i="8"/>
  <c r="G176" i="8" s="1"/>
  <c r="F178" i="8" s="1"/>
  <c r="G178" i="8" s="1"/>
  <c r="K175" i="8"/>
  <c r="J175" i="8"/>
  <c r="K174" i="8"/>
  <c r="J174" i="8"/>
  <c r="J173" i="8"/>
  <c r="F173" i="8"/>
  <c r="G173" i="8" s="1"/>
  <c r="K172" i="8"/>
  <c r="J172" i="8"/>
  <c r="K171" i="8"/>
  <c r="J171" i="8"/>
  <c r="J170" i="8"/>
  <c r="F170" i="8"/>
  <c r="G170" i="8" s="1"/>
  <c r="K169" i="8"/>
  <c r="J169" i="8"/>
  <c r="K168" i="8"/>
  <c r="J168" i="8"/>
  <c r="J167" i="8"/>
  <c r="F167" i="8"/>
  <c r="G167" i="8" s="1"/>
  <c r="K166" i="8"/>
  <c r="J166" i="8"/>
  <c r="K165" i="8"/>
  <c r="J165" i="8"/>
  <c r="J164" i="8"/>
  <c r="F164" i="8"/>
  <c r="G164" i="8" s="1"/>
  <c r="F166" i="8" s="1"/>
  <c r="G166" i="8" s="1"/>
  <c r="K163" i="8"/>
  <c r="J163" i="8"/>
  <c r="K162" i="8"/>
  <c r="J162" i="8"/>
  <c r="J161" i="8"/>
  <c r="F161" i="8"/>
  <c r="G161" i="8" s="1"/>
  <c r="K160" i="8"/>
  <c r="J160" i="8"/>
  <c r="K159" i="8"/>
  <c r="J159" i="8"/>
  <c r="J158" i="8"/>
  <c r="F158" i="8"/>
  <c r="G158" i="8" s="1"/>
  <c r="K157" i="8"/>
  <c r="J157" i="8"/>
  <c r="K156" i="8"/>
  <c r="J156" i="8"/>
  <c r="J155" i="8"/>
  <c r="F155" i="8"/>
  <c r="G155" i="8" s="1"/>
  <c r="K154" i="8"/>
  <c r="J154" i="8"/>
  <c r="K153" i="8"/>
  <c r="J153" i="8"/>
  <c r="J152" i="8"/>
  <c r="F152" i="8"/>
  <c r="G152" i="8" s="1"/>
  <c r="F154" i="8" s="1"/>
  <c r="G154" i="8" s="1"/>
  <c r="K151" i="8"/>
  <c r="J151" i="8"/>
  <c r="K150" i="8"/>
  <c r="J150" i="8"/>
  <c r="J149" i="8"/>
  <c r="F149" i="8"/>
  <c r="G149" i="8" s="1"/>
  <c r="K148" i="8"/>
  <c r="J148" i="8"/>
  <c r="K147" i="8"/>
  <c r="J147" i="8"/>
  <c r="J146" i="8"/>
  <c r="F146" i="8"/>
  <c r="G146" i="8" s="1"/>
  <c r="K145" i="8"/>
  <c r="J145" i="8"/>
  <c r="K144" i="8"/>
  <c r="J144" i="8"/>
  <c r="J143" i="8"/>
  <c r="F143" i="8"/>
  <c r="G143" i="8" s="1"/>
  <c r="K142" i="8"/>
  <c r="J142" i="8"/>
  <c r="K141" i="8"/>
  <c r="J141" i="8"/>
  <c r="J140" i="8"/>
  <c r="F140" i="8"/>
  <c r="G140" i="8" s="1"/>
  <c r="F142" i="8" s="1"/>
  <c r="G142" i="8" s="1"/>
  <c r="J139" i="8"/>
  <c r="J138" i="8"/>
  <c r="J137" i="8"/>
  <c r="F137" i="8"/>
  <c r="G137" i="8" s="1"/>
  <c r="C134" i="8"/>
  <c r="K127" i="8"/>
  <c r="J127" i="8"/>
  <c r="K126" i="8"/>
  <c r="J126" i="8"/>
  <c r="K125" i="8"/>
  <c r="J125" i="8"/>
  <c r="G125" i="8"/>
  <c r="F126" i="8" s="1"/>
  <c r="G126" i="8" s="1"/>
  <c r="K124" i="8"/>
  <c r="J124" i="8"/>
  <c r="G124" i="8"/>
  <c r="K123" i="8"/>
  <c r="J123" i="8"/>
  <c r="G123" i="8"/>
  <c r="K122" i="8"/>
  <c r="J122" i="8"/>
  <c r="G122" i="8"/>
  <c r="K121" i="8"/>
  <c r="J121" i="8"/>
  <c r="K120" i="8"/>
  <c r="J120" i="8"/>
  <c r="F120" i="8"/>
  <c r="G120" i="8" s="1"/>
  <c r="K119" i="8"/>
  <c r="J119" i="8"/>
  <c r="G119" i="8"/>
  <c r="F121" i="8" s="1"/>
  <c r="G121" i="8" s="1"/>
  <c r="K118" i="8"/>
  <c r="J118" i="8"/>
  <c r="K117" i="8"/>
  <c r="J117" i="8"/>
  <c r="J116" i="8"/>
  <c r="F116" i="8"/>
  <c r="G116" i="8" s="1"/>
  <c r="K115" i="8"/>
  <c r="J115" i="8"/>
  <c r="K114" i="8"/>
  <c r="J114" i="8"/>
  <c r="J113" i="8"/>
  <c r="F113" i="8"/>
  <c r="G113" i="8" s="1"/>
  <c r="F115" i="8" s="1"/>
  <c r="G115" i="8" s="1"/>
  <c r="K112" i="8"/>
  <c r="J112" i="8"/>
  <c r="K111" i="8"/>
  <c r="J111" i="8"/>
  <c r="J110" i="8"/>
  <c r="F110" i="8"/>
  <c r="G110" i="8" s="1"/>
  <c r="K109" i="8"/>
  <c r="J109" i="8"/>
  <c r="K108" i="8"/>
  <c r="J108" i="8"/>
  <c r="J107" i="8"/>
  <c r="F107" i="8"/>
  <c r="G107" i="8" s="1"/>
  <c r="K106" i="8"/>
  <c r="J106" i="8"/>
  <c r="K105" i="8"/>
  <c r="J105" i="8"/>
  <c r="J104" i="8"/>
  <c r="F104" i="8"/>
  <c r="G104" i="8" s="1"/>
  <c r="K103" i="8"/>
  <c r="J103" i="8"/>
  <c r="K102" i="8"/>
  <c r="J102" i="8"/>
  <c r="J101" i="8"/>
  <c r="F101" i="8"/>
  <c r="G101" i="8" s="1"/>
  <c r="F103" i="8" s="1"/>
  <c r="G103" i="8" s="1"/>
  <c r="K100" i="8"/>
  <c r="J100" i="8"/>
  <c r="K99" i="8"/>
  <c r="J99" i="8"/>
  <c r="J98" i="8"/>
  <c r="F98" i="8"/>
  <c r="G98" i="8" s="1"/>
  <c r="K97" i="8"/>
  <c r="J97" i="8"/>
  <c r="K96" i="8"/>
  <c r="J96" i="8"/>
  <c r="J95" i="8"/>
  <c r="F95" i="8"/>
  <c r="G95" i="8" s="1"/>
  <c r="K94" i="8"/>
  <c r="J94" i="8"/>
  <c r="K93" i="8"/>
  <c r="J93" i="8"/>
  <c r="J92" i="8"/>
  <c r="F92" i="8"/>
  <c r="G92" i="8" s="1"/>
  <c r="K91" i="8"/>
  <c r="J91" i="8"/>
  <c r="K90" i="8"/>
  <c r="J90" i="8"/>
  <c r="J89" i="8"/>
  <c r="F89" i="8"/>
  <c r="G89" i="8" s="1"/>
  <c r="F91" i="8" s="1"/>
  <c r="G91" i="8" s="1"/>
  <c r="K88" i="8"/>
  <c r="J88" i="8"/>
  <c r="K87" i="8"/>
  <c r="J87" i="8"/>
  <c r="J86" i="8"/>
  <c r="F86" i="8"/>
  <c r="G86" i="8" s="1"/>
  <c r="K85" i="8"/>
  <c r="J85" i="8"/>
  <c r="K84" i="8"/>
  <c r="J84" i="8"/>
  <c r="J83" i="8"/>
  <c r="F83" i="8"/>
  <c r="G83" i="8" s="1"/>
  <c r="K82" i="8"/>
  <c r="J82" i="8"/>
  <c r="K81" i="8"/>
  <c r="J81" i="8"/>
  <c r="J80" i="8"/>
  <c r="F80" i="8"/>
  <c r="G80" i="8" s="1"/>
  <c r="J79" i="8"/>
  <c r="K78" i="8"/>
  <c r="J78" i="8"/>
  <c r="J77" i="8"/>
  <c r="F77" i="8"/>
  <c r="G77" i="8" s="1"/>
  <c r="C74" i="8"/>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64" i="9"/>
  <c r="J63" i="9"/>
  <c r="J62" i="9"/>
  <c r="J61" i="9"/>
  <c r="J60" i="9"/>
  <c r="J59" i="9"/>
  <c r="J58" i="9"/>
  <c r="J57" i="9"/>
  <c r="J56" i="9"/>
  <c r="J45" i="9"/>
  <c r="J44" i="9"/>
  <c r="J43" i="9"/>
  <c r="J42" i="9"/>
  <c r="J41" i="9"/>
  <c r="J40" i="9"/>
  <c r="J39" i="9"/>
  <c r="J38" i="9"/>
  <c r="J37" i="9"/>
  <c r="I159" i="9"/>
  <c r="F159" i="9"/>
  <c r="I158" i="9"/>
  <c r="F158" i="9"/>
  <c r="I157" i="9"/>
  <c r="F157" i="9"/>
  <c r="I156" i="9"/>
  <c r="F156" i="9"/>
  <c r="I155" i="9"/>
  <c r="F155" i="9"/>
  <c r="I154" i="9"/>
  <c r="F154" i="9"/>
  <c r="I153" i="9"/>
  <c r="F153" i="9"/>
  <c r="I152" i="9"/>
  <c r="F152" i="9"/>
  <c r="I151" i="9"/>
  <c r="F151" i="9"/>
  <c r="I150" i="9"/>
  <c r="F150" i="9"/>
  <c r="C147" i="9"/>
  <c r="I140" i="9"/>
  <c r="F140" i="9"/>
  <c r="I139" i="9"/>
  <c r="F139" i="9"/>
  <c r="I138" i="9"/>
  <c r="F138" i="9"/>
  <c r="I137" i="9"/>
  <c r="F137" i="9"/>
  <c r="I136" i="9"/>
  <c r="F136" i="9"/>
  <c r="I135" i="9"/>
  <c r="F135" i="9"/>
  <c r="I134" i="9"/>
  <c r="F134" i="9"/>
  <c r="I133" i="9"/>
  <c r="F133" i="9"/>
  <c r="I132" i="9"/>
  <c r="F132" i="9"/>
  <c r="I131" i="9"/>
  <c r="F131" i="9"/>
  <c r="C128" i="9"/>
  <c r="I121" i="9"/>
  <c r="F121" i="9"/>
  <c r="I120" i="9"/>
  <c r="F120" i="9"/>
  <c r="I119" i="9"/>
  <c r="F119" i="9"/>
  <c r="I118" i="9"/>
  <c r="F118" i="9"/>
  <c r="I117" i="9"/>
  <c r="F117" i="9"/>
  <c r="I116" i="9"/>
  <c r="F116" i="9"/>
  <c r="I115" i="9"/>
  <c r="F115" i="9"/>
  <c r="I114" i="9"/>
  <c r="F114" i="9"/>
  <c r="I113" i="9"/>
  <c r="F113" i="9"/>
  <c r="I112" i="9"/>
  <c r="F112" i="9"/>
  <c r="C109" i="9"/>
  <c r="I102" i="9"/>
  <c r="F102" i="9"/>
  <c r="I101" i="9"/>
  <c r="F101" i="9"/>
  <c r="I100" i="9"/>
  <c r="F100" i="9"/>
  <c r="I99" i="9"/>
  <c r="F99" i="9"/>
  <c r="I98" i="9"/>
  <c r="F98" i="9"/>
  <c r="I97" i="9"/>
  <c r="F97" i="9"/>
  <c r="I96" i="9"/>
  <c r="F96" i="9"/>
  <c r="I95" i="9"/>
  <c r="F95" i="9"/>
  <c r="I94" i="9"/>
  <c r="F94" i="9"/>
  <c r="I93" i="9"/>
  <c r="F93" i="9"/>
  <c r="C90" i="9"/>
  <c r="I83" i="9"/>
  <c r="F83" i="9"/>
  <c r="I82" i="9"/>
  <c r="F82" i="9"/>
  <c r="I81" i="9"/>
  <c r="F81" i="9"/>
  <c r="I80" i="9"/>
  <c r="F80" i="9"/>
  <c r="I79" i="9"/>
  <c r="F79" i="9"/>
  <c r="I78" i="9"/>
  <c r="F78" i="9"/>
  <c r="I77" i="9"/>
  <c r="F77" i="9"/>
  <c r="I76" i="9"/>
  <c r="F76" i="9"/>
  <c r="I75" i="9"/>
  <c r="F75" i="9"/>
  <c r="I74" i="9"/>
  <c r="F74" i="9"/>
  <c r="C71" i="9"/>
  <c r="I64" i="9"/>
  <c r="F64" i="9"/>
  <c r="I63" i="9"/>
  <c r="F63" i="9"/>
  <c r="I62" i="9"/>
  <c r="F62" i="9"/>
  <c r="I61" i="9"/>
  <c r="F61" i="9"/>
  <c r="I60" i="9"/>
  <c r="F60" i="9"/>
  <c r="I59" i="9"/>
  <c r="F59" i="9"/>
  <c r="I58" i="9"/>
  <c r="F58" i="9"/>
  <c r="I57" i="9"/>
  <c r="F57" i="9"/>
  <c r="I56" i="9"/>
  <c r="F56" i="9"/>
  <c r="I55" i="9"/>
  <c r="F55" i="9"/>
  <c r="C52" i="9"/>
  <c r="I45" i="9"/>
  <c r="F45" i="9"/>
  <c r="I44" i="9"/>
  <c r="F44" i="9"/>
  <c r="I43" i="9"/>
  <c r="F43" i="9"/>
  <c r="I42" i="9"/>
  <c r="F42" i="9"/>
  <c r="I41" i="9"/>
  <c r="F41" i="9"/>
  <c r="I40" i="9"/>
  <c r="F40" i="9"/>
  <c r="I39" i="9"/>
  <c r="F39" i="9"/>
  <c r="I38" i="9"/>
  <c r="F38" i="9"/>
  <c r="I37" i="9"/>
  <c r="F37" i="9"/>
  <c r="I36" i="9"/>
  <c r="F36" i="9"/>
  <c r="C33" i="9"/>
  <c r="K157" i="7"/>
  <c r="K156" i="7"/>
  <c r="K155" i="7"/>
  <c r="K154" i="7"/>
  <c r="K153" i="7"/>
  <c r="K152" i="7"/>
  <c r="K151" i="7"/>
  <c r="K150" i="7"/>
  <c r="K149" i="7"/>
  <c r="K138" i="7"/>
  <c r="K137" i="7"/>
  <c r="K136" i="7"/>
  <c r="K135" i="7"/>
  <c r="K134" i="7"/>
  <c r="K133" i="7"/>
  <c r="K132" i="7"/>
  <c r="K131" i="7"/>
  <c r="K130" i="7"/>
  <c r="K119" i="7"/>
  <c r="K118" i="7"/>
  <c r="K117" i="7"/>
  <c r="K116" i="7"/>
  <c r="K115" i="7"/>
  <c r="K114" i="7"/>
  <c r="K113" i="7"/>
  <c r="K112" i="7"/>
  <c r="K111" i="7"/>
  <c r="K100" i="7"/>
  <c r="K99" i="7"/>
  <c r="K98" i="7"/>
  <c r="K97" i="7"/>
  <c r="K96" i="7"/>
  <c r="K95" i="7"/>
  <c r="K94" i="7"/>
  <c r="K93" i="7"/>
  <c r="K92" i="7"/>
  <c r="K81" i="7"/>
  <c r="K80" i="7"/>
  <c r="K79" i="7"/>
  <c r="K78" i="7"/>
  <c r="K77" i="7"/>
  <c r="K76" i="7"/>
  <c r="K75" i="7"/>
  <c r="K74" i="7"/>
  <c r="J157" i="7"/>
  <c r="F157" i="7"/>
  <c r="G157" i="7" s="1"/>
  <c r="J156" i="7"/>
  <c r="G156" i="7"/>
  <c r="J155" i="7"/>
  <c r="G155" i="7"/>
  <c r="J154" i="7"/>
  <c r="G154" i="7"/>
  <c r="J153" i="7"/>
  <c r="G153" i="7"/>
  <c r="J152" i="7"/>
  <c r="G152" i="7"/>
  <c r="J151" i="7"/>
  <c r="G151" i="7"/>
  <c r="J150" i="7"/>
  <c r="E150" i="7"/>
  <c r="G150" i="7" s="1"/>
  <c r="J149" i="7"/>
  <c r="E149" i="7"/>
  <c r="G149" i="7" s="1"/>
  <c r="J148" i="7"/>
  <c r="G148" i="7"/>
  <c r="J138" i="7"/>
  <c r="J137" i="7"/>
  <c r="G137" i="7"/>
  <c r="J136" i="7"/>
  <c r="G136" i="7"/>
  <c r="J135" i="7"/>
  <c r="G135" i="7"/>
  <c r="J134" i="7"/>
  <c r="G134" i="7"/>
  <c r="J133" i="7"/>
  <c r="G133" i="7"/>
  <c r="J132" i="7"/>
  <c r="G132" i="7"/>
  <c r="J131" i="7"/>
  <c r="G131" i="7"/>
  <c r="J130" i="7"/>
  <c r="G130" i="7"/>
  <c r="J129" i="7"/>
  <c r="G129" i="7"/>
  <c r="J119" i="7"/>
  <c r="F119" i="7"/>
  <c r="G119" i="7" s="1"/>
  <c r="J118" i="7"/>
  <c r="G118" i="7"/>
  <c r="J117" i="7"/>
  <c r="G117" i="7"/>
  <c r="J116" i="7"/>
  <c r="G116" i="7"/>
  <c r="J115" i="7"/>
  <c r="G115" i="7"/>
  <c r="J114" i="7"/>
  <c r="G114" i="7"/>
  <c r="J113" i="7"/>
  <c r="G113" i="7"/>
  <c r="J112" i="7"/>
  <c r="G112" i="7"/>
  <c r="J111" i="7"/>
  <c r="G111" i="7"/>
  <c r="J110" i="7"/>
  <c r="G110" i="7"/>
  <c r="J100" i="7"/>
  <c r="F100" i="7"/>
  <c r="G100" i="7" s="1"/>
  <c r="J99" i="7"/>
  <c r="G99" i="7"/>
  <c r="J98" i="7"/>
  <c r="G98" i="7"/>
  <c r="J97" i="7"/>
  <c r="G97" i="7"/>
  <c r="J96" i="7"/>
  <c r="G96" i="7"/>
  <c r="J95" i="7"/>
  <c r="G95" i="7"/>
  <c r="J94" i="7"/>
  <c r="G94" i="7"/>
  <c r="J93" i="7"/>
  <c r="G93" i="7"/>
  <c r="J92" i="7"/>
  <c r="G92" i="7"/>
  <c r="J91" i="7"/>
  <c r="G91" i="7"/>
  <c r="J81" i="7"/>
  <c r="G81" i="7"/>
  <c r="J80" i="7"/>
  <c r="G80" i="7"/>
  <c r="J79" i="7"/>
  <c r="G79" i="7"/>
  <c r="J78" i="7"/>
  <c r="G78" i="7"/>
  <c r="J77" i="7"/>
  <c r="G77" i="7"/>
  <c r="J76" i="7"/>
  <c r="G76" i="7"/>
  <c r="J75" i="7"/>
  <c r="G75" i="7"/>
  <c r="J74" i="7"/>
  <c r="G74" i="7"/>
  <c r="J73" i="7"/>
  <c r="G73" i="7"/>
  <c r="J72" i="7"/>
  <c r="G72" i="7"/>
  <c r="C69" i="7"/>
  <c r="D48" i="9" l="1"/>
  <c r="F246" i="8"/>
  <c r="G246" i="8" s="1"/>
  <c r="F186" i="8"/>
  <c r="G186" i="8" s="1"/>
  <c r="F240" i="8"/>
  <c r="G240" i="8" s="1"/>
  <c r="D67" i="9"/>
  <c r="D143" i="9"/>
  <c r="F127" i="8"/>
  <c r="G127" i="8" s="1"/>
  <c r="D29" i="9"/>
  <c r="D86" i="9"/>
  <c r="F81" i="8"/>
  <c r="G81" i="8" s="1"/>
  <c r="F82" i="8"/>
  <c r="G82" i="8" s="1"/>
  <c r="F93" i="8"/>
  <c r="G93" i="8" s="1"/>
  <c r="F94" i="8"/>
  <c r="G94" i="8" s="1"/>
  <c r="D124" i="9"/>
  <c r="F202" i="8"/>
  <c r="G202" i="8" s="1"/>
  <c r="F214" i="8"/>
  <c r="G214" i="8" s="1"/>
  <c r="F226" i="8"/>
  <c r="G226" i="8" s="1"/>
  <c r="F238" i="8"/>
  <c r="G238" i="8" s="1"/>
  <c r="D105" i="9"/>
  <c r="P18" i="28"/>
  <c r="H18" i="28" s="1"/>
  <c r="D102" i="10"/>
  <c r="D148" i="10"/>
  <c r="D79" i="10"/>
  <c r="D125" i="10"/>
  <c r="D156" i="12"/>
  <c r="P21" i="28"/>
  <c r="H21" i="28" s="1"/>
  <c r="D67" i="12"/>
  <c r="P36" i="24" s="1"/>
  <c r="F148" i="8"/>
  <c r="G148" i="8" s="1"/>
  <c r="F147" i="8"/>
  <c r="G147" i="8" s="1"/>
  <c r="F169" i="8"/>
  <c r="G169" i="8" s="1"/>
  <c r="F168" i="8"/>
  <c r="G168" i="8" s="1"/>
  <c r="F175" i="8"/>
  <c r="G175" i="8" s="1"/>
  <c r="F174" i="8"/>
  <c r="G174" i="8" s="1"/>
  <c r="F139" i="8"/>
  <c r="G139" i="8" s="1"/>
  <c r="F138" i="8"/>
  <c r="G138" i="8" s="1"/>
  <c r="F160" i="8"/>
  <c r="G160" i="8" s="1"/>
  <c r="F159" i="8"/>
  <c r="G159" i="8" s="1"/>
  <c r="F205" i="8"/>
  <c r="G205" i="8" s="1"/>
  <c r="F204" i="8"/>
  <c r="G204" i="8" s="1"/>
  <c r="F217" i="8"/>
  <c r="G217" i="8" s="1"/>
  <c r="F216" i="8"/>
  <c r="G216" i="8" s="1"/>
  <c r="F229" i="8"/>
  <c r="G229" i="8" s="1"/>
  <c r="F228" i="8"/>
  <c r="G228" i="8" s="1"/>
  <c r="F145" i="8"/>
  <c r="G145" i="8" s="1"/>
  <c r="F144" i="8"/>
  <c r="G144" i="8" s="1"/>
  <c r="F151" i="8"/>
  <c r="G151" i="8" s="1"/>
  <c r="F150" i="8"/>
  <c r="G150" i="8" s="1"/>
  <c r="F172" i="8"/>
  <c r="G172" i="8" s="1"/>
  <c r="F171" i="8"/>
  <c r="G171" i="8" s="1"/>
  <c r="F157" i="8"/>
  <c r="G157" i="8" s="1"/>
  <c r="F156" i="8"/>
  <c r="G156" i="8" s="1"/>
  <c r="F163" i="8"/>
  <c r="G163" i="8" s="1"/>
  <c r="F162" i="8"/>
  <c r="G162" i="8" s="1"/>
  <c r="F208" i="8"/>
  <c r="G208" i="8" s="1"/>
  <c r="F207" i="8"/>
  <c r="G207" i="8" s="1"/>
  <c r="F220" i="8"/>
  <c r="G220" i="8" s="1"/>
  <c r="F219" i="8"/>
  <c r="G219" i="8" s="1"/>
  <c r="F232" i="8"/>
  <c r="G232" i="8" s="1"/>
  <c r="F231" i="8"/>
  <c r="G231" i="8" s="1"/>
  <c r="F141" i="8"/>
  <c r="G141" i="8" s="1"/>
  <c r="F153" i="8"/>
  <c r="G153" i="8" s="1"/>
  <c r="F165" i="8"/>
  <c r="G165" i="8" s="1"/>
  <c r="F177" i="8"/>
  <c r="G177" i="8" s="1"/>
  <c r="F198" i="8"/>
  <c r="G198" i="8" s="1"/>
  <c r="F199" i="8"/>
  <c r="G199" i="8" s="1"/>
  <c r="F210" i="8"/>
  <c r="G210" i="8" s="1"/>
  <c r="F222" i="8"/>
  <c r="G222" i="8" s="1"/>
  <c r="F234" i="8"/>
  <c r="G234" i="8" s="1"/>
  <c r="F106" i="8"/>
  <c r="G106" i="8" s="1"/>
  <c r="F105" i="8"/>
  <c r="G105" i="8" s="1"/>
  <c r="F112" i="8"/>
  <c r="G112" i="8" s="1"/>
  <c r="F111" i="8"/>
  <c r="G111" i="8" s="1"/>
  <c r="F85" i="8"/>
  <c r="G85" i="8" s="1"/>
  <c r="F84" i="8"/>
  <c r="G84" i="8" s="1"/>
  <c r="F97" i="8"/>
  <c r="G97" i="8" s="1"/>
  <c r="F96" i="8"/>
  <c r="G96" i="8" s="1"/>
  <c r="F109" i="8"/>
  <c r="G109" i="8" s="1"/>
  <c r="F108" i="8"/>
  <c r="G108" i="8" s="1"/>
  <c r="F88" i="8"/>
  <c r="G88" i="8" s="1"/>
  <c r="F87" i="8"/>
  <c r="G87" i="8" s="1"/>
  <c r="F100" i="8"/>
  <c r="G100" i="8" s="1"/>
  <c r="F99" i="8"/>
  <c r="G99" i="8" s="1"/>
  <c r="F118" i="8"/>
  <c r="G118" i="8" s="1"/>
  <c r="F117" i="8"/>
  <c r="G117" i="8" s="1"/>
  <c r="F78" i="8"/>
  <c r="G78" i="8" s="1"/>
  <c r="F79" i="8"/>
  <c r="G79" i="8" s="1"/>
  <c r="F90" i="8"/>
  <c r="G90" i="8" s="1"/>
  <c r="F102" i="8"/>
  <c r="G102" i="8" s="1"/>
  <c r="F114" i="8"/>
  <c r="G114" i="8" s="1"/>
  <c r="D141" i="7"/>
  <c r="P43" i="24" s="1"/>
  <c r="L43" i="24" s="1"/>
  <c r="D122" i="7"/>
  <c r="P41" i="24" s="1"/>
  <c r="H41" i="24" s="1"/>
  <c r="D84" i="7"/>
  <c r="P38" i="24" s="1"/>
  <c r="J38" i="24" s="1"/>
  <c r="D103" i="7"/>
  <c r="P40" i="24" s="1"/>
  <c r="L40" i="24" s="1"/>
  <c r="D65" i="7"/>
  <c r="N44" i="24"/>
  <c r="M44" i="24"/>
  <c r="K44" i="24"/>
  <c r="P11" i="21" l="1"/>
  <c r="P11" i="22"/>
  <c r="P22" i="22" s="1"/>
  <c r="D5" i="7"/>
  <c r="D190" i="8"/>
  <c r="D130" i="8"/>
  <c r="J44" i="24"/>
  <c r="L44" i="24"/>
  <c r="O44" i="24"/>
  <c r="P15" i="29"/>
  <c r="N37" i="46"/>
  <c r="M37" i="46"/>
  <c r="L37" i="46"/>
  <c r="K37" i="46"/>
  <c r="J37" i="46"/>
  <c r="I37" i="46"/>
  <c r="H37" i="46"/>
  <c r="G37" i="46"/>
  <c r="J11" i="21" l="1"/>
  <c r="N11" i="21"/>
  <c r="N36" i="21" s="1"/>
  <c r="L11" i="21"/>
  <c r="H11" i="21"/>
  <c r="H36" i="21" s="1"/>
  <c r="J11" i="22"/>
  <c r="N11" i="22"/>
  <c r="P37" i="46"/>
  <c r="O37" i="46"/>
  <c r="E18" i="10" l="1"/>
  <c r="E17" i="10"/>
  <c r="F17" i="10" s="1"/>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D320" i="38"/>
  <c r="AJ319" i="38"/>
  <c r="AI319" i="38"/>
  <c r="AH319" i="38"/>
  <c r="AF319" i="38"/>
  <c r="AE319" i="38"/>
  <c r="AD319" i="38"/>
  <c r="AB319" i="38"/>
  <c r="AA319" i="38"/>
  <c r="Z319" i="38"/>
  <c r="X319" i="38"/>
  <c r="W319" i="38"/>
  <c r="V319" i="38"/>
  <c r="E319" i="38"/>
  <c r="D319" i="38"/>
  <c r="AJ318" i="38"/>
  <c r="AI318" i="38"/>
  <c r="AH318" i="38"/>
  <c r="AE318" i="38"/>
  <c r="AD318" i="38"/>
  <c r="AB318" i="38"/>
  <c r="AA318" i="38"/>
  <c r="Z318" i="38"/>
  <c r="X318" i="38"/>
  <c r="V318" i="38"/>
  <c r="E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E251" i="38"/>
  <c r="AD251" i="38"/>
  <c r="AB251" i="38"/>
  <c r="AA251" i="38"/>
  <c r="Z251" i="38"/>
  <c r="X251" i="38"/>
  <c r="V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E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AJ15" i="38"/>
  <c r="AI15" i="38"/>
  <c r="AH15" i="38"/>
  <c r="AF15" i="38"/>
  <c r="AE15" i="38"/>
  <c r="AD15" i="38"/>
  <c r="AB15" i="38"/>
  <c r="AA15" i="38"/>
  <c r="Z15" i="38"/>
  <c r="X15" i="38"/>
  <c r="W15" i="38"/>
  <c r="V15" i="38"/>
  <c r="E15"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AC320" i="38"/>
  <c r="AK322" i="38"/>
  <c r="F319" i="38"/>
  <c r="J319" i="38" s="1"/>
  <c r="AC319" i="38"/>
  <c r="AK321" i="38"/>
  <c r="F323" i="38"/>
  <c r="H323" i="38" s="1"/>
  <c r="AG324" i="38"/>
  <c r="F317" i="38"/>
  <c r="J317" i="38" s="1"/>
  <c r="AG322" i="38"/>
  <c r="AK320" i="38"/>
  <c r="Y324" i="38"/>
  <c r="AK325" i="38"/>
  <c r="AG326" i="38"/>
  <c r="Y317" i="38"/>
  <c r="AC318" i="38"/>
  <c r="AG319" i="38"/>
  <c r="Y321" i="38"/>
  <c r="Y322" i="38"/>
  <c r="F328" i="38"/>
  <c r="H328" i="38" s="1"/>
  <c r="F326" i="38"/>
  <c r="H326" i="38" s="1"/>
  <c r="AK317" i="38"/>
  <c r="AG321" i="38"/>
  <c r="AC327" i="38"/>
  <c r="AC324" i="38"/>
  <c r="AC317" i="38"/>
  <c r="AG317"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AK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X501"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G519" i="38"/>
  <c r="I519" i="38"/>
  <c r="G546" i="38"/>
  <c r="I546" i="38"/>
  <c r="G560" i="38"/>
  <c r="I560" i="38"/>
  <c r="J206" i="38" l="1"/>
  <c r="J396" i="38"/>
  <c r="J428" i="38"/>
  <c r="H112" i="38"/>
  <c r="J150" i="38"/>
  <c r="J254" i="38"/>
  <c r="J20" i="38"/>
  <c r="E137" i="38"/>
  <c r="H34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AL381" i="38"/>
  <c r="AL367" i="38"/>
  <c r="H363" i="38"/>
  <c r="H319" i="38"/>
  <c r="H373" i="38"/>
  <c r="H357" i="38"/>
  <c r="AL380"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277" i="38"/>
  <c r="AL310" i="38"/>
  <c r="J281" i="38"/>
  <c r="H322" i="38"/>
  <c r="H307" i="38"/>
  <c r="AL274" i="38"/>
  <c r="AL282" i="38"/>
  <c r="AL285" i="38"/>
  <c r="AL327"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AA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D270"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G47" i="8" s="1"/>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J70" i="38"/>
  <c r="AL121" i="38"/>
  <c r="AH336" i="38"/>
  <c r="H431" i="38"/>
  <c r="J547"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21" i="38"/>
  <c r="Y87" i="38"/>
  <c r="F194" i="38"/>
  <c r="J194" i="38" s="1"/>
  <c r="Y413" i="38"/>
  <c r="H96" i="38"/>
  <c r="AB110" i="38"/>
  <c r="W212" i="38"/>
  <c r="Y212" i="38" s="1"/>
  <c r="AK394" i="38"/>
  <c r="AL438" i="38"/>
  <c r="AK270" i="38"/>
  <c r="AA229" i="38"/>
  <c r="AL432" i="38"/>
  <c r="Y384" i="38"/>
  <c r="AL136" i="38"/>
  <c r="Y69" i="38"/>
  <c r="AK546" i="38"/>
  <c r="AL341" i="38"/>
  <c r="AC63" i="38"/>
  <c r="AL385" i="38"/>
  <c r="AE110" i="38"/>
  <c r="AL154" i="38"/>
  <c r="Y449" i="38"/>
  <c r="Z229" i="38"/>
  <c r="Y63" i="38"/>
  <c r="AC194" i="38"/>
  <c r="AC137"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I412" i="38"/>
  <c r="AK153" i="38"/>
  <c r="AL65" i="38"/>
  <c r="Y270" i="38"/>
  <c r="AK413" i="38"/>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110" i="38"/>
  <c r="F111" i="38"/>
  <c r="D212" i="38"/>
  <c r="F221" i="38"/>
  <c r="AC13" i="38"/>
  <c r="Z12" i="38"/>
  <c r="AG13"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K52" i="8"/>
  <c r="J52" i="8"/>
  <c r="K51" i="8"/>
  <c r="J51" i="8"/>
  <c r="J50" i="8"/>
  <c r="G50" i="8"/>
  <c r="K25" i="8"/>
  <c r="J25" i="8"/>
  <c r="K24" i="8"/>
  <c r="J24" i="8"/>
  <c r="J23" i="8"/>
  <c r="G23" i="8"/>
  <c r="F24" i="8" s="1"/>
  <c r="G24" i="8" s="1"/>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AK229" i="38"/>
  <c r="H378" i="38"/>
  <c r="AL221" i="38"/>
  <c r="AL449" i="38"/>
  <c r="AL122" i="38"/>
  <c r="H87" i="38"/>
  <c r="AC336" i="38"/>
  <c r="AL270" i="38"/>
  <c r="AL546" i="38"/>
  <c r="H86" i="38"/>
  <c r="AL519" i="38"/>
  <c r="J137" i="38"/>
  <c r="AL168" i="38"/>
  <c r="AL69" i="38"/>
  <c r="AL86" i="38"/>
  <c r="AK110" i="38"/>
  <c r="AG110" i="38"/>
  <c r="AL413" i="38"/>
  <c r="AC110" i="38"/>
  <c r="AL137" i="38"/>
  <c r="AL194" i="38"/>
  <c r="AL63" i="38"/>
  <c r="J450" i="38"/>
  <c r="H384" i="38"/>
  <c r="H194" i="38"/>
  <c r="AC229" i="38"/>
  <c r="AL384" i="38"/>
  <c r="AL394" i="38"/>
  <c r="AL393" i="38"/>
  <c r="AK412" i="38"/>
  <c r="AL412" i="38" s="1"/>
  <c r="AL212" i="38"/>
  <c r="H122" i="38"/>
  <c r="AL337" i="38"/>
  <c r="AL76" i="38"/>
  <c r="AL87" i="38"/>
  <c r="AL230" i="38"/>
  <c r="AL545" i="38"/>
  <c r="J560" i="38"/>
  <c r="F212" i="38"/>
  <c r="H212" i="38" s="1"/>
  <c r="F412" i="38"/>
  <c r="H412" i="38" s="1"/>
  <c r="AL518" i="38"/>
  <c r="AC12" i="38"/>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J212" i="38"/>
  <c r="P23" i="28"/>
  <c r="P22" i="28"/>
  <c r="P20" i="28"/>
  <c r="C14" i="8"/>
  <c r="C14" i="9"/>
  <c r="C14" i="12"/>
  <c r="D5" i="12" s="1"/>
  <c r="C14" i="40"/>
  <c r="C14"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2" i="23"/>
  <c r="H32" i="23"/>
  <c r="I32" i="23"/>
  <c r="J32" i="23"/>
  <c r="K32" i="23"/>
  <c r="L32" i="23"/>
  <c r="M32" i="23"/>
  <c r="N32" i="23"/>
  <c r="N14" i="33"/>
  <c r="M14" i="33"/>
  <c r="L14" i="33"/>
  <c r="K14" i="33"/>
  <c r="J14" i="33"/>
  <c r="I14" i="33"/>
  <c r="H14" i="33"/>
  <c r="G14" i="33"/>
  <c r="N25" i="30"/>
  <c r="M25" i="30"/>
  <c r="L25" i="30"/>
  <c r="K25" i="30"/>
  <c r="J25" i="30"/>
  <c r="I25" i="30"/>
  <c r="H25" i="30"/>
  <c r="G25" i="30"/>
  <c r="N18" i="29"/>
  <c r="M18" i="29"/>
  <c r="L18" i="29"/>
  <c r="K18" i="29"/>
  <c r="J18" i="29"/>
  <c r="I18" i="29"/>
  <c r="H18" i="29"/>
  <c r="G18" i="29"/>
  <c r="N20" i="22"/>
  <c r="M20" i="22"/>
  <c r="L20" i="22"/>
  <c r="K20" i="22"/>
  <c r="J20" i="22"/>
  <c r="I20" i="22"/>
  <c r="H20" i="22"/>
  <c r="G20" i="22"/>
  <c r="N24" i="28"/>
  <c r="M24" i="28"/>
  <c r="K24" i="28"/>
  <c r="I24" i="28"/>
  <c r="G24" i="28"/>
  <c r="O14" i="33" l="1"/>
  <c r="O18" i="29"/>
  <c r="P25" i="30"/>
  <c r="I7" i="27" s="1"/>
  <c r="O25" i="30"/>
  <c r="P18" i="29"/>
  <c r="I6" i="27" s="1"/>
  <c r="P32" i="23"/>
  <c r="I11" i="27" s="1"/>
  <c r="O32" i="23"/>
  <c r="P14" i="33"/>
  <c r="I9" i="27" s="1"/>
  <c r="O24" i="28"/>
  <c r="O36" i="21"/>
  <c r="P20" i="22"/>
  <c r="J5" i="27" l="1"/>
  <c r="I5" i="27"/>
  <c r="D73" i="27"/>
  <c r="G17" i="8"/>
  <c r="G59" i="8"/>
  <c r="G56" i="8"/>
  <c r="D47" i="27" s="1"/>
  <c r="D50" i="27"/>
  <c r="G62" i="8"/>
  <c r="E165" i="38" s="1"/>
  <c r="F165" i="38" l="1"/>
  <c r="E153" i="38"/>
  <c r="D49" i="27"/>
  <c r="D48" i="27"/>
  <c r="X55" i="38"/>
  <c r="X38" i="38" s="1"/>
  <c r="F19" i="8"/>
  <c r="F18" i="8"/>
  <c r="F60" i="8"/>
  <c r="F61" i="8"/>
  <c r="D14" i="38"/>
  <c r="V14" i="38"/>
  <c r="E110" i="38" l="1"/>
  <c r="F110" i="38" s="1"/>
  <c r="F153" i="38"/>
  <c r="J165" i="38"/>
  <c r="H165" i="38"/>
  <c r="O52" i="43"/>
  <c r="Q52" i="43" s="1"/>
  <c r="O51" i="43"/>
  <c r="P51" i="43"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8" i="43"/>
  <c r="Q18" i="43" s="1"/>
  <c r="O17" i="43"/>
  <c r="P17" i="43" s="1"/>
  <c r="I52" i="43"/>
  <c r="F52" i="43"/>
  <c r="J51" i="43"/>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W318" i="38" s="1"/>
  <c r="J21" i="43"/>
  <c r="I21" i="43"/>
  <c r="F21" i="43"/>
  <c r="D318" i="38" s="1"/>
  <c r="F318" i="38" s="1"/>
  <c r="J20" i="43"/>
  <c r="I20" i="43"/>
  <c r="J18" i="43"/>
  <c r="I18" i="43"/>
  <c r="F18" i="43"/>
  <c r="E251" i="38" s="1"/>
  <c r="E246" i="38" s="1"/>
  <c r="I17" i="43"/>
  <c r="E17" i="43"/>
  <c r="F17" i="43" s="1"/>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H153" i="38" l="1"/>
  <c r="J153" i="38"/>
  <c r="H110" i="38"/>
  <c r="J110" i="38"/>
  <c r="J318" i="38"/>
  <c r="H318" i="38"/>
  <c r="AF318" i="38"/>
  <c r="AF315" i="38" s="1"/>
  <c r="AF251" i="38"/>
  <c r="W325" i="38"/>
  <c r="W315" i="38" s="1"/>
  <c r="D325" i="38"/>
  <c r="D251" i="38"/>
  <c r="W251" i="38"/>
  <c r="Y318" i="38"/>
  <c r="J153" i="12"/>
  <c r="J45" i="12"/>
  <c r="J64" i="12"/>
  <c r="J103" i="12"/>
  <c r="Q41" i="43"/>
  <c r="V32" i="38"/>
  <c r="Y32" i="38" s="1"/>
  <c r="AL32" i="38" s="1"/>
  <c r="D32" i="38"/>
  <c r="F32" i="38" s="1"/>
  <c r="J52" i="43"/>
  <c r="Q25" i="43"/>
  <c r="Q23" i="43"/>
  <c r="Q39" i="43"/>
  <c r="Q31" i="43"/>
  <c r="Q47" i="43"/>
  <c r="Q33" i="43"/>
  <c r="Q49" i="43"/>
  <c r="Q21" i="43"/>
  <c r="Q29" i="43"/>
  <c r="Q37" i="43"/>
  <c r="Q45" i="43"/>
  <c r="Q27" i="43"/>
  <c r="Q35" i="43"/>
  <c r="Q43" i="43"/>
  <c r="Q51" i="43"/>
  <c r="P20" i="43"/>
  <c r="P22" i="43"/>
  <c r="P24" i="43"/>
  <c r="P26" i="43"/>
  <c r="P28" i="43"/>
  <c r="P30" i="43"/>
  <c r="P32" i="43"/>
  <c r="P34" i="43"/>
  <c r="P36" i="43"/>
  <c r="P38" i="43"/>
  <c r="P40" i="43"/>
  <c r="P42" i="43"/>
  <c r="P44" i="43"/>
  <c r="P46" i="43"/>
  <c r="P48" i="43"/>
  <c r="P50" i="43"/>
  <c r="P52" i="43"/>
  <c r="P10" i="28"/>
  <c r="C9" i="27"/>
  <c r="P18" i="43"/>
  <c r="Q17" i="43"/>
  <c r="D10" i="40"/>
  <c r="J30" i="10"/>
  <c r="J29" i="10"/>
  <c r="J28" i="10"/>
  <c r="J27" i="10"/>
  <c r="J26" i="10"/>
  <c r="J25" i="10"/>
  <c r="J24" i="10"/>
  <c r="J23" i="10"/>
  <c r="J22" i="10"/>
  <c r="J21" i="10"/>
  <c r="J20" i="10"/>
  <c r="J26" i="9"/>
  <c r="J25" i="9"/>
  <c r="J24" i="9"/>
  <c r="J23" i="9"/>
  <c r="J22" i="9"/>
  <c r="J21" i="9"/>
  <c r="J20" i="9"/>
  <c r="J19" i="9"/>
  <c r="J18" i="9"/>
  <c r="D5" i="40" l="1"/>
  <c r="C8" i="27" s="1"/>
  <c r="J10" i="28"/>
  <c r="J24" i="28" s="1"/>
  <c r="L10" i="28"/>
  <c r="L24" i="28" s="1"/>
  <c r="AG318" i="38"/>
  <c r="AL318" i="38" s="1"/>
  <c r="AG251" i="38"/>
  <c r="AF246" i="38"/>
  <c r="AG246" i="38" s="1"/>
  <c r="D315" i="38"/>
  <c r="Y251" i="38"/>
  <c r="W246" i="38"/>
  <c r="Y246" i="38" s="1"/>
  <c r="F251" i="38"/>
  <c r="D246" i="38"/>
  <c r="AG315" i="38"/>
  <c r="D5" i="43"/>
  <c r="C10" i="27" s="1"/>
  <c r="P13" i="28"/>
  <c r="H32" i="38"/>
  <c r="J32" i="38"/>
  <c r="K67" i="8"/>
  <c r="K66" i="8"/>
  <c r="K65" i="8"/>
  <c r="K64" i="8"/>
  <c r="K63" i="8"/>
  <c r="K62" i="8"/>
  <c r="K61" i="8"/>
  <c r="K60" i="8"/>
  <c r="K59" i="8"/>
  <c r="K58" i="8"/>
  <c r="K57" i="8"/>
  <c r="K19" i="8"/>
  <c r="K18" i="8"/>
  <c r="AL246" i="38" l="1"/>
  <c r="AL251" i="38"/>
  <c r="AF229" i="38"/>
  <c r="AG229" i="38" s="1"/>
  <c r="W229" i="38"/>
  <c r="J251" i="38"/>
  <c r="H251" i="38"/>
  <c r="D229" i="38"/>
  <c r="F246" i="38"/>
  <c r="J246" i="38" l="1"/>
  <c r="H246" i="38"/>
  <c r="I30" i="10" l="1"/>
  <c r="I29" i="10"/>
  <c r="I28" i="10"/>
  <c r="I27" i="10"/>
  <c r="I26" i="10"/>
  <c r="I25" i="10"/>
  <c r="I24" i="10"/>
  <c r="I23" i="10"/>
  <c r="I22" i="10"/>
  <c r="I21" i="10"/>
  <c r="I20" i="10"/>
  <c r="I18" i="10"/>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Z586" i="38"/>
  <c r="E582" i="38" l="1"/>
  <c r="E581" i="38" s="1"/>
  <c r="V60" i="38"/>
  <c r="E60" i="38"/>
  <c r="V582" i="38"/>
  <c r="D582" i="38"/>
  <c r="W586" i="38"/>
  <c r="Z581" i="38"/>
  <c r="AC586" i="38"/>
  <c r="C97" i="27"/>
  <c r="F58" i="8"/>
  <c r="G58" i="8" s="1"/>
  <c r="C51" i="27"/>
  <c r="C3" i="27"/>
  <c r="F60" i="38" l="1"/>
  <c r="E38" i="38"/>
  <c r="F38" i="38" s="1"/>
  <c r="H38" i="38" s="1"/>
  <c r="Y60" i="38"/>
  <c r="AL60" i="38" s="1"/>
  <c r="D581" i="38"/>
  <c r="F582" i="38"/>
  <c r="Y582" i="38"/>
  <c r="AL582" i="38" s="1"/>
  <c r="V581" i="38"/>
  <c r="W581" i="38"/>
  <c r="Y586" i="38"/>
  <c r="AL586" i="38" s="1"/>
  <c r="N12" i="34"/>
  <c r="M12" i="34"/>
  <c r="L12" i="34"/>
  <c r="K12" i="34"/>
  <c r="J12" i="34"/>
  <c r="I12" i="34"/>
  <c r="H12" i="34"/>
  <c r="G12" i="34"/>
  <c r="P11" i="34"/>
  <c r="O11" i="34"/>
  <c r="O9" i="34"/>
  <c r="N21" i="31"/>
  <c r="M21" i="31"/>
  <c r="L21" i="31"/>
  <c r="K21" i="31"/>
  <c r="J21" i="31"/>
  <c r="I21" i="31"/>
  <c r="H21" i="31"/>
  <c r="G21" i="31"/>
  <c r="P20" i="31"/>
  <c r="O20" i="31"/>
  <c r="O19" i="31"/>
  <c r="O18" i="31"/>
  <c r="P17" i="31"/>
  <c r="O17" i="31"/>
  <c r="P16" i="31"/>
  <c r="O16" i="31"/>
  <c r="P15" i="31"/>
  <c r="O15" i="31"/>
  <c r="P14" i="31"/>
  <c r="O14" i="31"/>
  <c r="P13" i="31"/>
  <c r="O13" i="31"/>
  <c r="P10" i="31"/>
  <c r="O10" i="31"/>
  <c r="P9" i="31"/>
  <c r="O9" i="31"/>
  <c r="F30" i="10"/>
  <c r="F29" i="10"/>
  <c r="E325" i="38" s="1"/>
  <c r="F28" i="10"/>
  <c r="D94" i="27" s="1"/>
  <c r="F27" i="10"/>
  <c r="F26" i="10"/>
  <c r="F25" i="10"/>
  <c r="F24" i="10"/>
  <c r="F23" i="10"/>
  <c r="D89" i="27" s="1"/>
  <c r="F22" i="10"/>
  <c r="X355" i="38" s="1"/>
  <c r="Y355" i="38" s="1"/>
  <c r="F21" i="10"/>
  <c r="F20" i="10"/>
  <c r="D86" i="27" s="1"/>
  <c r="F18" i="10"/>
  <c r="V360" i="38"/>
  <c r="D69" i="27"/>
  <c r="D68" i="27"/>
  <c r="D67" i="27"/>
  <c r="F19" i="9"/>
  <c r="F66" i="8"/>
  <c r="G66" i="8" s="1"/>
  <c r="G64" i="8"/>
  <c r="G63" i="8"/>
  <c r="V165" i="38" s="1"/>
  <c r="G61" i="8"/>
  <c r="AD55" i="38" s="1"/>
  <c r="T10" i="4"/>
  <c r="T31" i="4" s="1"/>
  <c r="D87" i="27" l="1"/>
  <c r="E360" i="38"/>
  <c r="F325" i="38"/>
  <c r="Y165" i="38"/>
  <c r="AL165" i="38" s="1"/>
  <c r="V153" i="38"/>
  <c r="P30" i="24"/>
  <c r="X320" i="38"/>
  <c r="Y320" i="38" s="1"/>
  <c r="AL320" i="38" s="1"/>
  <c r="E320" i="38"/>
  <c r="F320" i="38" s="1"/>
  <c r="AG55" i="38"/>
  <c r="AD38" i="38"/>
  <c r="D91" i="27"/>
  <c r="AD379" i="38"/>
  <c r="D96" i="27"/>
  <c r="V325" i="38"/>
  <c r="V315" i="38" s="1"/>
  <c r="V229" i="38" s="1"/>
  <c r="D90" i="27"/>
  <c r="AI355" i="38"/>
  <c r="AK355" i="38" s="1"/>
  <c r="AL355" i="38" s="1"/>
  <c r="D85" i="27"/>
  <c r="X344" i="38"/>
  <c r="Y344" i="38" s="1"/>
  <c r="AL344" i="38" s="1"/>
  <c r="D95" i="27"/>
  <c r="X325" i="38"/>
  <c r="D92" i="27"/>
  <c r="X360" i="38"/>
  <c r="AJ342" i="38"/>
  <c r="AJ340" i="38" s="1"/>
  <c r="AJ336" i="38" s="1"/>
  <c r="D80" i="27"/>
  <c r="W360" i="38"/>
  <c r="D64" i="27"/>
  <c r="W342" i="38"/>
  <c r="D65" i="27"/>
  <c r="X342" i="38"/>
  <c r="D70" i="27"/>
  <c r="AI342" i="38"/>
  <c r="D71" i="27"/>
  <c r="AD342" i="38"/>
  <c r="D72" i="27"/>
  <c r="V342" i="38"/>
  <c r="J60" i="38"/>
  <c r="J38" i="38" s="1"/>
  <c r="H60" i="38"/>
  <c r="P12" i="34"/>
  <c r="I12" i="27" s="1"/>
  <c r="O12" i="34"/>
  <c r="J582" i="38"/>
  <c r="H582" i="38"/>
  <c r="D63" i="27"/>
  <c r="AJ36" i="38"/>
  <c r="E36" i="38"/>
  <c r="F36" i="38" s="1"/>
  <c r="D66" i="27"/>
  <c r="X14" i="38"/>
  <c r="E14" i="38"/>
  <c r="F14" i="38" s="1"/>
  <c r="D83" i="27"/>
  <c r="E27" i="38"/>
  <c r="F27" i="38" s="1"/>
  <c r="V21" i="38"/>
  <c r="D21" i="38"/>
  <c r="D13" i="38" s="1"/>
  <c r="P21" i="31"/>
  <c r="I10" i="27" s="1"/>
  <c r="D10" i="9"/>
  <c r="D5" i="9" s="1"/>
  <c r="G60" i="8"/>
  <c r="V55" i="38" s="1"/>
  <c r="F67" i="8"/>
  <c r="G67" i="8" s="1"/>
  <c r="D5" i="10"/>
  <c r="C6" i="27" s="1"/>
  <c r="O21" i="31"/>
  <c r="H30" i="24" l="1"/>
  <c r="I8" i="27"/>
  <c r="H325" i="38"/>
  <c r="J325" i="38"/>
  <c r="E315" i="38"/>
  <c r="Y153" i="38"/>
  <c r="AL153" i="38" s="1"/>
  <c r="V110" i="38"/>
  <c r="Y110" i="38" s="1"/>
  <c r="AL110" i="38" s="1"/>
  <c r="F360" i="38"/>
  <c r="E340" i="38"/>
  <c r="J320" i="38"/>
  <c r="H320" i="38"/>
  <c r="C7" i="27"/>
  <c r="P17" i="28"/>
  <c r="Y55" i="38"/>
  <c r="AL55" i="38" s="1"/>
  <c r="V38" i="38"/>
  <c r="Y38" i="38" s="1"/>
  <c r="AG38" i="38"/>
  <c r="AD12" i="38"/>
  <c r="AG12" i="38" s="1"/>
  <c r="D12" i="38"/>
  <c r="Y325" i="38"/>
  <c r="AL325" i="38" s="1"/>
  <c r="AG379" i="38"/>
  <c r="AL379" i="38" s="1"/>
  <c r="AD378" i="38"/>
  <c r="AG378" i="38" s="1"/>
  <c r="AL378" i="38" s="1"/>
  <c r="D97" i="27"/>
  <c r="X340" i="38"/>
  <c r="X336" i="38" s="1"/>
  <c r="X315" i="38"/>
  <c r="X229" i="38" s="1"/>
  <c r="Y229" i="38" s="1"/>
  <c r="AL229" i="38" s="1"/>
  <c r="Y360" i="38"/>
  <c r="AL360" i="38" s="1"/>
  <c r="W340" i="38"/>
  <c r="W336" i="38" s="1"/>
  <c r="AG342" i="38"/>
  <c r="AD340" i="38"/>
  <c r="Y342" i="38"/>
  <c r="V340" i="38"/>
  <c r="AK342" i="38"/>
  <c r="AI340" i="38"/>
  <c r="D74" i="27"/>
  <c r="H14" i="38"/>
  <c r="J14" i="38"/>
  <c r="Y14" i="38"/>
  <c r="AL14" i="38" s="1"/>
  <c r="J36" i="38"/>
  <c r="H36" i="38"/>
  <c r="AK36" i="38"/>
  <c r="AL36" i="38" s="1"/>
  <c r="AJ13" i="38"/>
  <c r="J27" i="38"/>
  <c r="H27" i="38"/>
  <c r="H44" i="24" l="1"/>
  <c r="P44" i="24" s="1"/>
  <c r="H17" i="28"/>
  <c r="H24" i="28" s="1"/>
  <c r="P26" i="28"/>
  <c r="F340" i="38"/>
  <c r="E336" i="38"/>
  <c r="F336" i="38" s="1"/>
  <c r="E229" i="38"/>
  <c r="F229" i="38" s="1"/>
  <c r="F315" i="38"/>
  <c r="J360" i="38"/>
  <c r="H360" i="38"/>
  <c r="AL38" i="38"/>
  <c r="Y315" i="38"/>
  <c r="AL315" i="38" s="1"/>
  <c r="AL342" i="38"/>
  <c r="Y340" i="38"/>
  <c r="V336" i="38"/>
  <c r="Y336" i="38" s="1"/>
  <c r="AD336" i="38"/>
  <c r="AG336" i="38" s="1"/>
  <c r="AG340" i="38"/>
  <c r="AI336" i="38"/>
  <c r="AK336" i="38" s="1"/>
  <c r="AK340" i="38"/>
  <c r="AJ12" i="38"/>
  <c r="AK12" i="38" s="1"/>
  <c r="AK13" i="38"/>
  <c r="H336" i="38" l="1"/>
  <c r="J336" i="38"/>
  <c r="J340" i="38"/>
  <c r="H340" i="38"/>
  <c r="H315" i="38"/>
  <c r="J315" i="38"/>
  <c r="J229" i="38"/>
  <c r="H229" i="38"/>
  <c r="I3" i="27"/>
  <c r="J3" i="27"/>
  <c r="AL336" i="38"/>
  <c r="AL340" i="38"/>
  <c r="C5" i="27"/>
  <c r="C74" i="27"/>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S451" i="38"/>
  <c r="P448" i="38"/>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R90" i="38"/>
  <c r="L33" i="38"/>
  <c r="S25" i="38"/>
  <c r="L18" i="38"/>
  <c r="S15" i="38"/>
  <c r="T23" i="38"/>
  <c r="T34" i="38"/>
  <c r="S27" i="38"/>
  <c r="Q22" i="38"/>
  <c r="P16" i="38"/>
  <c r="K25" i="38"/>
  <c r="N16" i="38"/>
  <c r="T15" i="38"/>
  <c r="P34" i="38"/>
  <c r="L31" i="38"/>
  <c r="O17" i="38"/>
  <c r="S19" i="38"/>
  <c r="K94" i="38"/>
  <c r="L34" i="38"/>
  <c r="P31" i="38"/>
  <c r="K23"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K448" i="38"/>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S434" i="38"/>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L586" i="38"/>
  <c r="O586" i="38"/>
  <c r="M167" i="38"/>
  <c r="K135" i="38"/>
  <c r="P70" i="38"/>
  <c r="L45" i="38"/>
  <c r="T14" i="38"/>
  <c r="K438" i="38"/>
  <c r="K435" i="38" s="1"/>
  <c r="T414" i="38"/>
  <c r="S400" i="38"/>
  <c r="L341" i="38"/>
  <c r="N247" i="38"/>
  <c r="O169" i="38"/>
  <c r="U136" i="38"/>
  <c r="O70" i="38"/>
  <c r="N28"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Q451" i="38"/>
  <c r="S438" i="38"/>
  <c r="P434" i="38"/>
  <c r="P432" i="38" s="1"/>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37" i="38"/>
  <c r="M586" i="38"/>
  <c r="N586" i="38"/>
  <c r="Q32" i="38"/>
  <c r="L438" i="38"/>
  <c r="N411" i="38"/>
  <c r="P385" i="38"/>
  <c r="L335" i="38"/>
  <c r="U228" i="38"/>
  <c r="P169" i="38"/>
  <c r="R136" i="38"/>
  <c r="S83" i="38"/>
  <c r="M68" i="38"/>
  <c r="K37" i="38"/>
  <c r="R448" i="38"/>
  <c r="N423" i="38"/>
  <c r="M392" i="38"/>
  <c r="K335" i="38"/>
  <c r="Q222" i="38"/>
  <c r="P203" i="38"/>
  <c r="R154" i="38"/>
  <c r="T121" i="38"/>
  <c r="M88" i="38"/>
  <c r="K45" i="38"/>
  <c r="O547" i="38"/>
  <c r="N438" i="38"/>
  <c r="O395" i="38"/>
  <c r="K341" i="38"/>
  <c r="Q247" i="38"/>
  <c r="O203" i="38"/>
  <c r="U154" i="38"/>
  <c r="S121" i="38"/>
  <c r="K68" i="38"/>
  <c r="Q2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L519" i="38" s="1"/>
  <c r="T448" i="38"/>
  <c r="Q438" i="38"/>
  <c r="Q435" i="38" s="1"/>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O520" i="38"/>
  <c r="S448" i="38"/>
  <c r="P438" i="38"/>
  <c r="M434"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Q520" i="38"/>
  <c r="L451" i="38"/>
  <c r="R438" i="38"/>
  <c r="R435" i="38" s="1"/>
  <c r="K434" i="38"/>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Q586" i="38"/>
  <c r="R431" i="38"/>
  <c r="R424" i="38" s="1"/>
  <c r="U414" i="38"/>
  <c r="S390" i="38"/>
  <c r="O338" i="38"/>
  <c r="K247" i="38"/>
  <c r="T211" i="38"/>
  <c r="S195" i="38"/>
  <c r="S194" i="38" s="1"/>
  <c r="L152" i="38"/>
  <c r="Q96" i="38"/>
  <c r="O53" i="38"/>
  <c r="K28" i="38"/>
  <c r="N520" i="38"/>
  <c r="Q411" i="38"/>
  <c r="P395" i="38"/>
  <c r="R338" i="38"/>
  <c r="T228" i="38"/>
  <c r="M196" i="38"/>
  <c r="K152" i="38"/>
  <c r="P96" i="38"/>
  <c r="L68" i="38"/>
  <c r="U37" i="38"/>
  <c r="T431" i="38"/>
  <c r="T424" i="38" s="1"/>
  <c r="S414" i="38"/>
  <c r="L392" i="38"/>
  <c r="N335" i="38"/>
  <c r="M220" i="38"/>
  <c r="K167" i="38"/>
  <c r="Q135" i="38"/>
  <c r="O96" i="38"/>
  <c r="N45" i="38"/>
  <c r="R586" i="38"/>
  <c r="Q21" i="38"/>
  <c r="R21" i="38"/>
  <c r="L21" i="38"/>
  <c r="M21" i="38"/>
  <c r="U21" i="38"/>
  <c r="T21" i="38"/>
  <c r="P21" i="38"/>
  <c r="N21" i="38"/>
  <c r="K582" i="38"/>
  <c r="K586" i="38"/>
  <c r="O21" i="38"/>
  <c r="U14" i="38"/>
  <c r="S21" i="38"/>
  <c r="U36" i="38"/>
  <c r="N27" i="38"/>
  <c r="D34" i="27"/>
  <c r="D51" i="27" s="1"/>
  <c r="G19" i="8"/>
  <c r="G18" i="8"/>
  <c r="W27" i="38" l="1"/>
  <c r="V27" i="38"/>
  <c r="X29" i="38"/>
  <c r="X13" i="38" s="1"/>
  <c r="X12" i="38" s="1"/>
  <c r="V29" i="38"/>
  <c r="P435" i="38"/>
  <c r="Q424" i="38"/>
  <c r="T439" i="38"/>
  <c r="M581" i="38"/>
  <c r="U435" i="38"/>
  <c r="S581" i="38"/>
  <c r="L581" i="38"/>
  <c r="S432" i="38"/>
  <c r="O197" i="38"/>
  <c r="R63" i="38"/>
  <c r="L194" i="38"/>
  <c r="K29" i="38"/>
  <c r="K27" i="38"/>
  <c r="K122" i="38"/>
  <c r="T197" i="38"/>
  <c r="P340" i="38"/>
  <c r="T384" i="38"/>
  <c r="U168" i="38"/>
  <c r="O230" i="38"/>
  <c r="M424" i="38"/>
  <c r="L204" i="38"/>
  <c r="S408" i="38"/>
  <c r="S407" i="38" s="1"/>
  <c r="U450" i="38"/>
  <c r="U449" i="38" s="1"/>
  <c r="K519" i="38"/>
  <c r="N546" i="38"/>
  <c r="N545" i="38" s="1"/>
  <c r="M315" i="38"/>
  <c r="Q331" i="38"/>
  <c r="Q330" i="38" s="1"/>
  <c r="U213" i="38"/>
  <c r="L546" i="38"/>
  <c r="L545" i="38" s="1"/>
  <c r="Q432" i="38"/>
  <c r="N315" i="38"/>
  <c r="U439" i="38"/>
  <c r="L408" i="38"/>
  <c r="L407" i="38" s="1"/>
  <c r="M546" i="38"/>
  <c r="M545" i="38" s="1"/>
  <c r="Q408" i="38"/>
  <c r="Q407" i="38" s="1"/>
  <c r="Q439" i="38"/>
  <c r="M213" i="38"/>
  <c r="T204" i="38"/>
  <c r="L450" i="38"/>
  <c r="L449" i="38" s="1"/>
  <c r="K213" i="38"/>
  <c r="R408" i="38"/>
  <c r="R407" i="38" s="1"/>
  <c r="N435" i="38"/>
  <c r="M439" i="38"/>
  <c r="S246" i="38"/>
  <c r="P213" i="38"/>
  <c r="M197" i="38"/>
  <c r="N424" i="38"/>
  <c r="T546" i="38"/>
  <c r="T545" i="38" s="1"/>
  <c r="Q519" i="38"/>
  <c r="S439" i="38"/>
  <c r="T435" i="38"/>
  <c r="U581" i="38"/>
  <c r="K432" i="38"/>
  <c r="S435" i="38"/>
  <c r="T432" i="38"/>
  <c r="R581" i="38"/>
  <c r="R519" i="38"/>
  <c r="O432" i="38"/>
  <c r="O581" i="38"/>
  <c r="L424" i="38"/>
  <c r="O546" i="38"/>
  <c r="O545" i="38" s="1"/>
  <c r="N519" i="38"/>
  <c r="Q581" i="38"/>
  <c r="S546" i="38"/>
  <c r="S545" i="38" s="1"/>
  <c r="O331" i="38"/>
  <c r="O330" i="38" s="1"/>
  <c r="O519" i="38"/>
  <c r="S424" i="38"/>
  <c r="R546" i="38"/>
  <c r="R545" i="38" s="1"/>
  <c r="U519" i="38"/>
  <c r="P519" i="38"/>
  <c r="K439" i="38"/>
  <c r="P439" i="38"/>
  <c r="R439" i="38"/>
  <c r="N581" i="38"/>
  <c r="S519" i="38"/>
  <c r="N439" i="38"/>
  <c r="T519" i="38"/>
  <c r="N197" i="38"/>
  <c r="P581" i="38"/>
  <c r="K315" i="38"/>
  <c r="M432" i="38"/>
  <c r="U546" i="38"/>
  <c r="U545" i="38" s="1"/>
  <c r="T581" i="38"/>
  <c r="P315" i="38"/>
  <c r="U337" i="38"/>
  <c r="U384" i="38"/>
  <c r="N63" i="38"/>
  <c r="N204" i="38"/>
  <c r="R404" i="38"/>
  <c r="U413" i="38"/>
  <c r="P528" i="38"/>
  <c r="M194" i="38"/>
  <c r="O221" i="38"/>
  <c r="L315" i="38"/>
  <c r="M230" i="38"/>
  <c r="L435" i="38"/>
  <c r="Q315" i="38"/>
  <c r="P546" i="38"/>
  <c r="P545" i="38" s="1"/>
  <c r="L439" i="38"/>
  <c r="Q546" i="38"/>
  <c r="Q545" i="38" s="1"/>
  <c r="M435" i="38"/>
  <c r="S413" i="38"/>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U340" i="38"/>
  <c r="U69" i="38"/>
  <c r="O168" i="38"/>
  <c r="P69" i="38"/>
  <c r="N384" i="38"/>
  <c r="T230" i="38"/>
  <c r="L246" i="38"/>
  <c r="K263" i="38"/>
  <c r="K404" i="38"/>
  <c r="P502" i="38"/>
  <c r="P501" i="38" s="1"/>
  <c r="Q528" i="38"/>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O13" i="38"/>
  <c r="P394" i="38"/>
  <c r="P87" i="38"/>
  <c r="P86" i="38" s="1"/>
  <c r="Q63" i="38"/>
  <c r="P168" i="38"/>
  <c r="R13" i="38"/>
  <c r="L111" i="38"/>
  <c r="P122" i="38"/>
  <c r="T413" i="38"/>
  <c r="N69" i="38"/>
  <c r="R204" i="38"/>
  <c r="T137" i="38"/>
  <c r="L394" i="38"/>
  <c r="K153" i="38"/>
  <c r="U122" i="38"/>
  <c r="Q204" i="38"/>
  <c r="M384" i="38"/>
  <c r="S38" i="38"/>
  <c r="Q38" i="38"/>
  <c r="R384" i="38"/>
  <c r="P13" i="38"/>
  <c r="Q394" i="38"/>
  <c r="R111" i="38"/>
  <c r="S13" i="38"/>
  <c r="O337" i="38"/>
  <c r="N122" i="38"/>
  <c r="S197" i="38"/>
  <c r="U246" i="38"/>
  <c r="O340" i="38"/>
  <c r="Q87" i="38"/>
  <c r="Q86" i="38" s="1"/>
  <c r="L137" i="38"/>
  <c r="S168" i="38"/>
  <c r="U221" i="38"/>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K563" i="38"/>
  <c r="L563" i="38"/>
  <c r="K502" i="38"/>
  <c r="K501" i="38" s="1"/>
  <c r="N502" i="38"/>
  <c r="N501" i="38" s="1"/>
  <c r="N528" i="38"/>
  <c r="M38" i="38"/>
  <c r="O111" i="38"/>
  <c r="Q153" i="38"/>
  <c r="M246" i="38"/>
  <c r="K168" i="38"/>
  <c r="M221" i="38"/>
  <c r="T315" i="38"/>
  <c r="U137" i="38"/>
  <c r="M394" i="38"/>
  <c r="N111" i="38"/>
  <c r="L153" i="38"/>
  <c r="U76" i="38"/>
  <c r="P38" i="38"/>
  <c r="R69" i="38"/>
  <c r="T270" i="38"/>
  <c r="O153" i="38"/>
  <c r="M340" i="38"/>
  <c r="S87" i="38"/>
  <c r="S86" i="38" s="1"/>
  <c r="N394" i="38"/>
  <c r="N393" i="38" s="1"/>
  <c r="K76" i="38"/>
  <c r="T238" i="38"/>
  <c r="Q238" i="38"/>
  <c r="Q263" i="38"/>
  <c r="L238" i="38"/>
  <c r="M263" i="38"/>
  <c r="O378" i="38"/>
  <c r="K331" i="38"/>
  <c r="K330" i="38" s="1"/>
  <c r="U408" i="38"/>
  <c r="U407" i="38" s="1"/>
  <c r="L263" i="38"/>
  <c r="S378" i="38"/>
  <c r="L378" i="38"/>
  <c r="S502" i="38"/>
  <c r="S501" i="38" s="1"/>
  <c r="K528" i="38"/>
  <c r="M563" i="38"/>
  <c r="Q502" i="38"/>
  <c r="Q501" i="38" s="1"/>
  <c r="T378" i="38"/>
  <c r="S528" i="38"/>
  <c r="U563" i="38"/>
  <c r="N563" i="38"/>
  <c r="O502" i="38"/>
  <c r="O501" i="38" s="1"/>
  <c r="R502" i="38"/>
  <c r="R501" i="38" s="1"/>
  <c r="W21" i="38"/>
  <c r="K21" i="38"/>
  <c r="E21" i="38"/>
  <c r="D10" i="8"/>
  <c r="D562" i="38"/>
  <c r="D5" i="8" l="1"/>
  <c r="C4" i="27" s="1"/>
  <c r="C14" i="27" s="1"/>
  <c r="P8" i="21"/>
  <c r="P37" i="21" s="1"/>
  <c r="J4" i="27" s="1"/>
  <c r="J15" i="27" s="1"/>
  <c r="Y29" i="38"/>
  <c r="AL29" i="38" s="1"/>
  <c r="V13" i="38"/>
  <c r="V12" i="38" s="1"/>
  <c r="Y27" i="38"/>
  <c r="AL27" i="38" s="1"/>
  <c r="K13" i="38"/>
  <c r="K12" i="38" s="1"/>
  <c r="S518" i="38"/>
  <c r="T412" i="38"/>
  <c r="O393" i="38"/>
  <c r="S412" i="38"/>
  <c r="K518" i="38"/>
  <c r="K212" i="38"/>
  <c r="U212" i="38"/>
  <c r="M212" i="38"/>
  <c r="P212" i="38"/>
  <c r="M412" i="38"/>
  <c r="R518" i="38"/>
  <c r="Q518" i="38"/>
  <c r="N412" i="38"/>
  <c r="Q412" i="38"/>
  <c r="U412" i="38"/>
  <c r="N518" i="38"/>
  <c r="L412" i="38"/>
  <c r="O518" i="38"/>
  <c r="T212" i="38"/>
  <c r="R393" i="38"/>
  <c r="P412" i="38"/>
  <c r="T518" i="38"/>
  <c r="Q393" i="38"/>
  <c r="M518" i="38"/>
  <c r="U518" i="38"/>
  <c r="R412" i="38"/>
  <c r="P518" i="38"/>
  <c r="K412" i="38"/>
  <c r="Q336" i="38"/>
  <c r="L212" i="38"/>
  <c r="Q212" i="38"/>
  <c r="P336" i="38"/>
  <c r="U336" i="38"/>
  <c r="T393" i="38"/>
  <c r="O412" i="38"/>
  <c r="O212" i="38"/>
  <c r="K393" i="38"/>
  <c r="L12" i="38"/>
  <c r="R336" i="38"/>
  <c r="M393" i="38"/>
  <c r="S229" i="38"/>
  <c r="M229" i="38"/>
  <c r="N336" i="38"/>
  <c r="L110" i="38"/>
  <c r="U229" i="38"/>
  <c r="O229" i="38"/>
  <c r="U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L8" i="21" l="1"/>
  <c r="L36" i="21" s="1"/>
  <c r="J8" i="21"/>
  <c r="J36" i="21" s="1"/>
  <c r="W12" i="38"/>
  <c r="Y12" i="38" s="1"/>
  <c r="AL12" i="38" s="1"/>
  <c r="Y13" i="38"/>
  <c r="AL13" i="38" s="1"/>
  <c r="E12" i="38"/>
  <c r="F12" i="38" s="1"/>
  <c r="F13" i="38"/>
  <c r="J21" i="38"/>
  <c r="H21" i="38"/>
  <c r="F562" i="38"/>
  <c r="G562" i="38"/>
  <c r="H581" i="38"/>
  <c r="P36" i="21" l="1"/>
  <c r="E587" i="38"/>
  <c r="F587" i="38" s="1"/>
  <c r="F9" i="27" s="1"/>
  <c r="H12" i="38"/>
  <c r="J12" i="38"/>
  <c r="J13" i="38"/>
  <c r="H13" i="38"/>
  <c r="H562" i="38"/>
  <c r="G587" i="38"/>
  <c r="J581" i="38"/>
  <c r="I562" i="38"/>
  <c r="I4" i="27" l="1"/>
  <c r="I15" i="27" s="1"/>
  <c r="F15" i="27" s="1"/>
  <c r="H587" i="38"/>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19"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aly13</author>
  </authors>
  <commentList>
    <comment ref="S42"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<sst xmlns="http://schemas.openxmlformats.org/spreadsheetml/2006/main" count="11791" uniqueCount="2520">
  <si>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</si>
  <si>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</si>
  <si>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</si>
  <si>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</si>
  <si>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</si>
  <si>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</si>
  <si>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</si>
  <si>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</si>
  <si>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</si>
  <si>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</si>
  <si>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</si>
  <si>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</si>
  <si>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</si>
  <si>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</si>
  <si>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</si>
  <si>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</si>
  <si>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</si>
  <si>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</si>
  <si>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</si>
  <si>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</si>
  <si>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</si>
  <si>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</si>
  <si>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</si>
  <si>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</si>
  <si>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</si>
  <si>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</si>
  <si>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</si>
  <si>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</si>
  <si>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</si>
  <si>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</si>
  <si>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</si>
  <si>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</si>
  <si>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</si>
  <si>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</si>
  <si>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</si>
  <si>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</si>
  <si>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</si>
  <si>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</si>
  <si>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</si>
  <si>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</si>
  <si>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</si>
  <si>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</si>
  <si>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</si>
  <si>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</si>
  <si>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</si>
  <si>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</si>
  <si>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</si>
  <si>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</si>
  <si>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</si>
  <si>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</si>
  <si>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</si>
  <si>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</si>
  <si>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</si>
  <si>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</si>
  <si>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</si>
  <si>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</si>
  <si>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</si>
  <si>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</si>
  <si>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</si>
  <si>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</si>
  <si>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</si>
  <si>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</si>
  <si>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</si>
  <si>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</si>
  <si>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</si>
  <si>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</si>
  <si>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</si>
  <si>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</si>
  <si>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</si>
  <si>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</si>
  <si>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</si>
  <si>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</si>
  <si>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</si>
  <si>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</si>
  <si>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</si>
  <si>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</si>
  <si>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</si>
  <si>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</si>
  <si>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</si>
  <si>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</si>
  <si>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</si>
  <si>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</si>
  <si>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</si>
  <si>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</si>
  <si>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</si>
  <si>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</si>
  <si>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</si>
  <si>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</si>
  <si>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</si>
  <si>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</si>
  <si>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</si>
  <si>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</si>
  <si>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</si>
  <si>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</si>
  <si>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</si>
  <si>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</si>
  <si>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</si>
  <si>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</si>
  <si>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</si>
  <si>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</si>
  <si>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</si>
  <si>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</si>
  <si>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</si>
  <si>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</si>
  <si>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</si>
  <si>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</si>
  <si>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</si>
  <si>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</si>
  <si>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</si>
  <si>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</si>
  <si>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</si>
  <si>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</si>
  <si>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</si>
  <si>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</si>
  <si>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</si>
  <si>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</si>
  <si>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</si>
  <si>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</si>
  <si>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</si>
  <si>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</si>
  <si>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</si>
  <si>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</si>
  <si>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</si>
  <si>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</si>
  <si>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</si>
  <si>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</si>
  <si>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</si>
  <si>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</si>
  <si>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</si>
  <si>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</si>
  <si>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</si>
  <si>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</si>
  <si>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</si>
  <si>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</si>
  <si>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</si>
  <si>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</si>
  <si>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</si>
  <si>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</si>
  <si>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</si>
  <si>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</si>
  <si>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</si>
  <si>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</si>
  <si>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</si>
  <si>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</si>
  <si>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</si>
  <si>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</si>
  <si>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</si>
  <si>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</si>
  <si>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</si>
  <si>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</si>
  <si>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</si>
  <si>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</si>
  <si>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</si>
  <si>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</si>
  <si>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</si>
  <si>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</si>
  <si>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</si>
  <si>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</si>
  <si>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</si>
  <si>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</si>
  <si>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</si>
  <si>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</si>
  <si>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</si>
  <si>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</si>
  <si>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</si>
  <si>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</si>
  <si>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</si>
  <si>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</si>
  <si>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</si>
  <si>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</si>
  <si>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</si>
  <si>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</si>
  <si>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</si>
  <si>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</si>
  <si>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</si>
  <si>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</si>
  <si>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</si>
  <si>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</si>
  <si>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</si>
  <si>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</si>
  <si>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</si>
  <si>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</si>
  <si>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</si>
  <si>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</si>
  <si>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</si>
  <si>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</si>
  <si>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</si>
  <si>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</si>
  <si>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</si>
  <si>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</si>
  <si>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</si>
  <si>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</si>
  <si>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</si>
  <si>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</si>
  <si>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</si>
  <si>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</si>
  <si>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</si>
  <si>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</si>
  <si>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</si>
  <si>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</si>
  <si>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</si>
  <si>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</si>
  <si>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</si>
  <si>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</si>
  <si>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</si>
  <si>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</si>
  <si>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</si>
  <si>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</si>
  <si>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</si>
  <si>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</si>
  <si>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</si>
  <si>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</si>
  <si>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</si>
  <si>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</si>
  <si>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</si>
  <si>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</si>
  <si>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</si>
  <si>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</si>
  <si>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</si>
  <si>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</si>
  <si>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</si>
  <si>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</si>
  <si>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</si>
  <si>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</si>
  <si>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</si>
  <si>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</si>
  <si>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</si>
  <si>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</si>
  <si>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</si>
  <si>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</si>
  <si>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</si>
  <si>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</si>
  <si>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</si>
  <si>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</si>
  <si>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</si>
  <si>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</si>
  <si>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</si>
  <si>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</si>
  <si>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</si>
  <si>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</si>
  <si>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</si>
  <si>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</si>
  <si>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</si>
  <si>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</si>
  <si>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</si>
  <si>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</si>
  <si>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</si>
  <si>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</si>
  <si>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</si>
  <si>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</si>
  <si>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</si>
  <si>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</si>
  <si>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</si>
  <si>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</si>
  <si>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</si>
  <si>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</si>
  <si>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</si>
  <si>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</si>
  <si>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</si>
  <si>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</si>
  <si>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</si>
  <si>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</si>
  <si>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</si>
  <si>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</si>
  <si>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</si>
  <si>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</si>
  <si>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</si>
  <si>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</si>
  <si>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</si>
  <si>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</si>
  <si>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</si>
  <si>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</si>
  <si>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</si>
  <si>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</si>
  <si>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</si>
  <si>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</si>
  <si>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</si>
  <si>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</si>
  <si>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</si>
  <si>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</si>
  <si>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</si>
  <si>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</si>
  <si>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</si>
  <si>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</si>
  <si>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</si>
  <si>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</si>
  <si>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</si>
  <si>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</si>
  <si>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</si>
  <si>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</si>
  <si>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</si>
  <si>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</si>
  <si>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</si>
  <si>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</si>
  <si>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</si>
  <si>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</si>
  <si>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</si>
  <si>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</si>
  <si>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</si>
  <si>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</si>
  <si>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</si>
  <si>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</si>
  <si>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</si>
  <si>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</si>
  <si>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</si>
  <si>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</si>
  <si>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</si>
  <si>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</si>
  <si>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</si>
  <si>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</si>
  <si>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</si>
  <si>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</si>
  <si>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</si>
  <si>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</si>
  <si>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</si>
  <si>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</si>
  <si>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</si>
  <si>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</si>
  <si>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</si>
  <si>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</si>
  <si>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</si>
  <si>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</si>
  <si>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</si>
  <si>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</si>
  <si>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</si>
  <si>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</si>
  <si>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</si>
  <si>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</si>
  <si>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</si>
  <si>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</si>
  <si>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</si>
  <si>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</si>
  <si>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</si>
  <si>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</si>
  <si>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</si>
  <si>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</si>
  <si>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</si>
  <si>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</si>
  <si>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</si>
  <si>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</si>
  <si>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</si>
  <si>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</si>
  <si>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</si>
  <si>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</si>
  <si>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</si>
  <si>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</si>
  <si>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</si>
  <si>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</si>
  <si>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</si>
  <si>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</si>
  <si>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</si>
  <si>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</si>
  <si>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</si>
  <si>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</si>
  <si>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</si>
  <si>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</si>
  <si>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</si>
  <si>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</si>
  <si>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</si>
  <si>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</si>
  <si>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</si>
  <si>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</si>
  <si>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</si>
  <si>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</si>
  <si>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</si>
  <si>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</si>
  <si>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</si>
  <si>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</si>
  <si>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</si>
  <si>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</si>
  <si>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</si>
  <si>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</si>
  <si>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</si>
  <si>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</si>
  <si>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</si>
  <si>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</si>
  <si>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</si>
  <si>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</si>
  <si>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</si>
  <si>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</si>
  <si>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</si>
  <si>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</si>
  <si>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</si>
  <si>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</si>
  <si>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</si>
  <si>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</si>
  <si>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</si>
  <si>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</si>
  <si>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</si>
  <si>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</si>
  <si>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</si>
  <si>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</si>
  <si>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</si>
  <si>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</si>
  <si>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</si>
  <si>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</si>
  <si>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</si>
  <si>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</si>
  <si>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</si>
  <si>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</si>
  <si>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</si>
  <si>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</si>
  <si>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</si>
  <si>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</si>
  <si>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</si>
  <si>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</si>
  <si>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</si>
  <si>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</si>
  <si>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</si>
  <si>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</si>
  <si>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</si>
  <si>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</si>
  <si>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</si>
  <si>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</si>
  <si>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</si>
  <si>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</si>
  <si>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</si>
  <si>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</si>
  <si>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</si>
  <si>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</si>
  <si>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</si>
  <si>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</si>
  <si>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</si>
  <si>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</si>
  <si>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</si>
  <si>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</si>
  <si>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</si>
  <si>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</si>
  <si>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</si>
  <si>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</si>
  <si>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</si>
  <si>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</si>
  <si>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</si>
  <si>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</si>
  <si>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</si>
  <si>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</si>
  <si>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</si>
  <si>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</si>
  <si>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</si>
  <si>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</si>
  <si>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</si>
  <si>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</si>
  <si>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</si>
  <si>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</si>
  <si>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</si>
  <si>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</si>
  <si>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</si>
  <si>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</si>
  <si>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</si>
  <si>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</si>
  <si>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</si>
  <si>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</si>
  <si>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</si>
  <si>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</si>
  <si>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</si>
  <si>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</si>
  <si>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</si>
  <si>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</si>
  <si>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</si>
  <si>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</si>
  <si>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</si>
  <si>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</si>
  <si>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</si>
  <si>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</si>
  <si>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</si>
  <si>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</si>
  <si>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</si>
  <si>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</si>
  <si>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</si>
  <si>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</si>
  <si>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</si>
  <si>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</si>
  <si>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</si>
  <si>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</si>
  <si>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</si>
  <si>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</si>
  <si>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</si>
  <si>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</si>
  <si>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</si>
  <si>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</si>
  <si>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</si>
  <si>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</si>
  <si>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</si>
  <si>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</si>
  <si>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</si>
  <si>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</si>
  <si>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</si>
  <si>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</si>
  <si>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</si>
  <si>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</si>
  <si>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</si>
  <si>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</si>
  <si>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</si>
  <si>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</si>
  <si>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</si>
  <si>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</si>
  <si>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</si>
  <si>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</si>
  <si>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</si>
  <si>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</si>
  <si>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</si>
  <si>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</si>
  <si>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</si>
  <si>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</si>
  <si>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</si>
  <si>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</si>
  <si>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</si>
  <si>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</si>
  <si>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</si>
  <si>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</si>
  <si>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</si>
  <si>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</si>
  <si>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</si>
  <si>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</si>
  <si>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</si>
  <si>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</si>
  <si>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</si>
  <si>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</si>
  <si>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</si>
  <si>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</si>
  <si>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</si>
  <si>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</si>
  <si>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</si>
  <si>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</si>
  <si>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</si>
  <si>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</si>
  <si>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</si>
  <si>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</si>
  <si>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</si>
  <si>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</si>
  <si>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</si>
  <si>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</si>
  <si>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</si>
  <si>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</si>
  <si>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</si>
  <si>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</si>
  <si>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</si>
  <si>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</si>
  <si>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</si>
  <si>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</si>
  <si>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</si>
  <si>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</si>
  <si>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</si>
  <si>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</si>
  <si>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</si>
  <si>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</si>
  <si>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</si>
  <si>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</si>
  <si>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</si>
  <si>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</si>
  <si>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</si>
  <si>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</si>
  <si>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</si>
  <si>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</si>
  <si>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</si>
  <si>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</si>
  <si>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</si>
  <si>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</si>
  <si>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</si>
  <si>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</si>
  <si>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</si>
  <si>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</si>
  <si>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</si>
  <si>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</si>
  <si>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</si>
  <si>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</si>
  <si>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</si>
  <si>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</si>
  <si>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</si>
  <si>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</si>
  <si>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</si>
  <si>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</si>
  <si>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</si>
  <si>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</si>
  <si>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</si>
  <si>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</si>
  <si>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</si>
  <si>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</si>
  <si>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</si>
  <si>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</si>
  <si>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</si>
  <si>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</si>
  <si>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</si>
  <si>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</si>
  <si>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</si>
  <si>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</si>
  <si>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</si>
  <si>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</si>
  <si>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</si>
  <si>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</si>
  <si>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</si>
  <si>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</si>
  <si>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</si>
  <si>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</si>
  <si>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</si>
  <si>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</si>
  <si>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</si>
  <si>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</si>
  <si>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</si>
  <si>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</si>
  <si>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</si>
  <si>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</si>
  <si>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</si>
  <si>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</si>
  <si>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</si>
  <si>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</si>
  <si>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</si>
  <si>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</si>
  <si>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</si>
  <si>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1)  Realizar al menos cuatro (4) convenios con universidades del exterior para la adecuación de los currículos al Modelo Educativo y a la modernización de los mismos.</t>
  </si>
  <si>
    <t>1) % de docentes que están desarrollando innovaciones educativas.</t>
  </si>
  <si>
    <t>1) Número de experiencias de innovación curricular.</t>
  </si>
  <si>
    <t>3) Nuevo Modelo Educativo incorporado en por lo menos 15 carreras.</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</si>
  <si>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</si>
  <si>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</si>
  <si>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</si>
  <si>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</si>
  <si>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</si>
  <si>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</si>
  <si>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1) Normas Académicas de la UNAH socializadas.                                                                                                                                                                                                                            2)Publicación disponible.</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</si>
  <si>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</si>
  <si>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</si>
  <si>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</si>
  <si>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</si>
  <si>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</si>
  <si>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</si>
  <si>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</si>
  <si>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</si>
  <si>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</si>
  <si>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</si>
  <si>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</si>
  <si>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</si>
  <si>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</si>
  <si>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</si>
  <si>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</si>
  <si>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</si>
  <si>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</si>
  <si>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</si>
  <si>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</si>
  <si>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</si>
  <si>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</si>
  <si>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</si>
  <si>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</si>
  <si>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</si>
  <si>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</si>
  <si>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</si>
  <si>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</si>
  <si>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</si>
  <si>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</si>
  <si>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</si>
  <si>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</si>
  <si>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</si>
  <si>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</si>
  <si>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Fortalecido Sistema de bibliotecas tradicional y virtualmente</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</si>
  <si>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</si>
  <si>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</si>
  <si>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</si>
  <si>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</si>
  <si>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</si>
  <si>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</si>
  <si>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</si>
  <si>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</si>
  <si>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</si>
  <si>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</si>
  <si>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</si>
  <si>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</si>
  <si>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</si>
  <si>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</si>
  <si>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</si>
  <si>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</si>
  <si>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</si>
  <si>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</si>
  <si>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</si>
  <si>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</si>
  <si>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</si>
  <si>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</si>
  <si>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</si>
  <si>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</si>
  <si>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</si>
  <si>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</si>
  <si>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</si>
  <si>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</si>
  <si>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</si>
  <si>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</si>
  <si>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</si>
  <si>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</si>
  <si>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</si>
  <si>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</si>
  <si>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</si>
  <si>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</si>
  <si>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</si>
  <si>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</si>
  <si>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</si>
  <si>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</si>
  <si>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</si>
  <si>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</si>
  <si>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</si>
  <si>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</si>
  <si>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</si>
  <si>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</si>
  <si>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</si>
  <si>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</si>
  <si>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</si>
  <si>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</si>
  <si>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</si>
  <si>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</si>
  <si>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</si>
  <si>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</si>
  <si>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</si>
  <si>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</si>
  <si>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</si>
  <si>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</si>
  <si>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</si>
  <si>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</si>
  <si>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</si>
  <si>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</si>
  <si>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</si>
  <si>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</si>
  <si>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</si>
  <si>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</si>
  <si>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</si>
  <si>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</si>
  <si>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</si>
  <si>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</si>
  <si>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</si>
  <si>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</si>
  <si>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</si>
  <si>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</si>
  <si>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</si>
  <si>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</si>
  <si>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</si>
  <si>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</si>
  <si>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</si>
  <si>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</si>
  <si>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</si>
  <si>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</si>
  <si>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</si>
  <si>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</si>
  <si>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</si>
  <si>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</si>
  <si>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</si>
  <si>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</si>
  <si>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</si>
  <si>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</si>
  <si>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</si>
  <si>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</si>
  <si>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</si>
  <si>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</si>
  <si>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</si>
  <si>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</si>
  <si>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</si>
  <si>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</si>
  <si>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</si>
  <si>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</si>
  <si>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</si>
  <si>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</si>
  <si>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</si>
  <si>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</si>
  <si>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</si>
  <si>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</si>
  <si>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</si>
  <si>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</si>
  <si>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</si>
  <si>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</si>
  <si>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</si>
  <si>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</si>
  <si>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</si>
  <si>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</si>
  <si>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</si>
  <si>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</si>
  <si>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</si>
  <si>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</si>
  <si>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</si>
  <si>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</si>
  <si>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</si>
  <si>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</si>
  <si>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</si>
  <si>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</si>
  <si>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</si>
  <si>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</si>
  <si>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</si>
  <si>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</si>
  <si>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</si>
  <si>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</si>
  <si>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</si>
  <si>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</si>
  <si>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</si>
  <si>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</si>
  <si>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</si>
  <si>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</si>
  <si>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</si>
  <si>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</si>
  <si>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</si>
  <si>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</si>
  <si>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</si>
  <si>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</si>
  <si>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</si>
  <si>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</si>
  <si>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</si>
  <si>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</si>
  <si>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</si>
  <si>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</si>
  <si>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</si>
  <si>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</si>
  <si>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</si>
  <si>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</si>
  <si>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</si>
  <si>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</si>
  <si>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</si>
  <si>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</si>
  <si>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</si>
  <si>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</si>
  <si>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</si>
  <si>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</si>
  <si>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</si>
  <si>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</si>
  <si>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</si>
  <si>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</si>
  <si>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</si>
  <si>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</si>
  <si>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</si>
  <si>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</si>
  <si>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</si>
  <si>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</si>
  <si>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</si>
  <si>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</si>
  <si>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</si>
  <si>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</si>
  <si>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</si>
  <si>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</si>
  <si>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</si>
  <si>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</si>
  <si>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</si>
  <si>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</si>
  <si>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</si>
  <si>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</si>
  <si>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</si>
  <si>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</si>
  <si>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</si>
  <si>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</si>
  <si>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</si>
  <si>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</si>
  <si>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</si>
  <si>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</si>
  <si>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</si>
  <si>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</si>
  <si>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</si>
  <si>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</si>
  <si>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</si>
  <si>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</si>
  <si>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</si>
  <si>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</si>
  <si>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</si>
  <si>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</si>
  <si>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</si>
  <si>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</si>
  <si>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</si>
  <si>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</si>
  <si>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</si>
  <si>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</si>
  <si>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</si>
  <si>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</si>
  <si>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</si>
  <si>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</si>
  <si>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</si>
  <si>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</si>
  <si>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</si>
  <si>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</si>
  <si>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</si>
  <si>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</si>
  <si>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</si>
  <si>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</si>
  <si>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</si>
  <si>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</si>
  <si>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</si>
  <si>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</si>
  <si>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</si>
  <si>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</si>
  <si>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</si>
  <si>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</si>
  <si>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</si>
  <si>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</si>
  <si>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</si>
  <si>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</si>
  <si>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</si>
  <si>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</si>
  <si>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</si>
  <si>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</si>
  <si>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</si>
  <si>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</si>
  <si>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</si>
  <si>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</si>
  <si>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</si>
  <si>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</si>
  <si>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</si>
  <si>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</si>
  <si>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</si>
  <si>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</si>
  <si>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</si>
  <si>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</si>
  <si>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</si>
  <si>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</si>
  <si>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</si>
  <si>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</si>
  <si>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</si>
  <si>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</si>
  <si>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</si>
  <si>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</si>
  <si>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</si>
  <si>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</si>
  <si>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</si>
  <si>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</si>
  <si>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</si>
  <si>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</si>
  <si>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</si>
  <si>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</si>
  <si>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</si>
  <si>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</si>
  <si>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</si>
  <si>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</si>
  <si>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</si>
  <si>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</si>
  <si>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</si>
  <si>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</si>
  <si>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</si>
  <si>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</si>
  <si>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</si>
  <si>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</si>
  <si>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</si>
  <si>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</si>
  <si>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</si>
  <si>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</si>
  <si>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</si>
  <si>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</si>
  <si>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</si>
  <si>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</si>
  <si>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</si>
  <si>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</si>
  <si>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</si>
  <si>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</si>
  <si>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</si>
  <si>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</si>
  <si>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</si>
  <si>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</si>
  <si>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</si>
  <si>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</si>
  <si>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</si>
  <si>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</si>
  <si>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</si>
  <si>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</si>
  <si>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</si>
  <si>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</si>
  <si>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</si>
  <si>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</si>
  <si>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</si>
  <si>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</si>
  <si>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</si>
  <si>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</si>
  <si>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</si>
  <si>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</si>
  <si>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</si>
  <si>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</si>
  <si>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</si>
  <si>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</si>
  <si>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</si>
  <si>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</si>
  <si>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</si>
  <si>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</si>
  <si>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</si>
  <si>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</si>
  <si>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</si>
  <si>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</si>
  <si>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</si>
  <si>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</si>
  <si>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</si>
  <si>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</si>
  <si>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</si>
  <si>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</si>
  <si>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</si>
  <si>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</si>
  <si>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</si>
  <si>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</si>
  <si>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</si>
  <si>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</si>
  <si>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</si>
  <si>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</si>
  <si>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</si>
  <si>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</si>
  <si>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</si>
  <si>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</si>
  <si>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</si>
  <si>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</si>
  <si>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</si>
  <si>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</si>
  <si>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</si>
  <si>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</si>
  <si>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</si>
  <si>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</si>
  <si>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</si>
  <si>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</si>
  <si>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</si>
  <si>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</si>
  <si>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</si>
  <si>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</si>
  <si>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</si>
  <si>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</si>
  <si>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</si>
  <si>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</si>
  <si>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</si>
  <si>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</si>
  <si>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</si>
  <si>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</si>
  <si>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</si>
  <si>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</si>
  <si>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</si>
  <si>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</si>
  <si>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</si>
  <si>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</si>
  <si>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</si>
  <si>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</si>
  <si>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</si>
  <si>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</si>
  <si>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</si>
  <si>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</si>
  <si>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</si>
  <si>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</si>
  <si>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</si>
  <si>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</si>
  <si>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</si>
  <si>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</si>
  <si>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</si>
  <si>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</si>
  <si>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</si>
  <si>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</si>
  <si>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</si>
  <si>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</si>
  <si>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</si>
  <si>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</si>
  <si>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</si>
  <si>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</si>
  <si>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</si>
  <si>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</si>
  <si>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</si>
  <si>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</si>
  <si>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</si>
  <si>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</si>
  <si>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</si>
  <si>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</si>
  <si>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</si>
  <si>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</si>
  <si>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</si>
  <si>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</si>
  <si>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</si>
  <si>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</si>
  <si>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</si>
  <si>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</si>
  <si>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</si>
  <si>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</si>
  <si>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</si>
  <si>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</si>
  <si>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</si>
  <si>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</si>
  <si>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</si>
  <si>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</si>
  <si>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</si>
  <si>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</si>
  <si>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</si>
  <si>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</si>
  <si>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</si>
  <si>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</si>
  <si>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</si>
  <si>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</si>
  <si>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</si>
  <si>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</si>
  <si>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</si>
  <si>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</si>
  <si>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</si>
  <si>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</si>
  <si>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</si>
  <si>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</si>
  <si>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</si>
  <si>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</si>
  <si>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</si>
  <si>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</si>
  <si>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</si>
  <si>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</si>
  <si>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</si>
  <si>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</si>
  <si>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</si>
  <si>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</si>
  <si>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</si>
  <si>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</si>
  <si>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</si>
  <si>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</si>
  <si>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</si>
  <si>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</si>
  <si>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</si>
  <si>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</si>
  <si>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</si>
  <si>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</si>
  <si>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</si>
  <si>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</si>
  <si>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</si>
  <si>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</si>
  <si>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</si>
  <si>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</si>
  <si>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</si>
  <si>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</si>
  <si>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</si>
  <si>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</si>
  <si>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</si>
  <si>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</si>
  <si>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</si>
  <si>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</si>
  <si>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</si>
  <si>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</si>
  <si>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</si>
  <si>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</si>
  <si>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</si>
  <si>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</si>
  <si>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</si>
  <si>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</si>
  <si>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</si>
  <si>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</si>
  <si>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</si>
  <si>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</si>
  <si>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</si>
  <si>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</si>
  <si>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</si>
  <si>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</si>
  <si>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</si>
  <si>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</si>
  <si>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</si>
  <si>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</si>
  <si>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</si>
  <si>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</si>
  <si>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</si>
  <si>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</si>
  <si>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</si>
  <si>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</si>
  <si>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</si>
  <si>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</si>
  <si>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</si>
  <si>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</si>
  <si>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</si>
  <si>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</si>
  <si>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</si>
  <si>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</si>
  <si>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</si>
  <si>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</si>
  <si>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</si>
  <si>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</si>
  <si>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</si>
  <si>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</si>
  <si>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</si>
  <si>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</si>
  <si>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</si>
  <si>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</si>
  <si>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</si>
  <si>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</si>
  <si>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</si>
  <si>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</si>
  <si>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</si>
  <si>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</si>
  <si>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</si>
  <si>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</si>
  <si>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</si>
  <si>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</si>
  <si>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</si>
  <si>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</si>
  <si>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</si>
  <si>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</si>
  <si>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</si>
  <si>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</si>
  <si>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</si>
  <si>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</si>
  <si>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</si>
  <si>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</si>
  <si>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</si>
  <si>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</si>
  <si>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</si>
  <si>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</si>
  <si>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</si>
  <si>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</si>
  <si>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</si>
  <si>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</si>
  <si>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</si>
  <si>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</si>
  <si>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</si>
  <si>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</si>
  <si>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</si>
  <si>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</si>
  <si>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</si>
  <si>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</si>
  <si>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</si>
  <si>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</si>
  <si>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</si>
  <si>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</si>
  <si>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</si>
  <si>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</si>
  <si>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</si>
  <si>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</si>
  <si>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</si>
  <si>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</si>
  <si>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</si>
  <si>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</si>
  <si>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</si>
  <si>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</si>
  <si>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</si>
  <si>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</si>
  <si>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</si>
  <si>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</si>
  <si>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</si>
  <si>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</si>
  <si>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</si>
  <si>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</si>
  <si>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</si>
  <si>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</si>
  <si>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</si>
  <si>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</si>
  <si>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</si>
  <si>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</si>
  <si>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</si>
  <si>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</si>
  <si>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</si>
  <si>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</si>
  <si>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</si>
  <si>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</si>
  <si>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</si>
  <si>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</si>
  <si>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</si>
  <si>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</si>
  <si>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</si>
  <si>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</si>
  <si>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</si>
  <si>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</si>
  <si>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</si>
  <si>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</si>
  <si>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</si>
  <si>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</si>
  <si>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</si>
  <si>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</si>
  <si>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</si>
  <si>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</si>
  <si>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</si>
  <si>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</si>
  <si>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</si>
  <si>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</si>
  <si>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</si>
  <si>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</si>
  <si>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</si>
  <si>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</si>
  <si>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</si>
  <si>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</si>
  <si>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</si>
  <si>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</si>
  <si>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</si>
  <si>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</si>
  <si>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</si>
  <si>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</si>
  <si>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</si>
  <si>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</si>
  <si>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</si>
  <si>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</si>
  <si>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</si>
  <si>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</si>
  <si>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</si>
  <si>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</si>
  <si>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</si>
  <si>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</si>
  <si>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</si>
  <si>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</si>
  <si>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</si>
  <si>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</si>
  <si>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</si>
  <si>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</si>
  <si>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</si>
  <si>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</si>
  <si>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</si>
  <si>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</si>
  <si>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</si>
  <si>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</si>
  <si>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</si>
  <si>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</si>
  <si>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</si>
  <si>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</si>
  <si>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</si>
  <si>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</si>
  <si>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</si>
  <si>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</si>
  <si>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</si>
  <si>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</si>
  <si>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</si>
  <si>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</si>
  <si>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</si>
  <si>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</si>
  <si>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</si>
  <si>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</si>
  <si>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</si>
  <si>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</si>
  <si>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</si>
  <si>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</si>
  <si>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</si>
  <si>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</si>
  <si>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</si>
  <si>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</si>
  <si>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</si>
  <si>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</si>
  <si>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</si>
  <si>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</si>
  <si>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</si>
  <si>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</si>
  <si>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</si>
  <si>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</si>
  <si>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</si>
  <si>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</si>
  <si>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</si>
  <si>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</si>
  <si>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</si>
  <si>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</si>
  <si>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</si>
  <si>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</si>
  <si>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</si>
  <si>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</si>
  <si>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</si>
  <si>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</si>
  <si>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</si>
  <si>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</si>
  <si>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</si>
  <si>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</si>
  <si>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</si>
  <si>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</si>
  <si>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</si>
  <si>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</si>
  <si>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</si>
  <si>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</si>
  <si>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</si>
  <si>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</si>
  <si>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</si>
  <si>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</si>
  <si>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</si>
  <si>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</si>
  <si>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</si>
  <si>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</si>
  <si>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</si>
  <si>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</si>
  <si>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</si>
  <si>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</si>
  <si>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</si>
  <si>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</si>
  <si>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</si>
  <si>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</si>
  <si>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</si>
  <si>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</si>
  <si>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</si>
  <si>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</si>
  <si>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</si>
  <si>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</si>
  <si>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</si>
  <si>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</si>
  <si>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</si>
  <si>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</si>
  <si>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</si>
  <si>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</si>
  <si>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</si>
  <si>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</si>
  <si>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</si>
  <si>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</si>
  <si>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</si>
  <si>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</si>
  <si>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</si>
  <si>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</si>
  <si>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</si>
  <si>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</si>
  <si>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</si>
  <si>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</si>
  <si>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</si>
  <si>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</si>
  <si>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</si>
  <si>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</si>
  <si>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</si>
  <si>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</si>
  <si>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</si>
  <si>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</si>
  <si>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</si>
  <si>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</si>
  <si>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</si>
  <si>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</si>
  <si>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</si>
  <si>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</si>
  <si>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</si>
  <si>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</si>
  <si>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</si>
  <si>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</si>
  <si>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</si>
  <si>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</si>
  <si>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</si>
  <si>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</si>
  <si>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</si>
  <si>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</si>
  <si>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</si>
  <si>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</si>
  <si>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</si>
  <si>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</si>
  <si>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</si>
  <si>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</si>
  <si>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</si>
  <si>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</si>
  <si>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</si>
  <si>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</si>
  <si>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</si>
  <si>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</si>
  <si>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</si>
  <si>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</si>
  <si>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</si>
  <si>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</si>
  <si>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</si>
  <si>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</si>
  <si>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</si>
  <si>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</si>
  <si>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</si>
  <si>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</si>
  <si>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</si>
  <si>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</si>
  <si>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</si>
  <si>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</si>
  <si>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</si>
  <si>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</si>
  <si>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</si>
  <si>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</si>
  <si>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</si>
  <si>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</si>
  <si>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</si>
  <si>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</si>
  <si>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</si>
  <si>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</si>
  <si>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</si>
  <si>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</si>
  <si>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</si>
  <si>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</si>
  <si>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</si>
  <si>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</si>
  <si>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</si>
  <si>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</si>
  <si>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</si>
  <si>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</si>
  <si>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</si>
  <si>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</si>
  <si>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</si>
  <si>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</si>
  <si>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</si>
  <si>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</si>
  <si>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</si>
  <si>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</si>
  <si>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</si>
  <si>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</si>
  <si>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</si>
  <si>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</si>
  <si>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</si>
  <si>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</si>
  <si>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</si>
  <si>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</si>
  <si>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</si>
  <si>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</si>
  <si>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</si>
  <si>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</si>
  <si>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</si>
  <si>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</si>
  <si>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</si>
  <si>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</si>
  <si>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</si>
  <si>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</si>
  <si>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</si>
  <si>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</si>
  <si>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</si>
  <si>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</si>
  <si>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</si>
  <si>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</si>
  <si>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</si>
  <si>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</si>
  <si>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</si>
  <si>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</si>
  <si>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</si>
  <si>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</si>
  <si>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</si>
  <si>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</si>
  <si>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</si>
  <si>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</si>
  <si>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</si>
  <si>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</si>
  <si>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</si>
  <si>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</si>
  <si>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</si>
  <si>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</si>
  <si>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</si>
  <si>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</si>
  <si>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</si>
  <si>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</si>
  <si>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</si>
  <si>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</si>
  <si>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</si>
  <si>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</si>
  <si>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</si>
  <si>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</si>
  <si>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</si>
  <si>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</si>
  <si>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</si>
  <si>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</si>
  <si>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</si>
  <si>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</si>
  <si>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</si>
  <si>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</si>
  <si>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</si>
  <si>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</si>
  <si>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</si>
  <si>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</si>
  <si>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</si>
  <si>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</si>
  <si>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</si>
  <si>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</si>
  <si>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</si>
  <si>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</si>
  <si>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</si>
  <si>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</si>
  <si>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</si>
  <si>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</si>
  <si>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</si>
  <si>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</si>
  <si>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</si>
  <si>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</si>
  <si>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</si>
  <si>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</si>
  <si>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</si>
  <si>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</si>
  <si>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</si>
  <si>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</si>
  <si>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</si>
  <si>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</si>
  <si>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</si>
  <si>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</si>
  <si>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</si>
  <si>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</si>
  <si>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</si>
  <si>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</si>
  <si>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</si>
  <si>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</si>
  <si>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</si>
  <si>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</si>
  <si>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</si>
  <si>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</si>
  <si>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</si>
  <si>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</si>
  <si>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</si>
  <si>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</si>
  <si>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</si>
  <si>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</si>
  <si>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</si>
  <si>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</si>
  <si>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</si>
  <si>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</si>
  <si>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</si>
  <si>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</si>
  <si>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</si>
  <si>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</si>
  <si>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</si>
  <si>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</si>
  <si>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</si>
  <si>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</si>
  <si>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</si>
  <si>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</si>
  <si>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</si>
  <si>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</si>
  <si>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</si>
  <si>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</si>
  <si>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</si>
  <si>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</si>
  <si>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</si>
  <si>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</si>
  <si>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</si>
  <si>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</si>
  <si>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</si>
  <si>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</si>
  <si>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</si>
  <si>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</si>
  <si>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</si>
  <si>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</si>
  <si>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</si>
  <si>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</si>
  <si>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</si>
  <si>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</si>
  <si>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</si>
  <si>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</si>
  <si>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</si>
  <si>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</si>
  <si>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</si>
  <si>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</si>
  <si>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</si>
  <si>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</si>
  <si>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</si>
  <si>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</si>
  <si>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</si>
  <si>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</si>
  <si>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</si>
  <si>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</si>
  <si>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</si>
  <si>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</si>
  <si>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</si>
  <si>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</si>
  <si>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</si>
  <si>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</si>
  <si>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</si>
  <si>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3) Las Facultades y los Centros Regionales  postulan candidatos para concursar por reconocimientos que premien la investigación, la gestión de la investigación, la innovación y el desarrollo tecnológico. </t>
  </si>
  <si>
    <t>1) Las Facultades y los Centros Regionales  publican artículos con estándares internacionales en revistas científicas de la UNAH.</t>
  </si>
  <si>
    <t xml:space="preserve">1) Publicación de (8) artículos en las revistas científicas de la UNAH.
(2 por año)
</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</si>
  <si>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</si>
  <si>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</si>
  <si>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</si>
  <si>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</si>
  <si>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</si>
  <si>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</si>
  <si>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</si>
  <si>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</si>
  <si>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Presentar ponencias en eventos científicos nacionales e internacionales.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</si>
  <si>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</si>
  <si>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</si>
  <si>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Participar en el Diplomado en investigación científica. </t>
  </si>
  <si>
    <t>Participar en los  Cursos de apoyo a la investigación científica.</t>
  </si>
  <si>
    <t xml:space="preserve">Crear Unidades de Investigación por facultad y centro para fortalecer la estructura de investigación </t>
  </si>
  <si>
    <t>Crear Institutos de Investigación  para fortalecer la estructura de investigación.</t>
  </si>
  <si>
    <t>Asignar a los profesores carga académica en investigación y los recursos necesarios para llevar a cabo proyectos de investigación</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</si>
  <si>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</si>
  <si>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</si>
  <si>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</si>
  <si>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</si>
  <si>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</si>
  <si>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</si>
  <si>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</si>
  <si>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</si>
  <si>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</si>
  <si>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</si>
  <si>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</si>
  <si>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</si>
  <si>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</si>
  <si>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</si>
  <si>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</si>
  <si>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</si>
  <si>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</si>
  <si>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</si>
  <si>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</si>
  <si>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</si>
  <si>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</si>
  <si>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</si>
  <si>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</si>
  <si>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</si>
  <si>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</si>
  <si>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</si>
  <si>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</si>
  <si>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</si>
  <si>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</si>
  <si>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</si>
  <si>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</si>
  <si>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</si>
  <si>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</si>
  <si>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</si>
  <si>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</si>
  <si>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</si>
  <si>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</si>
  <si>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</si>
  <si>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</si>
  <si>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</si>
  <si>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</si>
  <si>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</si>
  <si>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</si>
  <si>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</si>
  <si>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</si>
  <si>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</si>
  <si>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</si>
  <si>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</si>
  <si>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</si>
  <si>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</si>
  <si>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</si>
  <si>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</si>
  <si>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</si>
  <si>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</si>
  <si>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</si>
  <si>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</si>
  <si>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</si>
  <si>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</si>
  <si>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</si>
  <si>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</si>
  <si>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</si>
  <si>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</si>
  <si>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</si>
  <si>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</si>
  <si>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</si>
  <si>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</si>
  <si>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</si>
  <si>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</si>
  <si>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</si>
  <si>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</si>
  <si>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</si>
  <si>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</si>
  <si>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</si>
  <si>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</si>
  <si>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</si>
  <si>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</si>
  <si>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</si>
  <si>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</si>
  <si>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</si>
  <si>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</si>
  <si>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</si>
  <si>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</si>
  <si>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</si>
  <si>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</si>
  <si>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</si>
  <si>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</si>
  <si>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</si>
  <si>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</si>
  <si>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a1.M1A1: desarrollar talleres a nivel de facultades, centros regionales y direcciones para presentar los nuevos enfoques de internacionalización y revisar las normas y manuales existentes</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</si>
  <si>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</si>
  <si>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</si>
  <si>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</si>
  <si>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</si>
  <si>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</si>
  <si>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</si>
  <si>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</si>
  <si>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</si>
  <si>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</si>
  <si>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</si>
  <si>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</si>
  <si>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</si>
  <si>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</si>
  <si>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</si>
  <si>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</si>
  <si>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</si>
  <si>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</si>
  <si>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</si>
  <si>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</si>
  <si>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</si>
  <si>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</si>
  <si>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</si>
  <si>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</si>
  <si>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</si>
  <si>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</si>
  <si>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</si>
  <si>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</si>
  <si>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</si>
  <si>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</si>
  <si>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</si>
  <si>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</si>
  <si>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</si>
  <si>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</si>
  <si>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</si>
  <si>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</si>
  <si>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</si>
  <si>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</si>
  <si>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</si>
  <si>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</si>
  <si>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</si>
  <si>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</si>
  <si>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</si>
  <si>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</si>
  <si>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</si>
  <si>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</si>
  <si>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</si>
  <si>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</si>
  <si>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</si>
  <si>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</si>
  <si>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</si>
  <si>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</si>
  <si>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</si>
  <si>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</si>
  <si>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</si>
  <si>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</si>
  <si>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</si>
  <si>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</si>
  <si>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</si>
  <si>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2) Convenios, redes, proyectos, grupos de trabajo de cooperación académica en ejecución.   </t>
  </si>
  <si>
    <t xml:space="preserve">3) Aplicación del Modelo Educativo en el proceso de enseñanza-aprendizaje en todas las Facultades y Centros Regionales. </t>
  </si>
  <si>
    <t>1) Implementándose innovaciones en la Didáctica aplicada en las diferentes carreras.</t>
  </si>
  <si>
    <t xml:space="preserve">2) Mejora sostenida de los índices de  resultados de aprendizaje de los estudiantes. </t>
  </si>
  <si>
    <t>3)  Modelo educativo ha sido incorporado en las carreras programadas.</t>
  </si>
  <si>
    <t>4) Contar con normativa académica actualizada y pertinente y aplicándose de forma correcta en las diferentes instacias de la UNAH.                                                        5) Diseño del Programa de Desarrollo del Modelo Educativo y sus diferentes componentes.</t>
  </si>
  <si>
    <t xml:space="preserve">1) Al  menos (4) proyectos de investigación, compiten por recursos a nivel interno. 
(1 por año)
</t>
  </si>
  <si>
    <t xml:space="preserve">2) Al  menos, (4) proyectos de investigación, compiten por recursos a nivel externo.
(1 por año)
</t>
  </si>
  <si>
    <t xml:space="preserve">1) Al menos, (4) candidatos propuestos por cada facultad y centro regional postulan por premios para investigadores.
(1 por año)
</t>
  </si>
  <si>
    <t xml:space="preserve">2) Fortalecimiento de la revistas existentes y de la creación de nuevas revistas con estándares internacionales </t>
  </si>
  <si>
    <t xml:space="preserve">1) Las facultades y los centros regionales  participan con ponencias en eventos científicos nacionales  (externos a la UNAH) o internacionales con recursos internos y externos </t>
  </si>
  <si>
    <t xml:space="preserve">1.1) Presentación de, al menos,  (8) ponencias por cada facultad y centro regional en eventos científicos nacionales  (externos a la UNAH) o internacionales con recursos internos y externos
(2 por año)
</t>
  </si>
  <si>
    <t>2) Las facultades y los centros regionales   identifican los proyectos de investigación, cuyos resultados sean susceptibles de protección, uso y explotación de la propiedad intelectual.</t>
  </si>
  <si>
    <t xml:space="preserve">2.1) Desarrollo de, al menos, (4) proyectos de investigación cuyo resultado se susceptible de protección  facultad y centro regional.
(1 por año)
</t>
  </si>
  <si>
    <t>1. Las facultades y los centros regionales  participan en el programa de capacitación ofertado por la Dirección de Investigación Científica</t>
  </si>
  <si>
    <t xml:space="preserve">1.Al menos, el 20% de docentes de Las facultades y los centros regionales  han cursado el diplomado en investigación científica. </t>
  </si>
  <si>
    <t>2. Al menos, el 30%  de docentes de Las facultades y los centros regionales  han recibido un curso de apoyo a la investigación</t>
  </si>
  <si>
    <t>1.  50% de Las facultades y los centros regionales  cuentan, con al menos, (1) unidad de gestión de la investigación operando de manera eficiente.</t>
  </si>
  <si>
    <t>2. 70% de Las facultades y los centros regionales  cuentan, con al menos, (1) instituto de investigación.</t>
  </si>
  <si>
    <t>1.  Las facultades y los centros regionales  cuentan con (1) unidad y/o instituto de investigación científica.</t>
  </si>
  <si>
    <t>1. 5% de los docentes de las facultades y los centros regionales cuentan con asignación de la labor de investigación en la carga académica.</t>
  </si>
  <si>
    <t>3. Firmados convenios de cooperación con instituciones nacionales e internacionales.</t>
  </si>
  <si>
    <t>2. Las facultades y los centros regionales  asignan a la carga académica de cada departamento la labor de investigación.</t>
  </si>
  <si>
    <t xml:space="preserve">1. Firma de Convenios de cooperación con otras instituciones nacionales o internacionales. 
</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</si>
  <si>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</si>
  <si>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</si>
  <si>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2. Realización de, al menos 1 pasantía, durante el periodo (2012-2016) en una universidad nacional o extranjera.</t>
  </si>
  <si>
    <t>3. Organización y coordinación de las Spin Off universitarias  como instancias integrales de transferencia del conocimiento.</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</si>
  <si>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</si>
  <si>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</si>
  <si>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</si>
  <si>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</si>
  <si>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</si>
  <si>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</si>
  <si>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</si>
  <si>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</si>
  <si>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</si>
  <si>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</si>
  <si>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1) Módulos del Subsistema de Planificación, M&amp;E completamente desarrollados. 2) Subsistema de Planificación, M&amp;E ejecutándose en Facultades y CRU's </t>
  </si>
  <si>
    <t>1) Se realizarán  al menos dos (2) estudios de mercado para la determinación de la oferta de trabajo y la apertura de nuevas carreras.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</si>
  <si>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</si>
  <si>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</si>
  <si>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</si>
  <si>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</si>
  <si>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DOCENCIA Y REPROFESORADO UNIVERSITARIO</t>
  </si>
  <si>
    <t>TOTAL DESARROLLO E INNOVACIÓN CURRICULAR</t>
  </si>
  <si>
    <t>1.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</si>
  <si>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</si>
  <si>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</si>
  <si>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</si>
  <si>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</si>
  <si>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</si>
  <si>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</si>
  <si>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</si>
  <si>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</si>
  <si>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</si>
  <si>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</si>
  <si>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</si>
  <si>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</si>
  <si>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</si>
  <si>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</si>
  <si>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</si>
  <si>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</si>
  <si>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</si>
  <si>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</si>
  <si>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</si>
  <si>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</si>
  <si>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</si>
  <si>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</si>
  <si>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</si>
  <si>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</si>
  <si>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</si>
  <si>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Desarrollo e Innov. Curricular</t>
  </si>
  <si>
    <t>Docencia y Profesorado Universitario</t>
  </si>
  <si>
    <t>Gestión Administrativa</t>
  </si>
  <si>
    <t>Gestion Administrativa</t>
  </si>
  <si>
    <t>1) Docentes regularizados y contratados de acuerdo a la meta propuesta.                                                                                                                                                                                             2) Mecanismos de control docente abarcan las funciones de docencia, investigación, vinculación y gestión académica.</t>
  </si>
  <si>
    <t>1) Currículos actualizados en todas las carreras y facultades de la UNAH de acuerdo a exigencias y tendencias modernas y resultados de las investigaciones realizadas.</t>
  </si>
  <si>
    <t>Documento</t>
  </si>
  <si>
    <t>Compromiso del docente para desarrollar la actividad</t>
  </si>
  <si>
    <t>Programas analiticos elaborados y actualizados.</t>
  </si>
  <si>
    <t>Estudiantes.</t>
  </si>
  <si>
    <t>1.a.1</t>
  </si>
  <si>
    <t>Actualizacion de manuales e implementacion de practicas de quimica verde.</t>
  </si>
  <si>
    <t>Manuales actualizados.</t>
  </si>
  <si>
    <t>1.a.2</t>
  </si>
  <si>
    <t>Capacitacion</t>
  </si>
  <si>
    <t>Disposicion del Instituto de Superacion Docente</t>
  </si>
  <si>
    <t xml:space="preserve">Capacitar a los nuevos docentes en el nuevo modelo educativo </t>
  </si>
  <si>
    <t>Diplomas y certificados de participacion</t>
  </si>
  <si>
    <t>Jetatura del Departamento</t>
  </si>
  <si>
    <t>1.b.1</t>
  </si>
  <si>
    <t>1.a.3</t>
  </si>
  <si>
    <t>Elaborar la propuesta para la creación de la Escuela de alimentos.</t>
  </si>
  <si>
    <t>carrera</t>
  </si>
  <si>
    <t>Ampliar la oferta académica para satisfacer la necesidad a nivel nacional.</t>
  </si>
  <si>
    <t xml:space="preserve">Estudiantes </t>
  </si>
  <si>
    <t>1) Porcentaje del plan de estudio actualizado a nivel nacional en la facultad de Ciencias Quimicas y Farmacia.</t>
  </si>
  <si>
    <t>Actualización de los programas analiticos de acuerdo al nuevo modelo educativo.</t>
  </si>
  <si>
    <t>Resmas de papel carta</t>
  </si>
  <si>
    <t xml:space="preserve">  Impartir talleres de capacitación a toda el personal docente del departamento de control Quimico, Tecnologia Farmaceutica y Quimica de la FCQF   sobre los fundamentos y principios el nuevo modelo educativo (APRENDER UNAH, PLANEA CION DIDACTICA, RESOLUCION DE PROBLEMAS, METODOLOGIAS, EVALUACION)..</t>
  </si>
  <si>
    <t>1.b.2</t>
  </si>
  <si>
    <t>1.b.3</t>
  </si>
  <si>
    <t>Organización de la escuela de Quimica</t>
  </si>
  <si>
    <t xml:space="preserve">Organización de la Escuela de Farmacia </t>
  </si>
  <si>
    <t>Carrera</t>
  </si>
  <si>
    <t>Acuerdo de aprobacion de la escuela de alimentos</t>
  </si>
  <si>
    <t>Decanato, Departamento, coordinacion de carrera, secretaria academica, asamblea de departamento.</t>
  </si>
  <si>
    <t>Acuerdo, actas, propuesta, informe de la comision de creacion de la carrera.</t>
  </si>
  <si>
    <t>Organización de la escuela de Farmacia.</t>
  </si>
  <si>
    <t>Mejora del proceso enseñanza aprendizaje y ampliacion de la oferta academica, investigacion y vinculacion UNAH Sociedad</t>
  </si>
  <si>
    <t>1.c.1</t>
  </si>
  <si>
    <t xml:space="preserve">Material Impreso </t>
  </si>
  <si>
    <t xml:space="preserve">Revision y Seguimiento del plan de mejoras </t>
  </si>
  <si>
    <t xml:space="preserve">Revision </t>
  </si>
  <si>
    <t xml:space="preserve">Plan de mejoras revisado y actualizado </t>
  </si>
  <si>
    <t xml:space="preserve">Alcanzar la acreditacion </t>
  </si>
  <si>
    <t>Actas, informes, seguimiento al plan, avances trimestrales, ayuda memoria.</t>
  </si>
  <si>
    <t>Estudiantes y Docentes</t>
  </si>
  <si>
    <t>Master JP-10s liner DX 3340/DX 3343</t>
  </si>
  <si>
    <t>2.a.2</t>
  </si>
  <si>
    <t xml:space="preserve">Perfil de Proyecto </t>
  </si>
  <si>
    <t>Contar con un sistema de desechos solidos</t>
  </si>
  <si>
    <t>Evitar la contaminacion por reactivos quimicos realizando los procedimientos adecuados</t>
  </si>
  <si>
    <t>Informe de propuesta</t>
  </si>
  <si>
    <t>Comunidad  Universitaria de la CU</t>
  </si>
  <si>
    <t>Decano, Jefes de deaprtamento, Comision del proyecto para el desecho de sustancias quimicas.</t>
  </si>
  <si>
    <t>Elaboracion del perfil de proyecto de desecho de sustancias quimicas  para los laboratorios de la FCQF</t>
  </si>
  <si>
    <t>2.a.3</t>
  </si>
  <si>
    <t>Elaboracion del perfil del proyecto de plantas medicinales</t>
  </si>
  <si>
    <t>Extraccion de principios activos de plantas medicinales.</t>
  </si>
  <si>
    <t xml:space="preserve">Involucrar a los docentes en investigacion. </t>
  </si>
  <si>
    <t xml:space="preserve">Propuesta de perfil del proyecto de investigacion </t>
  </si>
  <si>
    <t>Elaboracion del perfil del proyecto del estudio fitoquimico de Bauhinia monandra</t>
  </si>
  <si>
    <t>Poblacion general</t>
  </si>
  <si>
    <t>Departamento de Quimica</t>
  </si>
  <si>
    <t>2.a.4</t>
  </si>
  <si>
    <t>Grapas 9/10 (caja)</t>
  </si>
  <si>
    <t>Cartulina color verde - pliegos</t>
  </si>
  <si>
    <t>Manuales de Laboratorio</t>
  </si>
  <si>
    <t>Tonner GPR-6 para fotocopiadora</t>
  </si>
  <si>
    <t>Pegamento Blanco (galon)</t>
  </si>
  <si>
    <t>Tonner para fotocopiadora Cannon NP6050</t>
  </si>
  <si>
    <t>Tinta canon 210</t>
  </si>
  <si>
    <t>Tinta canon 211</t>
  </si>
  <si>
    <t>Tonner pripor ink black jp-30</t>
  </si>
  <si>
    <t>Tambor canon GPR-6 para fotocopiadora IR-2200</t>
  </si>
  <si>
    <t>Resma de papel carta</t>
  </si>
  <si>
    <t>Caracterizacion de plantas medicinales de uso comun</t>
  </si>
  <si>
    <t xml:space="preserve">Medicina alternativa para la poblacion </t>
  </si>
  <si>
    <t>Comunidades en general</t>
  </si>
  <si>
    <t xml:space="preserve">Departamento de Control Quimico </t>
  </si>
  <si>
    <t>Gestionar la creacion de un espacio para plantas medicinales</t>
  </si>
  <si>
    <t>2.a.5</t>
  </si>
  <si>
    <t>Planta medicinales e insumos</t>
  </si>
  <si>
    <t xml:space="preserve">Planta medicinales </t>
  </si>
  <si>
    <t>Tierra de abono (volqueta)</t>
  </si>
  <si>
    <t>Fertilizantes 1lb.</t>
  </si>
  <si>
    <t>Creacion del jardin de plantas medicinalez</t>
  </si>
  <si>
    <t>Contar con un espacio para cultivo de plantas medicinales para uso de investigacion</t>
  </si>
  <si>
    <t>Informe de proyecto</t>
  </si>
  <si>
    <t>2.a.6</t>
  </si>
  <si>
    <t>Elaboracion de perfil del proyecto de seguridad alimentaria</t>
  </si>
  <si>
    <t>Elaboracion de la propuesta del proyecto</t>
  </si>
  <si>
    <t>2.a.7</t>
  </si>
  <si>
    <t>Elaboracion de perfil de la Obtencion del Acido Cojico y su incorporacion en una forma cosmetica</t>
  </si>
  <si>
    <t>Opcion de un producto cosmetico de bajo costo.</t>
  </si>
  <si>
    <t>informe de la propuesta</t>
  </si>
  <si>
    <t xml:space="preserve">Departamento de Tecnología Farmaceutica </t>
  </si>
  <si>
    <t>2.b.1</t>
  </si>
  <si>
    <t>Presentacion del proyecto de la Obtencion  del acido cojico e incorporacion en una crema cosmetica de bajo costo</t>
  </si>
  <si>
    <t xml:space="preserve">Participacion y presentacion en el congreso de investigacion cientifica de la facultad de ciencias quimicas y farmacia </t>
  </si>
  <si>
    <t>Poner a dispocision de la poblacion una crema cosmetica de bajo costo</t>
  </si>
  <si>
    <t xml:space="preserve">Publicacion </t>
  </si>
  <si>
    <t xml:space="preserve">Departamento de Tecnología </t>
  </si>
  <si>
    <t xml:space="preserve">Alianzas con la Direccion de ingreso, permanencia y promocion para ofertar la carrera de quimica y farmacia </t>
  </si>
  <si>
    <t xml:space="preserve">Alianza con la Vicerrectoria academica en relacion a la normativa aplicable en el ingreso, permanencia y promocion de los estudiantes matriculados en la carrerra </t>
  </si>
  <si>
    <t>Gestionar la incorporacion de los estudiantes de quimica y farmacia en la atencion primaria en salud (practica profesional supervisada y trabajo social comunitario)</t>
  </si>
  <si>
    <t xml:space="preserve">Funcionamiento y seguimiento de la comision de asesoria academica para evitar la desercion estudiantil </t>
  </si>
  <si>
    <t>Contar con un sistema digitalizado del registro de la poblacion estudiantil y el tiempo de permanencia en la carrera.</t>
  </si>
  <si>
    <t xml:space="preserve">7) Creacion de circulos de creatividad </t>
  </si>
  <si>
    <t xml:space="preserve">Involucrar a los estudiantes en el eje de investigacion </t>
  </si>
  <si>
    <t>Funcionamiento de un Comité de Vinculación en cada unidad académica para que promueva y gestione el desarrollo  de proyectos con la Dirección de Gestión UNAH- Sociedad para contribuir a la solución de problemas en el país.</t>
  </si>
  <si>
    <t>Comité</t>
  </si>
  <si>
    <t>Informes de avances de cada actividad.</t>
  </si>
  <si>
    <t>3.a.1</t>
  </si>
  <si>
    <t>Promover el desarrollo de los proyectos de Vinculacíon y UNAH-Sociedad</t>
  </si>
  <si>
    <t>Proyeccíon de la FCQF en proyectos de vinculacíon para beneficio de la sociedad.</t>
  </si>
  <si>
    <t>Decana, Jefes departamento Coordinacíon de carrera , Docentes</t>
  </si>
  <si>
    <t>Poblacíon general</t>
  </si>
  <si>
    <t>Campañas educativas en fundaciones relacionadas con el area de la salud</t>
  </si>
  <si>
    <t>proyecto</t>
  </si>
  <si>
    <t xml:space="preserve">Educar a la población en seguridad alimentaria </t>
  </si>
  <si>
    <t>Informe a la Jefatura</t>
  </si>
  <si>
    <t>Población general</t>
  </si>
  <si>
    <t>Docentes del departamento</t>
  </si>
  <si>
    <t>3.b.1</t>
  </si>
  <si>
    <t>Docentes y Estudiantes de practica profesional supervisada</t>
  </si>
  <si>
    <t>7.a.1</t>
  </si>
  <si>
    <t>7.a.2</t>
  </si>
  <si>
    <t>7.a.3</t>
  </si>
  <si>
    <t>Asesoría técnica e Inversión para la creación o fortalecimiento de las bases de datos para el seguimiento de los estudiantes, incluyendo información de ingreso, permanencia y egresos.</t>
  </si>
  <si>
    <t>Realizar estudios de mercado para la determinación de la oferta de trabajo y la apertura de nuevas carreras.</t>
  </si>
  <si>
    <t>Fortalecer el sistema de bibliotecas y  crear un sistema virtual para la obtención de documentos y materiales de trabajo de las diferentes carreras.</t>
  </si>
  <si>
    <t>7.a.5</t>
  </si>
  <si>
    <t>7.b.1</t>
  </si>
  <si>
    <t>7.b.2</t>
  </si>
  <si>
    <t>7.b.3</t>
  </si>
  <si>
    <t>7.b.4</t>
  </si>
  <si>
    <t>7.b.5</t>
  </si>
  <si>
    <t>7.b.6</t>
  </si>
  <si>
    <t>7.b.7</t>
  </si>
  <si>
    <t>7.c.1</t>
  </si>
  <si>
    <t>Fortalecer la reglamentación estudiantil existente y aplicarla eficientemente.</t>
  </si>
  <si>
    <t>1) Abastecimiento del Almacen de Sustancias Quimicas de la Facultad de Quimica y Farmacia
2) Distribucion de Sustancias Quimicas a cada uno de los laboratorios  que pertenecen a los departamentos de Quimica y Control Quimico segun requerimiento, para el desarrollo  de cada una de las practicas establecidas eln el manual de laboratorio</t>
  </si>
  <si>
    <t>1) Cada laboratorio contara con las Sustancias quimicas necesarias para el cumplimiento academico de cada una de las practicas</t>
  </si>
  <si>
    <t>8.b.1</t>
  </si>
  <si>
    <t>Almacen</t>
  </si>
  <si>
    <t>Asignacion de recursos por parte de SEAF</t>
  </si>
  <si>
    <t>Complementar, afianzar de manera practica los conocimientos adquiridos en las aulas durante el proceso de enseñanza</t>
  </si>
  <si>
    <t>Cotizaciones, Ordenes de compra, facturas de compra, ordenes de requisicion de sustancias quimicas por parte de los instructores, manuales de laboratorio</t>
  </si>
  <si>
    <t>Acetaldehido</t>
  </si>
  <si>
    <t>Acetona</t>
  </si>
  <si>
    <t>Ácido Acético</t>
  </si>
  <si>
    <t>Ácido Clorhídrico al 36% al 38%</t>
  </si>
  <si>
    <t>Ácido Fórmico</t>
  </si>
  <si>
    <t>Ácido Nítrico</t>
  </si>
  <si>
    <t>Ácido Sulfúrico</t>
  </si>
  <si>
    <t>Ácido tricloro acético</t>
  </si>
  <si>
    <t>Amoniaco</t>
  </si>
  <si>
    <t>Anilina</t>
  </si>
  <si>
    <t>Bisulfito de Sodio</t>
  </si>
  <si>
    <t>Cloroformo</t>
  </si>
  <si>
    <t>Cloruro de Zinc</t>
  </si>
  <si>
    <t>Éter etílico</t>
  </si>
  <si>
    <t xml:space="preserve">Fenol </t>
  </si>
  <si>
    <t>Hidróxido de Potasio</t>
  </si>
  <si>
    <t>Hidróxido de Sodio en perlas</t>
  </si>
  <si>
    <t>Permanganato de Potasio</t>
  </si>
  <si>
    <t xml:space="preserve">Salicilato de metilo </t>
  </si>
  <si>
    <t>Sulfato de cobre penta hidratado</t>
  </si>
  <si>
    <t>Tartrato de Potasio</t>
  </si>
  <si>
    <t>Yodo metálico</t>
  </si>
  <si>
    <t>Yoduro de Potasio</t>
  </si>
  <si>
    <t>Cromatofolio AL TLC 20x20cm Silicagel 60 F Base aluminio</t>
  </si>
  <si>
    <t>Alcohol Etilico</t>
  </si>
  <si>
    <t>Acido Acetil Salicilico</t>
  </si>
  <si>
    <t>Papel pH 0-14</t>
  </si>
  <si>
    <t>8.e.1</t>
  </si>
  <si>
    <t>8.b.2</t>
  </si>
  <si>
    <t>Acido Ascórbico</t>
  </si>
  <si>
    <t>Acido Benzoico</t>
  </si>
  <si>
    <t>Acido Cítrico</t>
  </si>
  <si>
    <t>Acido Tartárico</t>
  </si>
  <si>
    <t>Albendazol</t>
  </si>
  <si>
    <t>Alcohol Cetilico</t>
  </si>
  <si>
    <t>Bicarbonato de Sodio</t>
  </si>
  <si>
    <t>Carbonato de Magnesio</t>
  </si>
  <si>
    <t>Citrato de Sodio Dihidratado</t>
  </si>
  <si>
    <t>Cloruro de Potasio</t>
  </si>
  <si>
    <t>Dextrosa Anhidra</t>
  </si>
  <si>
    <t>Difenhidramina HCl</t>
  </si>
  <si>
    <t>Glucosa 39/44</t>
  </si>
  <si>
    <t>Lactosa monohidratada</t>
  </si>
  <si>
    <t>Lanolina</t>
  </si>
  <si>
    <t>Manitol</t>
  </si>
  <si>
    <r>
      <t>Peróxido de Hidrógeno al 30</t>
    </r>
    <r>
      <rPr>
        <strike/>
        <sz val="12"/>
        <color theme="1"/>
        <rFont val="Calibri"/>
        <family val="2"/>
        <scheme val="minor"/>
      </rPr>
      <t>%</t>
    </r>
  </si>
  <si>
    <t>Piroxican</t>
  </si>
  <si>
    <t>Propilenglicol</t>
  </si>
  <si>
    <t>Sacarina de Sodio</t>
  </si>
  <si>
    <t>Sacarosa</t>
  </si>
  <si>
    <t>Salicilato de Metilo</t>
  </si>
  <si>
    <t>Vaselina Liquida</t>
  </si>
  <si>
    <t>Colorante Certificado</t>
  </si>
  <si>
    <t>8.e.2</t>
  </si>
  <si>
    <t xml:space="preserve">Capacitación a diferentes comunidades sobre huertos familiares </t>
  </si>
  <si>
    <t xml:space="preserve">Disposicion de docentes e Instructores </t>
  </si>
  <si>
    <t>Capacitar a las comunidades en el manejo de huertos como estrategia para la seguridad alimentaria</t>
  </si>
  <si>
    <t>Informe a jefatura y coordinacion de vinculacion</t>
  </si>
  <si>
    <t>poblacion en general</t>
  </si>
  <si>
    <t>Docentes del Departamento</t>
  </si>
  <si>
    <t>plantas medicinales como alternativa para la salud</t>
  </si>
  <si>
    <t>Docentes y estudiantes de las asignaturas correspondientes</t>
  </si>
  <si>
    <t xml:space="preserve">Dar a conocer los beneficios y propiedades de las plantas medicinales </t>
  </si>
  <si>
    <t>Comunidad Universitaria</t>
  </si>
  <si>
    <t xml:space="preserve">Docentes de la asignatura </t>
  </si>
  <si>
    <t xml:space="preserve">Desarrollar Feria de Alimentos </t>
  </si>
  <si>
    <t>Dar a conocer la elaboración de productos alimenticios empleando diferentes métodos de conservación</t>
  </si>
  <si>
    <t>3.b.2</t>
  </si>
  <si>
    <t>3.b.3</t>
  </si>
  <si>
    <t>3.b.4</t>
  </si>
  <si>
    <t>Material impreso del evento ( trifolios)</t>
  </si>
  <si>
    <t>Combustible (galones)</t>
  </si>
  <si>
    <t>Aplicar el plan de evaluacion del desempeño docente cada periodo.</t>
  </si>
  <si>
    <t>Evaluacion</t>
  </si>
  <si>
    <t>Disposicion de la Jefatura para aplicar las evaluaciones</t>
  </si>
  <si>
    <t>Mejorar desempeño docente</t>
  </si>
  <si>
    <t>Resultados de cada evaluacion</t>
  </si>
  <si>
    <t xml:space="preserve">Jefatura Departamento </t>
  </si>
  <si>
    <t xml:space="preserve">           4.b.1</t>
  </si>
  <si>
    <t>Tecnologia</t>
  </si>
  <si>
    <t>Gestion con estudiantes y administracion.</t>
  </si>
  <si>
    <t>Mejorar las tecnicas de enseñanza de acuerdo al modelo educativo.</t>
  </si>
  <si>
    <t>Informe de gestion realizada.</t>
  </si>
  <si>
    <t>Jefatura y Docentes del Departamento.</t>
  </si>
  <si>
    <t>8.c.1</t>
  </si>
  <si>
    <t>8.C.1</t>
  </si>
  <si>
    <t xml:space="preserve">Capacitacion de personal docente y administrativo en paquetes de computación </t>
  </si>
  <si>
    <t>Disposicion del Departamento de inforamatica .</t>
  </si>
  <si>
    <t>Mejorar el desempeño docente</t>
  </si>
  <si>
    <t xml:space="preserve">Diploma </t>
  </si>
  <si>
    <t>Personal docente y administrativo</t>
  </si>
  <si>
    <t>Jefatura</t>
  </si>
  <si>
    <t>Disposicion de la Comision de Desechos Quimicos</t>
  </si>
  <si>
    <t>Implementar un sistema de desechos quimicos para el departamento de Control Químico</t>
  </si>
  <si>
    <t>Informes y base de datos de desechos quimicos</t>
  </si>
  <si>
    <t>Docentes e Instructores</t>
  </si>
  <si>
    <t>Capacitación en taxonomia y nomenclatura vegetal</t>
  </si>
  <si>
    <t>capacitación</t>
  </si>
  <si>
    <t>Disposicíon de docentes del departamento en areas afines</t>
  </si>
  <si>
    <t>capacitación en el area de botánica</t>
  </si>
  <si>
    <t>Informe</t>
  </si>
  <si>
    <t>Capacitación en el area de fitoquímica</t>
  </si>
  <si>
    <t>Capacitación</t>
  </si>
  <si>
    <t>Docentes del departamento y expositores externos</t>
  </si>
  <si>
    <t>capacitación en el area de fitoquímica</t>
  </si>
  <si>
    <t>8.f.1</t>
  </si>
  <si>
    <t>8.f.2</t>
  </si>
  <si>
    <t>8.f.3</t>
  </si>
  <si>
    <t>8.f.4</t>
  </si>
  <si>
    <t>Capacitacion de personal de  todos departamentos de la F.C.Q.F para el manejo de desechos quimicos.</t>
  </si>
  <si>
    <t>Enero</t>
  </si>
  <si>
    <t>Simposium de la F.C.Q.F</t>
  </si>
  <si>
    <t>Conferencias</t>
  </si>
  <si>
    <t>Disposicíon de expositores Externos</t>
  </si>
  <si>
    <t>Crear una cultura de investigación en el estudiantado</t>
  </si>
  <si>
    <t>F.C.Q.F</t>
  </si>
  <si>
    <t>8.f.5</t>
  </si>
  <si>
    <t>1) Desarrollo de proyectos de mediana y pequeña escala para el apoyo academico, en la facultad de Quimica y Farmacia.
2) Mantenimientos preventivos y correctivos en todas las areas, ademas de mejoras solicitadas por parte del personal docente y administrativo de la facultad</t>
  </si>
  <si>
    <t>Para dar inicio a la maestria de laboratorio industrial, ampliar los conocimiento para el estudiante en la produccion de solidos y en el conocimiento de la buenas practicas.</t>
  </si>
  <si>
    <t>Hojas de control de solicitud de obra al personal de mantenimiento</t>
  </si>
  <si>
    <t>Estudiantes y personal docente de la facultad</t>
  </si>
  <si>
    <t>Dar un control de los medicamentos que son recibidos al hospital escuela y dar fe que todo sea para beneficio de la poblacion en general, ademas para el aprendijaze de los controles de aclidad de los medicamentos. Finalizacion de area para el almacenaje de medicamentos y que se lleve un control adecuado de los lotes de medicinas entregados al hospital escuela.</t>
  </si>
  <si>
    <t>Estudiantes, personal docente de la facultad y sociedad en general.</t>
  </si>
  <si>
    <t>8.b.3</t>
  </si>
  <si>
    <t>Estas bodegas son necesarias para el almacenaje de vacunas que al igual que la actividad b.2 es para dar salud a la sociedad en general.</t>
  </si>
  <si>
    <t>Almacenaje de medicamentos para la distribucion a las bodegas del hospital escuela.</t>
  </si>
  <si>
    <t>8.b.4</t>
  </si>
  <si>
    <t>Utilizara tanque de rotoplast que se encuentra sin uso, y que ayudara a la alta demanda de agua por parte de las practicas de laboratorio ademas de las nuevas areas que se finalizaran de las actividades b.1 y b.2</t>
  </si>
  <si>
    <t>Mejora en el almacenamiento de agua, beneficiar a todo la facultad.</t>
  </si>
  <si>
    <t>8.b.5</t>
  </si>
  <si>
    <t>Estas estructuras solventaran muchos inconvenientes como es la manipulacion de panel de control electrico, cercado de areas para evitar el acceso de personas ajenas al edificio, dar mayor seguridad a areas donde se encuentra equipo de tratamiento del agua, cambio e instalacion de llavines para el control de circulacion de personas, finalizacion de pisos de cuartos de mantenimientos para el control de valvulas y mantenimiento de los sistemas hidrosanitarios.</t>
  </si>
  <si>
    <t>Mejorara la seguridad en el edificio, beneficiara al estudiante en las areas de esparcimiento o descanso y las areas de trabjo para el personal de mantenimiento</t>
  </si>
  <si>
    <t>Finalizacion de la instalacion de grifos, espejos y jaboneras, ya que el estudiante al realizar las practicas tenga una area donde lvarse las manos y limpie de todo residuo de las practica de laboratorio. Tambien para la instalacion de urinarios que no se han instalado por correcciones en las tuberias de descarga.</t>
  </si>
  <si>
    <t>Tener una mejores instalaciones para el estudiante y personal administrativo y todo el que visite el edificio.</t>
  </si>
  <si>
    <t>8.b.7</t>
  </si>
  <si>
    <t>Para la instalacion de  dos extintores por laboratorio,  para medidas preventivas y seguridad de los estudiantes e instructores de laboratorios y el manejo de pequeños percances.</t>
  </si>
  <si>
    <t>8.b.8</t>
  </si>
  <si>
    <t>Modificacion de chimeneas de campanas de gases e instalacion de campana de gases.</t>
  </si>
  <si>
    <t xml:space="preserve">, </t>
  </si>
  <si>
    <t xml:space="preserve">Cambio de la instalaciones actuales de las chimeneas de gases, y dejar cada campana de gas con su salida al exterior independiente, para evitar la combinacion de gases y evitar explosiones por la combinacion de gases. Aplicar medidas de seguridad, salud de los estudiantes que hagan uso de los laboratorios.  </t>
  </si>
  <si>
    <t>8.b.9</t>
  </si>
  <si>
    <t>Cambio de lamina de pozos de luz.</t>
  </si>
  <si>
    <t>Como medida de mantenimiento, ya que las laminas existentes se encuentran deterioradas y desgastadas, permiteindo el paso de aguas lluvias al interior del edifcio. Evitar accidentes por el desprendimiento de laminas por el viento y que particulares se lastimen por las mismas.</t>
  </si>
  <si>
    <t>Habilitar areas del edificio que se encuentran sin finalizar y que entraran en uso con las actividades b.2.</t>
  </si>
  <si>
    <t>8.b.11</t>
  </si>
  <si>
    <t xml:space="preserve">Las llaves existentes se encuentran dañadas por la calidad de agua que se suministra a la facultad. El daño se ubica en el balin de compuerta que se obstruye el paso de agua. Se sutituira por llave de chorro que tiene una mayor durabilidad. la Instalacion ayudara en el lavado de cristaleria despues de finalizada las practicas. </t>
  </si>
  <si>
    <t>8.b.12</t>
  </si>
  <si>
    <t xml:space="preserve">Mejor cuidado de las instalaciones universitarias, evitar gastos  mayores en reparaciones. </t>
  </si>
  <si>
    <t>8.b.13</t>
  </si>
  <si>
    <t>Aplicación de pintura epoxica resistente a los reactivos usados en las practicas, este material dara mayor proyeccion a las mesas y eviatara el deterioro de los mismos, ademas es un material lavable y se podra aplicar tambien en las piletas de lavabo.</t>
  </si>
  <si>
    <t>8.b.14</t>
  </si>
  <si>
    <t>8.b.15</t>
  </si>
  <si>
    <t>Manejo y cuidado de las acera, area de circulacion peatonal, areas verdes y bordillos de los estacionamientos de la facultad. Eviatr el estacionado de vehiculos de estas ares por medio de fundicion de pilotes de concreto armado.</t>
  </si>
  <si>
    <t>8.b.16</t>
  </si>
  <si>
    <t xml:space="preserve">Poner en funcionamiento el sistema de gas para el uso de mecheros para la practicas de laboratorio, tambien para bajar el consumo de energia electrica.  </t>
  </si>
  <si>
    <t>8.b.17</t>
  </si>
  <si>
    <t xml:space="preserve">Alargar vida util y bajar costos de reparacion del equipo de bombeo, planta electrica, transformadores sistmea de filtros que dan servicio a la facultad. </t>
  </si>
  <si>
    <t>Rectoria, Decanato, secretaria ejecutiva de administracion y finanzas, secretaria ejecutiva de proyectos de infraestructura, oficial administrativo de la facultad, encargado de mantenimiento, jefes de departamento de tecnologia farmaceutica</t>
  </si>
  <si>
    <t>Rectoria, Decanato, secretaria ejecutiva de administracion y finanzas, secretaria ejecutiva de proyectos de infraestructura, oficial administrativo de la facultad, encargado de mantenimiento, jefes de departamento de control quimico farmaceutico</t>
  </si>
  <si>
    <t>Rectoria, Decanato, secretaria ejecutiva de administracion y finanzas, secretaria ejecutiva de proyectos de infraestructura, oficial administrativo de la facultad, encargado de mantenimiento, departamento de servicios multiples</t>
  </si>
  <si>
    <t>Servicios multiples y encargado de mantenimiento</t>
  </si>
  <si>
    <t>Decanato, oficial administrativo, departamento de servicios multiples, encargado de mantenimiento.</t>
  </si>
  <si>
    <t>Oficial administrativo de la facultad, encargado del mantenimiento</t>
  </si>
  <si>
    <t>Oficial administrativo de la facultad, encargado del mantenimiento, servicios multiples</t>
  </si>
  <si>
    <t>Oficial administrativo, servicios multiples, encargado de mantenimiento</t>
  </si>
  <si>
    <t>Decanato, secretaria ejecutiva de administracion y finanzas,  oficial administrativo, departamento de servicios multiples, encargado de mantenimiento.</t>
  </si>
  <si>
    <t>8.a.1</t>
  </si>
  <si>
    <t>Dar servicio a la poblacion estudiantil y docente en general</t>
  </si>
  <si>
    <t>Apoyo a la actividad docente y administrativa de los usuarios de la plataforma tecnologica</t>
  </si>
  <si>
    <t xml:space="preserve">registros de asistencia para uso del area. </t>
  </si>
  <si>
    <t>estudiantes y docentes de la UNAH</t>
  </si>
  <si>
    <t xml:space="preserve">Encargado de la sala de computo </t>
  </si>
  <si>
    <t>mejoras</t>
  </si>
  <si>
    <t>Servivio</t>
  </si>
  <si>
    <t>instalaciones</t>
  </si>
  <si>
    <t>construccion</t>
  </si>
  <si>
    <t>Nombramiento de los miembros del circulo de creatividad</t>
  </si>
  <si>
    <t>controles</t>
  </si>
  <si>
    <t>contar con una base de datos de los estudicntes en ingreso, permanencia y egreso</t>
  </si>
  <si>
    <t>Conocer las estadisticas del comportamientos de los estudiantes durante su ingreso, permanencia y promocion.</t>
  </si>
  <si>
    <t>base de datos de la direccion de admision y de la oficina de ingreso permanencia y promocion y de la facultad de quimica y farmacia.</t>
  </si>
  <si>
    <t>estudiantes</t>
  </si>
  <si>
    <t>decano, jefe de departamentos, coordinador de carrera, secretaria academica, direccion de admision y oficina de ingreso permanencia y promocion</t>
  </si>
  <si>
    <t>obtener informacion para nuevas ofertas academicas.</t>
  </si>
  <si>
    <t>Nuevas ofertas academicas</t>
  </si>
  <si>
    <t>informes de estudios de mercado</t>
  </si>
  <si>
    <t xml:space="preserve">estudiantes </t>
  </si>
  <si>
    <t>Decanato, jefes de departamento, coordinacion de carrera, secretaria de carrera</t>
  </si>
  <si>
    <t>bibliotecas</t>
  </si>
  <si>
    <t>Contar con una biblioteca virtual</t>
  </si>
  <si>
    <t>mayor servicios de biblioteca</t>
  </si>
  <si>
    <t xml:space="preserve">Biblioteca virtual funcionando </t>
  </si>
  <si>
    <t>poblacion de estudiantes y docentes</t>
  </si>
  <si>
    <t xml:space="preserve">Decano, jefe de departamentos y encargado de sala de computo </t>
  </si>
  <si>
    <t>investigaciones</t>
  </si>
  <si>
    <t>Contar con un circulo de creatividad</t>
  </si>
  <si>
    <t>insentivar la participacion estudiantil en la investigacion orientado a las necesidades prioritarias del pais.</t>
  </si>
  <si>
    <t xml:space="preserve">Nombramiento del circulo, propuestas de investigacion </t>
  </si>
  <si>
    <t>Decano, jefes de departamento, unidad de gestion</t>
  </si>
  <si>
    <t xml:space="preserve">controles </t>
  </si>
  <si>
    <t>Contar con una base de datos y acceso a las mismas.</t>
  </si>
  <si>
    <t>Necesidad de informacion confiable sobre el comportamiento del estudiante durante su carrera</t>
  </si>
  <si>
    <t>base de datos</t>
  </si>
  <si>
    <t>VOAE, Facultad de farmacia, Sistema de admision, registro, secretaria general.</t>
  </si>
  <si>
    <t>Aumentar el puntaje de la prueba de aptitud academica para los aspirantes a ingresar a la carrera de quimica y farmacia</t>
  </si>
  <si>
    <t>aumentar el puntaje de la PAA para el ingreso a la carrera de Quimica y Farmacia</t>
  </si>
  <si>
    <t xml:space="preserve">Mejorar la calidad del pensum academico </t>
  </si>
  <si>
    <t xml:space="preserve">puntaje superior a 700 </t>
  </si>
  <si>
    <t xml:space="preserve">Decano, coordinador de carrera, jefes de departamentos, sistema de admision y consejo universitario. </t>
  </si>
  <si>
    <t xml:space="preserve">Decano, docentes del departamento, coordinadores de seccion, oficial adminstrativo y area de reproduccion </t>
  </si>
  <si>
    <t>Decano, docentes del departamento y coordinadores de seccion</t>
  </si>
  <si>
    <t xml:space="preserve"> Actualizacion de manuales con practicas innovadoras </t>
  </si>
  <si>
    <t>__</t>
  </si>
  <si>
    <t xml:space="preserve">Crear la base  de datos de los Índices: de repitencia, de eficiencia terminal, deserción, académico global, de aprobación y de seguimiento a graduados. </t>
  </si>
  <si>
    <t>Base de datos</t>
  </si>
  <si>
    <t>Contar con la  base de datos para realizar la planificacion anual</t>
  </si>
  <si>
    <t xml:space="preserve">Mejorar el proceso de enseñanza - aprendizaje y planificacion academica anual. </t>
  </si>
  <si>
    <t>1.b.4</t>
  </si>
  <si>
    <t>Decanato, Departamentos, coordinacion de carrera, secretaria academica, asamblea de departamento.</t>
  </si>
  <si>
    <t>2.a.1</t>
  </si>
  <si>
    <t xml:space="preserve">Cepa de hongos KOJI </t>
  </si>
  <si>
    <t>Patron de referencia de acido cojico</t>
  </si>
  <si>
    <t>Insumos varios, materia primas y excipientes</t>
  </si>
  <si>
    <t xml:space="preserve">         </t>
  </si>
  <si>
    <t>Se realizaran diferentes trabajo de madera en varias ares de la facultad. Dentro de los trabajos seran la fabricacion de la mesa de recepcion de la biblioteca, division de puertas de area de fotocopiados para atencion del estudiante y  personal docente, facbricacion de estantes con recubrimiento de pintura epoxica para el secado esteril de material de cristaleria usado en las practicas de laboratorio. Finalizacion de 48 muebles de madera para uso en los laboratorios.</t>
  </si>
  <si>
    <t>Gestionar los recursos para la adquisicion de equipos audiovisuales.</t>
  </si>
  <si>
    <t>1) Cada departamento contará con al menos un proyector y equipo de ayuda visual para que los maestros den sus clases.                                                                                                                2) Inversión para ejecución de planes.</t>
  </si>
  <si>
    <t>Memorias USB 8Gb</t>
  </si>
  <si>
    <t>Disco Duro Externo 1Tb</t>
  </si>
  <si>
    <t xml:space="preserve">Abastecimiento de materia primas en los laboratorios del departamento de Quimica, Controlquimico, Tecnologia Farmaceutica de la facultad de Quimica y Farmacia  </t>
  </si>
  <si>
    <t xml:space="preserve">Abastecimiento de sustancias quimicas  en los laboratorios del departamento de Quimica, Controlquimico, Tecnologia Farmaceutica de la facultad de Quimica y Farmacia  </t>
  </si>
  <si>
    <t>Equipos</t>
  </si>
  <si>
    <t xml:space="preserve">Laboratorios equipados </t>
  </si>
  <si>
    <t>Impartir las practicas de laboratorios en los departamentos de la FCQF para que los estudiantes desarrollen las habilidades y destrezas en el manejo y uso del equipo para el buen desempeño en el campo profesional.</t>
  </si>
  <si>
    <t>Solicitudes de compra, cotizaciones, facturas , los equipos</t>
  </si>
  <si>
    <t>Decanato, jefes de departamentos, oficial administrativo, secretaria ejecutica de administracion y finanzas</t>
  </si>
  <si>
    <t>Decanato, Oficial Administrativo, Jefes de departamento</t>
  </si>
  <si>
    <t>Marmita de volteo de gas 80 Litros</t>
  </si>
  <si>
    <t>Mezclador industrial de cremas</t>
  </si>
  <si>
    <t xml:space="preserve">Maquina llenadora de crema y liquido de pedal </t>
  </si>
  <si>
    <t>pH metro de precision /mv/orp/temp/medidor de iones</t>
  </si>
  <si>
    <t>Mesa tipo isla, acero inoxidable tipo 304 registro sanitario</t>
  </si>
  <si>
    <t>Espectrofotometro UV-Visible</t>
  </si>
  <si>
    <t>Balanzas para pesar conejos (o para pesar bebes)</t>
  </si>
  <si>
    <t>Glucometros con tiras reactivas y lancetas (combo)</t>
  </si>
  <si>
    <t>Cubas de plastico transparente con tapa</t>
  </si>
  <si>
    <t xml:space="preserve">Cronometros </t>
  </si>
  <si>
    <t xml:space="preserve">Manta Calefactora </t>
  </si>
  <si>
    <t xml:space="preserve">Rotavapor </t>
  </si>
  <si>
    <t>Aparato Soxhlet (1000ml)</t>
  </si>
  <si>
    <t>Cloroformo (4 Litros)</t>
  </si>
  <si>
    <t>Acetona (4 Litros)</t>
  </si>
  <si>
    <t xml:space="preserve">Benceno (2 Litros) </t>
  </si>
  <si>
    <t>Metanol (4 Litros)</t>
  </si>
  <si>
    <t>Clroruo de Cobalto (500g)</t>
  </si>
  <si>
    <t>Silica Gel  (500g), para empaque de columna CCL</t>
  </si>
  <si>
    <t>Piridina (500 ml)</t>
  </si>
  <si>
    <t>Anhidrido Acetico (2.5 Litros)</t>
  </si>
  <si>
    <t>Acido Clorhidrico (2.5 Litros)</t>
  </si>
  <si>
    <t>Acido Sulfurico (2.5 Litros)</t>
  </si>
  <si>
    <t>Etanol (4 Litros)</t>
  </si>
  <si>
    <t xml:space="preserve"> </t>
  </si>
  <si>
    <t>4.a.1</t>
  </si>
  <si>
    <t>Docentes capacitados para implementar el modelo educativo</t>
  </si>
  <si>
    <t>Talento humano formado en las diferentes competencias pedagogicas para el desarrollo de la clase asignada en la planificacion academica.</t>
  </si>
  <si>
    <t>Diploma, listas de asistencia, fotografias, portafolio del docente.</t>
  </si>
  <si>
    <t>Decano, jefes de departamento, Instituto de Profesionalizacion y Superacion Docente.</t>
  </si>
  <si>
    <t>4.a.2</t>
  </si>
  <si>
    <t xml:space="preserve">Recibir la capacitacion de Planeamiento Didactico en Base a Competencias   </t>
  </si>
  <si>
    <t xml:space="preserve">Capacitaciones </t>
  </si>
  <si>
    <t>4.a.3</t>
  </si>
  <si>
    <t>Recibir la capacitacion de Aprendizaje basado en Problemas (ABP)</t>
  </si>
  <si>
    <t xml:space="preserve">Recibir la capacitacion del programa Aprendar   </t>
  </si>
  <si>
    <t>4.a.4</t>
  </si>
  <si>
    <t xml:space="preserve">Capacitar docentes en el campo del conocimiento de la Fisicoquimica  </t>
  </si>
  <si>
    <t xml:space="preserve">Docentes </t>
  </si>
  <si>
    <t xml:space="preserve">Docentes capacitados en Fisicoquimica  </t>
  </si>
  <si>
    <t>Personal capacitado en el area de la fisicoquimica para el relevo de docentes en el area</t>
  </si>
  <si>
    <t>Diploma, lista de asistencia</t>
  </si>
  <si>
    <t>Decano, Jefe de Departamento</t>
  </si>
  <si>
    <t>4.a.5</t>
  </si>
  <si>
    <t xml:space="preserve">Capacitar docentes en el campo del conocimiento de la Quimica Inorganica   </t>
  </si>
  <si>
    <t xml:space="preserve">Docentes capacitados en Quimica Inorganica </t>
  </si>
  <si>
    <t>4.a.6</t>
  </si>
  <si>
    <t xml:space="preserve">Capacitar docentes en el campo del conocimiento de la Farmacologia </t>
  </si>
  <si>
    <t xml:space="preserve">Docentes capacitados en Farmacologia </t>
  </si>
  <si>
    <t>Balanzas de Dial</t>
  </si>
  <si>
    <t>Carretillas</t>
  </si>
  <si>
    <t>8.b.18</t>
  </si>
  <si>
    <t>8.b.19</t>
  </si>
  <si>
    <t xml:space="preserve">Locker de tres depositos </t>
  </si>
  <si>
    <t xml:space="preserve">Compras e Instalacion de Lockers en los pasillos de la Facultad  para uso de los estudiantes  </t>
  </si>
  <si>
    <t>Alumnos</t>
  </si>
  <si>
    <t>Locker instalados</t>
  </si>
  <si>
    <t>Seguridad en las pertenencias de los estudiante s</t>
  </si>
  <si>
    <t>Locker instalados, solicitud de compra, cotizaciones, facturas</t>
  </si>
  <si>
    <t>Decano y oficial administrativo, Secretartia Ejecutiva de administracion y finanzas.</t>
  </si>
  <si>
    <t>8.c.2</t>
  </si>
  <si>
    <t>Cada departamento contara con el equipo necesario para desarrollar y ejecutar las practicas de laboratorio</t>
  </si>
  <si>
    <t xml:space="preserve">Polarimetro </t>
  </si>
  <si>
    <t>Viscosimetro</t>
  </si>
  <si>
    <t>8.c.3</t>
  </si>
  <si>
    <t xml:space="preserve">Mantenimiento Correctivo y Preventivo de Equipo de Medicion </t>
  </si>
  <si>
    <t>Cromatografo liquido de alta resolucion Marca Shimatzu INV D-68317, D-68134, D-68316, D-87928</t>
  </si>
  <si>
    <t>Espectrofotometro Shimatzu UV 1700 PharmaSpect</t>
  </si>
  <si>
    <t>8.c.4</t>
  </si>
  <si>
    <t xml:space="preserve">Compra de material de cristaleria y porcelana </t>
  </si>
  <si>
    <t>Matraz Volumetrico de 25ml</t>
  </si>
  <si>
    <t>Matraz Volumetrico de 50ml</t>
  </si>
  <si>
    <t>Matraz Volumetrico de 100ml</t>
  </si>
  <si>
    <t>Matraz Volumetrico de 1000ml</t>
  </si>
  <si>
    <t>Alargadera 24/40</t>
  </si>
  <si>
    <t>Adaptador de 3 vias 24/40-10/30</t>
  </si>
  <si>
    <t>Beakers Vidrio de 10ml</t>
  </si>
  <si>
    <t>Beakers Vidrio de 50ml</t>
  </si>
  <si>
    <t>Beakers Vidrio 100ml</t>
  </si>
  <si>
    <t>Beakers Vidrio 250ml</t>
  </si>
  <si>
    <t>Buretas Vidrio de 25ml</t>
  </si>
  <si>
    <t>Buretas Vidrio 50ml</t>
  </si>
  <si>
    <t>Balon Destilacion 3 cuellos 500ml 24/40</t>
  </si>
  <si>
    <t>Cabeza de Claysen 24/40  Pyrex</t>
  </si>
  <si>
    <t>Condensador Liebig de 400mm 24/40</t>
  </si>
  <si>
    <t>Embudo de filtracion cola corta de 90mm</t>
  </si>
  <si>
    <t>Embudo  separacion  de 500ml (llave de plastico)</t>
  </si>
  <si>
    <t>Embudo filtracion bushner plastica de 130mm</t>
  </si>
  <si>
    <t>Espatula metalica acanalada de 6"</t>
  </si>
  <si>
    <t>Espatula plana metalica de 6"</t>
  </si>
  <si>
    <t>Gradillas plasticas de 12 depositos</t>
  </si>
  <si>
    <t>Gradillas plasticas de 24 depositos</t>
  </si>
  <si>
    <t>Matraz volumetrico de 25ml</t>
  </si>
  <si>
    <t>Matraz volumetrico de 50ml</t>
  </si>
  <si>
    <t>Matraz volumetrico de 100ml</t>
  </si>
  <si>
    <t>Matraz volumetrico de 1000ml</t>
  </si>
  <si>
    <t>Matraz volumetrico Cassia 100-110ml</t>
  </si>
  <si>
    <t>Probetas vidrio de 10ml</t>
  </si>
  <si>
    <t>Probetas vidrio de 25ml</t>
  </si>
  <si>
    <t>Probetas vidrio de 50ml</t>
  </si>
  <si>
    <t>Probetas vidrio de 100ml</t>
  </si>
  <si>
    <t>Pipetas graduadas de 1ml</t>
  </si>
  <si>
    <t>Pipetas volumetricas de 1ml</t>
  </si>
  <si>
    <t>Capsulas porcelana fondo redondo de 75mm Coors usa</t>
  </si>
  <si>
    <t>Capsulas porcelana fondo plano de 75mm Coors usa</t>
  </si>
  <si>
    <t>Cacerolas porcelana de 500ml Coors usa</t>
  </si>
  <si>
    <t xml:space="preserve">Cacerolas porcelana mango de madera de 500ml Coors </t>
  </si>
  <si>
    <t>Crisol con tapadera porcelana de 50mm</t>
  </si>
  <si>
    <t>Crisol Gooch porcelana de 30 X 35mm</t>
  </si>
  <si>
    <t>Crisol Gooch porcelana de 35 X 40mm</t>
  </si>
  <si>
    <t>Mortero y pistilo porcelana de 500ml</t>
  </si>
  <si>
    <t>Balanza granataria 2610gms. Ohaus</t>
  </si>
  <si>
    <t>Compresor y Bomba al vacio    Gast</t>
  </si>
  <si>
    <t>Estufa agitador magnetico (stirrer hotplate)</t>
  </si>
  <si>
    <t>Peachimetro portatil</t>
  </si>
  <si>
    <t>Mantenimiento general del edificio, cambio de valvula de agua potable, sensores de bomba de cisternas, trampas de gases de laboratorio, instalacion de interruptores, cambios de cerraduras, sustitucion de cables electricos, cambio de formica en pizarras, daño en sistema de fluxometro de inodoros,</t>
  </si>
  <si>
    <t>Universidad y poblacion que da uso del las instalaciones al dar mantenimiento y bajar costo en correciones.</t>
  </si>
  <si>
    <t>8.b.20</t>
  </si>
  <si>
    <t>Licitacion de Diseño y construccion de Laboratorio de mediana escala</t>
  </si>
  <si>
    <t>Finalizacion de area de sotanos de Edificio I1 en los cual se construira bodegas de medicamentos y laboratorio de calidad (Materiales necesarios para finalizar obra: Concreto de 4,000 psi, cemento, arena, grava, varillas, alambre de amarre, piso de granito, ladrillo planchado, material para instalaciones electricas, material para instalaciones hidrosanitarias, impermeabilizantes contra hongos y humedad, acabados, pintura, ceramica, lamparas, puertas interiores, puertas de vidrio y aluminio, balconeria, climatizadoras de ambiente, controles de humedad y temperatura)</t>
  </si>
  <si>
    <t>Finalizacion de area de sotanos de Edificio I1 en los cual se construira bodegas de medicamentos climatizado (Materiales naislantes termicos,panel de aluminios, aislantes de losa, unidades centrales condensadoras, unidades evaporizadoras, aislantes de piso, instalaciones electricas, puertas aislantes, sistemas medidores de temperatura y humedad)</t>
  </si>
  <si>
    <t>Movilizaciond e tanque rotoplast ubicado en predios del edificio L-1 a predios del edificio I-1 (Alquiler de camion con plataforma, fundicion de base de concreto armado, conexión a sistema de red de agua existente)</t>
  </si>
  <si>
    <t>Elaboracion de estructura metalica para diversas areas del edificio I-1 como son: banca para estudiantes, cercos de seguridad en diferentes areas, marcos de proteccion a panel electricos, elaboracion de puerta metalica a sistema de osmosis inversa  (Materiales necesarios: tubo estructural de diferentes dimensiones chapa 14, angulos de acero de diversas medidas, electrodo, disco para costadora, pintura anticorrosiva, bisagras, malla plegada, platina de diferentes anchos)</t>
  </si>
  <si>
    <t>8.b.6</t>
  </si>
  <si>
    <t>Mejoras en los servicios sanitarios de la facultad (Espejos, dispensadores de jabon, dispensadores de papel higienico)</t>
  </si>
  <si>
    <t>Compra e instalacionde soporte de extintores con tornillo de taco expansor, se colocaran dos extintores por laboratorio</t>
  </si>
  <si>
    <t>Cambio de conexión e independencia de salida de gases en campana de laboratorio</t>
  </si>
  <si>
    <t>Cambio de lamina traslucidas industrial</t>
  </si>
  <si>
    <t>8.b.10</t>
  </si>
  <si>
    <t>Finalizacion de area de sanitario, cocineta, bodega  I1, donde se encontraran las oficinas del laboratorio industrial (Materiales necesarios para finalizar obra: cemento, arena, grava, varillas, alambre de amarre, piso de granito, ladrillo planchado, material para instalaciones electricas, acabados, pintura, ceramica, puertas interiores, ventana de vidrio y aluminio, balconeria)</t>
  </si>
  <si>
    <t xml:space="preserve">Cambio de llaves de lavabos de cristaleria, por llaves de pila se debera anexar modificar la conexxion de la llave a tuberia hg, se usaran codos, niples, camisas de de 1/2"Ø  </t>
  </si>
  <si>
    <t>Mntenimiento preventivo del auditorium Jesus Aguliar Paz, pintura, cambio de lamparas, mantenimiento y limpieza de alfombra, sillas, repuesto de equipos</t>
  </si>
  <si>
    <t>Limpieza de mesones y aplicación de pintura epoxica en mesones de practicas de laboratorio.</t>
  </si>
  <si>
    <t>Instalacion de mostrador en biblioteca, division de puerta en cubiculo de fotocopiadora, secadaoras esteriles con pintura epoxica de cristaleria.</t>
  </si>
  <si>
    <t>Fundicion de postes de concreto reforzado, para el control y mantenimiento en aceras y areas verdes de la zona de estacionamientos del edificio</t>
  </si>
  <si>
    <t>Revision de tuberia central de distribucion de gas y correciones del sistema para el uso de laboratorios del edificio.</t>
  </si>
  <si>
    <t>Engrase de equipo (bombas, planta electrica) cambio de aceite, paneles de control y todo para mantener y alargar la vida util del equipo.</t>
  </si>
  <si>
    <t>Mantenimiento preventivo en las instalaciones generales del edificio asi como correctivo de las instalaciones</t>
  </si>
  <si>
    <t>Construccion de laboratorio de mediana escala cumpliendo la normas internacionales de las buenas practicas farmaceuticas.</t>
  </si>
  <si>
    <t>Construccion de laboratorio de control de calidad y bodegas de almacenaje de medicamentos.</t>
  </si>
  <si>
    <t>Construccion de bodegas climatizada para medicamentos.</t>
  </si>
  <si>
    <t xml:space="preserve"> Movilizacion e instalacionde tanque rotoplast </t>
  </si>
  <si>
    <t>Elaboracion e instalacion de estrucutra metalica en diferentes areas del edificio</t>
  </si>
  <si>
    <t>Mejoras en las instalaciones de servicios sanitarios del edificio.</t>
  </si>
  <si>
    <t>Compra de soporte e instalacion de extintores en laboratorios.</t>
  </si>
  <si>
    <t>Finalizacion de cocineta, bodega y servicio sanitario del primer nivel del edificio I1 ala derecha</t>
  </si>
  <si>
    <t>Cambio de llaves en piletas de laboratorio.</t>
  </si>
  <si>
    <t>Mantenimiento de Auditorium Jesus Aguilar Paz.</t>
  </si>
  <si>
    <t xml:space="preserve"> Pintura epoxica en mesones de practicas de laboratorios. </t>
  </si>
  <si>
    <t xml:space="preserve"> Trabajo en estructura de madera.</t>
  </si>
  <si>
    <t>Control en el area de estacionamiento y aceras del edificio.</t>
  </si>
  <si>
    <t xml:space="preserve"> Revision y certificado de tuberia de gas, conexión de sistema central de gas.</t>
  </si>
  <si>
    <t>Mantenimiento de equipo de cuarto de maquinas.</t>
  </si>
  <si>
    <t>Mantenimiento rutinario del edificio</t>
  </si>
  <si>
    <t>Nombre de edificio y auditorium Jesus Aguilar Paz, en letra de relieve</t>
  </si>
  <si>
    <t>Gestionar la compra de los equipos y materiales  de los laboratorios de  la FCQF</t>
  </si>
  <si>
    <t>Cajas plasticas multiusos  #2</t>
  </si>
  <si>
    <t xml:space="preserve">Manguera de 5 metros </t>
  </si>
  <si>
    <t xml:space="preserve">Botiquin </t>
  </si>
  <si>
    <t xml:space="preserve">Pinza Arterial </t>
  </si>
  <si>
    <t xml:space="preserve">Plancha calefactora </t>
  </si>
  <si>
    <t>Centrifuga de 6 X 150ml 3600 rpm</t>
  </si>
  <si>
    <t xml:space="preserve">Microscopio </t>
  </si>
  <si>
    <t xml:space="preserve">Profesionales competentes, funcionales en el area de investigacion </t>
  </si>
  <si>
    <t xml:space="preserve">Aprobacion de convenios establecidos con la universidad para ofertar estudios de investigacion </t>
  </si>
  <si>
    <t>5.a.1</t>
  </si>
  <si>
    <t xml:space="preserve">Apertura y oferta de estudios de postgrado </t>
  </si>
  <si>
    <t xml:space="preserve">Estudio </t>
  </si>
  <si>
    <t xml:space="preserve">Aperturar los estudios de postgrado </t>
  </si>
  <si>
    <t>Dar respuestas a las necesidades del plan de pais en la formacion profesional.</t>
  </si>
  <si>
    <t>Diagnosticos, dictamen por parte de la dirreccion de estudios de postgrado e investigacion, encuestas</t>
  </si>
  <si>
    <t>Egresados de la carrera de quimica y farmacia y carreras a fines del area de salud.</t>
  </si>
  <si>
    <t xml:space="preserve">Decanato, Coordinacion de postgrado, subcordinacion de postgrado, Direccion de estudios de postgrado e investigacion. </t>
  </si>
  <si>
    <t>Actualizar y dar seguimiento  al plan de estudios academico y a los  programas de todas las asignaturas teórico-práctico de la Facultad de Ciencias Quimicas y Farmacia para ajustarlas  al modelo educativo de la UNAH y a las exigencias del desarrollo tecnológico, científico y del entorno social.</t>
  </si>
  <si>
    <t xml:space="preserve"> 2) Índice de repitencia, índice de eficiencia terminal, índice de deserción, índice académico global, porcentaje de aprobación. </t>
  </si>
  <si>
    <t>1.b.5</t>
  </si>
  <si>
    <t>Cumplimiento de los requisitos establecidos en el plan de estudios de la carrera de quimica y farmacia</t>
  </si>
  <si>
    <t>Seguimiento</t>
  </si>
  <si>
    <t xml:space="preserve">Cumplimiento correcto de las clases según el pensum academico </t>
  </si>
  <si>
    <t>Evitar problemática estudiantil durante el desarrollo de la carrera</t>
  </si>
  <si>
    <t>Historial academico</t>
  </si>
  <si>
    <t xml:space="preserve">Decanato, Coordinacion de carrera, jefe de partamento </t>
  </si>
  <si>
    <t>Seguimiento y cumplimiento de la matricula de las asignaturas, cursos, modulos o experiencias educativas de conformidad a lo establecido en el plan de estudios de la carrera mediante la implementacion de asesorias academicas.</t>
  </si>
  <si>
    <t xml:space="preserve">1) Aulas equipadas con proyectores y equipos de ayuda multimedia.
2) Fortalecida la red de bibliotecas universitarias, librerías universitarias y la editorial, tanto virtuales como físicas. </t>
  </si>
  <si>
    <t>3) Aulas de laboratorios equipadas con los equipos y materiales necesarios para desarrollar las actividades de trabajo laboratorial.</t>
  </si>
  <si>
    <t>4) Material de oficina disponible para el desarrollo administrativo y docente de la facultad de ciencias quimicas y farmacia</t>
  </si>
  <si>
    <t xml:space="preserve">Cada area de trabajo contara con el material necesario para desarrollar sus actividades </t>
  </si>
  <si>
    <t>8.c.5</t>
  </si>
  <si>
    <t>Compra de materiales de oficina para realizar las actividades de trabajo administrativas y docentes</t>
  </si>
  <si>
    <t xml:space="preserve">Oficina </t>
  </si>
  <si>
    <t xml:space="preserve">Material suficiente </t>
  </si>
  <si>
    <t xml:space="preserve">Necesidad de materiales para trabajar y ejecutar las actividades de trabajo </t>
  </si>
  <si>
    <t>Solicitud de compra, facturas, cotizaciones, control de entrega de materiales</t>
  </si>
  <si>
    <t>Personal docente y personal administrativo de la FCQF</t>
  </si>
  <si>
    <t>Decanato, oficial administrativo</t>
  </si>
  <si>
    <t>Reglas de 30 cm plasticas</t>
  </si>
  <si>
    <t>Goma en parra (pegamento)</t>
  </si>
  <si>
    <t>Almohadilla para sello # 1</t>
  </si>
  <si>
    <t>Archicador plus negro tamaño carta</t>
  </si>
  <si>
    <t>Archivador plus negro tamaño oficio</t>
  </si>
  <si>
    <t>Clips jumbo cj-1 150x10mm</t>
  </si>
  <si>
    <t>Tape transparente 3/4 x 36 yds</t>
  </si>
  <si>
    <t>Saca grapas</t>
  </si>
  <si>
    <t>Tinta para sello 2 oz color negro roll-on</t>
  </si>
  <si>
    <t>Clip Estándar # 1 (caja)</t>
  </si>
  <si>
    <t>Cglicerina 1.5 oz  (unidad)</t>
  </si>
  <si>
    <t>Grapas tamaño estándar  (caja)</t>
  </si>
  <si>
    <t>Pendaflex tamaño oficio  (caja)</t>
  </si>
  <si>
    <t>Fastener 8cm (caja)</t>
  </si>
  <si>
    <t>Grapas 9/20 para engrapadora industrial (caja)</t>
  </si>
  <si>
    <t>Maskin tape 3/4x40.5 mt</t>
  </si>
  <si>
    <t>Libretas taquigraficas 80 hojas</t>
  </si>
  <si>
    <t>Liquido corrector blanco tipo  lapiz</t>
  </si>
  <si>
    <t>Folder tamaño carta (caja)</t>
  </si>
  <si>
    <t>Borrador para pizarra</t>
  </si>
  <si>
    <t>Perforadora Estándar</t>
  </si>
  <si>
    <t>Boligrafo negro 0.7</t>
  </si>
  <si>
    <t>Boligrafo azul 0.7</t>
  </si>
  <si>
    <t>Boligrafo rojo 0.7</t>
  </si>
  <si>
    <t>Sobres manila 10x15</t>
  </si>
  <si>
    <t>Engrapadora E1426/2</t>
  </si>
  <si>
    <t xml:space="preserve">Basurero grande 45QT negros </t>
  </si>
  <si>
    <t>Lapiz grafito 2HB</t>
  </si>
  <si>
    <t>Resma de papel tamaño carta</t>
  </si>
  <si>
    <t>Identificacion del edificio y auditorium con rotulo letras resaltadas y nombre de la facultad.</t>
  </si>
  <si>
    <t>Cotizacion de empresas especializadas en rotulos</t>
  </si>
  <si>
    <t>Universidad y poblacion para ubicación e identicacion de edificio.</t>
  </si>
  <si>
    <t>Instalacion de rotulos para identificacion de edificio letras resistentes a la intemperie y nombre del auditorium Jesus Aguilar Paz</t>
  </si>
  <si>
    <t>4.a.7</t>
  </si>
  <si>
    <t>Contratacion de personal para servir los laboratorios de las asignaturas de la carrera y clases de servicio. Contratacion de profesores por hora de asignaturas que no se logran cubrir con el personal de planta.</t>
  </si>
  <si>
    <t xml:space="preserve">Coontratacion del personal necesario </t>
  </si>
  <si>
    <t>Cubrir la carga académica de los laboratorios y clases que no se logra cubrir con el personal de planta.</t>
  </si>
  <si>
    <t>matricula, asistencia, carga académica, planilla de pago.</t>
  </si>
  <si>
    <t>Personal docente</t>
  </si>
  <si>
    <t>Decanato, oficial administrativo, jefes de departamentos.</t>
  </si>
  <si>
    <t>Presentación del presupuesto para equipar el laboratorio de investigación científica de la FCQF</t>
  </si>
  <si>
    <t>equipo</t>
  </si>
  <si>
    <t>la disposición de la facultad para aprobar el presupuesto</t>
  </si>
  <si>
    <t xml:space="preserve">compra de equipo para poder desarrollar proyectos de investigación, para posicionarnos como una unidad productiva dentro de la universidad </t>
  </si>
  <si>
    <t xml:space="preserve">equipamiento del laboratorio de investigación </t>
  </si>
  <si>
    <t xml:space="preserve">laboratorio de investigación </t>
  </si>
  <si>
    <t xml:space="preserve">unidad de gestión de la investigación </t>
  </si>
  <si>
    <t>8.f.6</t>
  </si>
  <si>
    <t xml:space="preserve">capacitar a los docentes investigadores en  Metrología </t>
  </si>
  <si>
    <t xml:space="preserve">capacitación </t>
  </si>
  <si>
    <t xml:space="preserve">disposición de los expositores para impartir el curso </t>
  </si>
  <si>
    <t xml:space="preserve">capacitar al personal involucrado en investigación </t>
  </si>
  <si>
    <t>diplomas</t>
  </si>
  <si>
    <t xml:space="preserve">docentes e instructores de la facultad involucrados en investigación </t>
  </si>
  <si>
    <t>evaporador rotatorio</t>
  </si>
  <si>
    <t xml:space="preserve">cromatografo liquido de alta resolucion </t>
  </si>
  <si>
    <t>bomba de vacio para roravapor</t>
  </si>
  <si>
    <t>baño de ultrasonido</t>
  </si>
  <si>
    <t xml:space="preserve"> infrarrojo</t>
  </si>
  <si>
    <t>columnas cromatograficas</t>
  </si>
  <si>
    <t>bortex</t>
  </si>
  <si>
    <t xml:space="preserve">liofilizador </t>
  </si>
  <si>
    <t>pHmetro</t>
  </si>
  <si>
    <t>ultravioleta</t>
  </si>
  <si>
    <t>armarios de seguridad</t>
  </si>
  <si>
    <t>cubas cromatograficas</t>
  </si>
  <si>
    <t xml:space="preserve">aparato de punto de fusion </t>
  </si>
  <si>
    <t>placas gromatograficas</t>
  </si>
  <si>
    <t>reactivos</t>
  </si>
  <si>
    <t>bomba de vacio</t>
  </si>
  <si>
    <t>cristaleria</t>
  </si>
  <si>
    <t>kit de analis en micro escala</t>
  </si>
  <si>
    <t>micropipetas</t>
  </si>
  <si>
    <t>vilaes</t>
  </si>
  <si>
    <t xml:space="preserve">lámpara ultravioleta </t>
  </si>
  <si>
    <t>2.b.2</t>
  </si>
  <si>
    <t xml:space="preserve">presentar avances de investigación científica en el congreso científico organizado por la DICU anualmente </t>
  </si>
  <si>
    <t>la disposición de la DICU para organizar el congreso</t>
  </si>
  <si>
    <t>divulgar los avances de proyectos de investigación científicas realizados en la FCQF</t>
  </si>
  <si>
    <t>docentes, instructores y estudiantes  de la facultad FCQF</t>
  </si>
  <si>
    <t>2.b.3</t>
  </si>
  <si>
    <t>2.b.4</t>
  </si>
  <si>
    <t xml:space="preserve">elaboración del perfil del proyecto de obtención de biodisel a partir de aceite quemado </t>
  </si>
  <si>
    <t>perfil de proyecto</t>
  </si>
  <si>
    <t>disposición de equipo para elaborar el proyectos</t>
  </si>
  <si>
    <t xml:space="preserve">aprovechamiento de recursos de desechos </t>
  </si>
  <si>
    <t xml:space="preserve">presentación de anteproyectos </t>
  </si>
  <si>
    <t xml:space="preserve">población general </t>
  </si>
  <si>
    <t xml:space="preserve">grupo de investigación en productos naturales </t>
  </si>
  <si>
    <t>elaboración del perfil del proyecto de mejor aprovechamiento de jaboncillo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</si>
</sst>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_ ;_ * \-#,##0.0_ ;_ * &quot;-&quot;_ ;_ @_ "/>
  </numFmts>
  <fonts count="7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sz val="12"/>
      <color theme="1"/>
      <name val="Arial"/>
      <family val="2"/>
    </font>
    <font>
      <strike/>
      <sz val="12"/>
      <color theme="1"/>
      <name val="Calibri"/>
      <family val="2"/>
      <scheme val="minor"/>
    </font>
    <font>
      <sz val="11"/>
      <color rgb="FFFF0000"/>
      <name val="Calibri"/>
      <family val="2"/>
      <scheme val="minor"/>
    </font>
    <font>
      <sz val="12"/>
      <color theme="1"/>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3" tint="0.39997558519241921"/>
        <bgColor indexed="64"/>
      </patternFill>
    </fill>
    <fill>
      <patternFill patternType="solid">
        <fgColor rgb="FFCC0066"/>
        <bgColor indexed="64"/>
      </patternFill>
    </fill>
  </fills>
  <borders count="4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104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73" fontId="33" fillId="0" borderId="26" xfId="12"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28" fillId="12"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6" xfId="0" applyFont="1" applyBorder="1" applyAlignment="1">
      <alignment horizontal="center"/>
    </xf>
    <xf numFmtId="0" fontId="4" fillId="0" borderId="43"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3" fillId="0" borderId="0" xfId="0" applyFont="1"/>
    <xf numFmtId="0" fontId="21" fillId="0" borderId="0" xfId="0" applyFont="1"/>
    <xf numFmtId="0" fontId="29" fillId="0" borderId="26" xfId="19" applyFont="1" applyFill="1" applyBorder="1" applyAlignment="1">
      <alignment horizontal="left" vertical="top" wrapText="1"/>
    </xf>
    <xf numFmtId="0" fontId="36" fillId="0" borderId="26" xfId="19" applyFont="1" applyBorder="1" applyAlignment="1">
      <alignment horizontal="left" vertical="top" wrapText="1"/>
    </xf>
    <xf numFmtId="0" fontId="62" fillId="0" borderId="26" xfId="19" applyFont="1" applyBorder="1" applyAlignment="1">
      <alignment vertical="top" wrapText="1"/>
    </xf>
    <xf numFmtId="0" fontId="62" fillId="0" borderId="26" xfId="19" applyFont="1" applyBorder="1" applyAlignment="1">
      <alignment horizontal="left" vertical="center"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4" fillId="0" borderId="0" xfId="19" applyFont="1" applyAlignment="1">
      <alignment vertical="top"/>
    </xf>
    <xf numFmtId="0" fontId="64" fillId="0" borderId="0" xfId="0" applyFont="1"/>
    <xf numFmtId="0" fontId="64" fillId="0" borderId="0" xfId="19" applyFont="1"/>
    <xf numFmtId="0" fontId="33" fillId="0" borderId="27" xfId="19" applyFont="1" applyBorder="1" applyAlignment="1">
      <alignment horizontal="left" vertical="top" wrapText="1"/>
    </xf>
    <xf numFmtId="0" fontId="33"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5"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50" fillId="13" borderId="26" xfId="0" applyFont="1" applyFill="1" applyBorder="1" applyAlignment="1">
      <alignment horizontal="center" vertical="center"/>
    </xf>
    <xf numFmtId="0" fontId="0" fillId="0" borderId="26" xfId="0" applyBorder="1" applyAlignment="1">
      <alignment horizontal="center" vertical="center"/>
    </xf>
    <xf numFmtId="0" fontId="51" fillId="13" borderId="26" xfId="0" applyFont="1" applyFill="1" applyBorder="1" applyAlignment="1">
      <alignment horizontal="center" vertical="center"/>
    </xf>
    <xf numFmtId="0" fontId="50" fillId="13" borderId="27" xfId="0" applyFont="1" applyFill="1" applyBorder="1" applyAlignment="1">
      <alignment horizontal="center" vertical="center"/>
    </xf>
    <xf numFmtId="0" fontId="52" fillId="3" borderId="26" xfId="0" applyFont="1" applyFill="1" applyBorder="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41" fontId="22" fillId="5" borderId="13" xfId="0" applyNumberFormat="1" applyFont="1" applyFill="1" applyBorder="1" applyAlignment="1">
      <alignment vertical="center"/>
    </xf>
    <xf numFmtId="41" fontId="22" fillId="2" borderId="9" xfId="0" applyNumberFormat="1" applyFont="1" applyFill="1" applyBorder="1" applyAlignment="1">
      <alignment vertical="center"/>
    </xf>
    <xf numFmtId="0" fontId="22" fillId="5" borderId="9" xfId="0" applyFont="1" applyFill="1" applyBorder="1" applyAlignment="1">
      <alignment horizontal="center" vertical="center"/>
    </xf>
    <xf numFmtId="41" fontId="22" fillId="2" borderId="33" xfId="0" applyNumberFormat="1" applyFont="1" applyFill="1" applyBorder="1" applyAlignment="1">
      <alignment vertical="center"/>
    </xf>
    <xf numFmtId="41" fontId="22" fillId="2" borderId="15" xfId="0" applyNumberFormat="1" applyFont="1" applyFill="1" applyBorder="1" applyAlignment="1">
      <alignment vertical="center" wrapText="1"/>
    </xf>
    <xf numFmtId="0" fontId="22" fillId="5" borderId="12" xfId="0" applyFont="1" applyFill="1" applyBorder="1" applyAlignment="1">
      <alignment vertical="center" wrapText="1"/>
    </xf>
    <xf numFmtId="0" fontId="22" fillId="5" borderId="11" xfId="0" applyFont="1" applyFill="1" applyBorder="1" applyAlignment="1">
      <alignment vertical="center" wrapText="1"/>
    </xf>
    <xf numFmtId="0" fontId="0" fillId="3" borderId="0" xfId="0" applyFill="1" applyAlignment="1">
      <alignment vertical="center" wrapText="1"/>
    </xf>
    <xf numFmtId="0" fontId="0" fillId="0" borderId="0" xfId="0" applyAlignment="1">
      <alignment vertical="center" wrapText="1"/>
    </xf>
    <xf numFmtId="0" fontId="21" fillId="2" borderId="0" xfId="0" applyFont="1" applyFill="1" applyBorder="1" applyAlignment="1">
      <alignment vertical="center" wrapText="1"/>
    </xf>
    <xf numFmtId="41" fontId="22" fillId="2" borderId="4" xfId="0" applyNumberFormat="1" applyFont="1" applyFill="1" applyBorder="1" applyAlignment="1">
      <alignment horizontal="center" vertical="center"/>
    </xf>
    <xf numFmtId="0" fontId="22" fillId="2" borderId="4" xfId="0" applyFont="1" applyFill="1" applyBorder="1" applyAlignment="1">
      <alignment horizontal="center" vertical="center"/>
    </xf>
    <xf numFmtId="41" fontId="22" fillId="5" borderId="11" xfId="0" applyNumberFormat="1" applyFont="1" applyFill="1" applyBorder="1" applyAlignment="1">
      <alignment vertical="center"/>
    </xf>
    <xf numFmtId="0" fontId="29" fillId="0" borderId="28" xfId="19" applyFont="1" applyBorder="1" applyAlignment="1">
      <alignment horizontal="center" vertical="top" wrapText="1"/>
    </xf>
    <xf numFmtId="43" fontId="21" fillId="6" borderId="24" xfId="0" applyNumberFormat="1" applyFont="1" applyFill="1" applyBorder="1" applyAlignment="1">
      <alignment vertical="center"/>
    </xf>
    <xf numFmtId="164" fontId="33" fillId="0" borderId="26" xfId="19" applyNumberFormat="1" applyFont="1" applyBorder="1" applyAlignment="1">
      <alignment horizontal="center" vertical="center" wrapText="1"/>
    </xf>
    <xf numFmtId="10"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10" fontId="33" fillId="0" borderId="26" xfId="16" applyNumberFormat="1" applyFont="1" applyBorder="1" applyAlignment="1">
      <alignment horizontal="right" vertical="center" wrapText="1"/>
    </xf>
    <xf numFmtId="0" fontId="4" fillId="5" borderId="26" xfId="0" applyNumberFormat="1" applyFont="1" applyFill="1" applyBorder="1" applyAlignment="1">
      <alignment horizontal="left" vertical="center" wrapText="1"/>
    </xf>
    <xf numFmtId="0" fontId="22" fillId="5" borderId="26" xfId="0" applyNumberFormat="1" applyFont="1" applyFill="1" applyBorder="1" applyAlignment="1">
      <alignment horizontal="center" vertical="center"/>
    </xf>
    <xf numFmtId="0" fontId="22" fillId="5" borderId="26" xfId="0" applyFont="1" applyFill="1" applyBorder="1" applyAlignment="1">
      <alignment vertical="center"/>
    </xf>
    <xf numFmtId="43" fontId="33" fillId="0" borderId="26" xfId="19" applyNumberFormat="1" applyFont="1" applyBorder="1" applyAlignment="1">
      <alignment horizontal="right" vertical="center" wrapText="1"/>
    </xf>
    <xf numFmtId="43" fontId="33" fillId="0" borderId="26" xfId="16" applyNumberFormat="1" applyFont="1" applyBorder="1" applyAlignment="1">
      <alignment horizontal="right" vertical="center" wrapText="1"/>
    </xf>
    <xf numFmtId="43" fontId="33" fillId="0" borderId="26" xfId="19" applyNumberFormat="1" applyFont="1" applyBorder="1" applyAlignment="1">
      <alignment horizontal="center" vertical="center" wrapText="1"/>
    </xf>
    <xf numFmtId="0" fontId="39" fillId="2" borderId="26" xfId="19" applyFont="1" applyFill="1" applyBorder="1" applyAlignment="1">
      <alignment horizontal="center" vertical="top" wrapText="1"/>
    </xf>
    <xf numFmtId="0" fontId="40" fillId="0" borderId="26" xfId="19" applyFont="1" applyBorder="1" applyAlignment="1">
      <alignment horizontal="center" vertical="center"/>
    </xf>
    <xf numFmtId="0" fontId="40" fillId="0" borderId="26" xfId="19" applyFont="1" applyBorder="1" applyAlignment="1">
      <alignment horizontal="right" vertical="center"/>
    </xf>
    <xf numFmtId="0" fontId="40" fillId="0" borderId="26" xfId="19" applyFont="1" applyBorder="1" applyAlignment="1">
      <alignment vertical="center"/>
    </xf>
    <xf numFmtId="9" fontId="40" fillId="0" borderId="26" xfId="19" applyNumberFormat="1" applyFont="1" applyBorder="1" applyAlignment="1">
      <alignment horizontal="center" vertical="center"/>
    </xf>
    <xf numFmtId="0" fontId="38" fillId="0" borderId="26" xfId="19" applyFont="1" applyBorder="1" applyAlignment="1">
      <alignment vertical="top" wrapText="1"/>
    </xf>
    <xf numFmtId="0" fontId="38" fillId="0" borderId="26" xfId="19" applyFont="1" applyBorder="1" applyAlignment="1">
      <alignment horizontal="center" vertical="top" wrapText="1"/>
    </xf>
    <xf numFmtId="3" fontId="40" fillId="0" borderId="26" xfId="19" applyNumberFormat="1" applyFont="1" applyBorder="1" applyAlignment="1">
      <alignment horizontal="center" vertical="center"/>
    </xf>
    <xf numFmtId="43" fontId="40" fillId="0" borderId="26" xfId="18" applyFont="1" applyFill="1" applyBorder="1" applyAlignment="1">
      <alignment horizontal="center" vertical="center"/>
    </xf>
    <xf numFmtId="0" fontId="22" fillId="0" borderId="0" xfId="0" applyFont="1" applyFill="1" applyBorder="1" applyAlignment="1">
      <alignment horizontal="center" vertical="center"/>
    </xf>
    <xf numFmtId="41" fontId="22" fillId="0" borderId="0" xfId="0" applyNumberFormat="1" applyFont="1" applyFill="1" applyBorder="1" applyAlignment="1">
      <alignment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horizontal="center" vertical="center"/>
    </xf>
    <xf numFmtId="0" fontId="0" fillId="0" borderId="0" xfId="0" applyFill="1" applyAlignment="1">
      <alignment horizontal="center" vertical="center"/>
    </xf>
    <xf numFmtId="0" fontId="22" fillId="0" borderId="0" xfId="0" applyFont="1" applyFill="1" applyBorder="1" applyAlignment="1">
      <alignment vertical="center"/>
    </xf>
    <xf numFmtId="0" fontId="32" fillId="0" borderId="26" xfId="0" applyFont="1" applyFill="1" applyBorder="1" applyAlignment="1">
      <alignment vertical="top" wrapText="1"/>
    </xf>
    <xf numFmtId="0" fontId="32" fillId="0" borderId="26" xfId="0" applyFont="1" applyFill="1" applyBorder="1" applyAlignment="1">
      <alignment horizontal="center" vertical="top" wrapText="1"/>
    </xf>
    <xf numFmtId="43" fontId="33" fillId="0" borderId="26" xfId="18" applyFont="1" applyFill="1" applyBorder="1" applyAlignment="1">
      <alignment horizontal="right" vertical="top" wrapText="1"/>
    </xf>
    <xf numFmtId="43" fontId="32" fillId="0" borderId="26" xfId="18" applyFont="1" applyFill="1" applyBorder="1" applyAlignment="1">
      <alignment vertical="top" wrapText="1"/>
    </xf>
    <xf numFmtId="0" fontId="0" fillId="0" borderId="0" xfId="0"/>
    <xf numFmtId="44" fontId="21" fillId="2" borderId="0" xfId="10" applyFont="1" applyFill="1" applyAlignment="1">
      <alignment horizontal="center" vertical="center"/>
    </xf>
    <xf numFmtId="0" fontId="21" fillId="2" borderId="0" xfId="0" applyFont="1" applyFill="1" applyAlignment="1">
      <alignment vertical="center"/>
    </xf>
    <xf numFmtId="0" fontId="32" fillId="2" borderId="26" xfId="0" applyFont="1" applyFill="1" applyBorder="1" applyAlignment="1">
      <alignment horizontal="center" vertical="center" wrapText="1"/>
    </xf>
    <xf numFmtId="0" fontId="32" fillId="0" borderId="26" xfId="0" applyFont="1" applyFill="1" applyBorder="1" applyAlignment="1">
      <alignment vertical="top" wrapText="1"/>
    </xf>
    <xf numFmtId="0" fontId="22" fillId="2" borderId="0" xfId="0" applyFont="1" applyFill="1" applyAlignment="1">
      <alignment horizontal="center" vertical="center"/>
    </xf>
    <xf numFmtId="0" fontId="21" fillId="2" borderId="0" xfId="0" applyFont="1" applyFill="1" applyAlignment="1">
      <alignment horizontal="center" vertical="center"/>
    </xf>
    <xf numFmtId="0" fontId="32" fillId="0" borderId="26" xfId="0" applyFont="1" applyFill="1" applyBorder="1" applyAlignment="1">
      <alignment horizontal="center" vertical="top" wrapText="1"/>
    </xf>
    <xf numFmtId="0" fontId="0" fillId="0" borderId="0" xfId="0" applyAlignment="1">
      <alignment vertical="center"/>
    </xf>
    <xf numFmtId="0" fontId="22" fillId="2" borderId="0" xfId="0" applyFont="1" applyFill="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43" fontId="33" fillId="0" borderId="26" xfId="18" applyFont="1" applyBorder="1" applyAlignment="1">
      <alignment horizontal="center" vertical="center" wrapText="1"/>
    </xf>
    <xf numFmtId="43" fontId="33" fillId="0" borderId="26" xfId="18" applyFont="1" applyBorder="1" applyAlignment="1">
      <alignment horizontal="right" vertical="top" wrapText="1"/>
    </xf>
    <xf numFmtId="43" fontId="33" fillId="0" borderId="26" xfId="18" applyFont="1" applyFill="1" applyBorder="1" applyAlignment="1">
      <alignment horizontal="right" vertical="top" wrapText="1"/>
    </xf>
    <xf numFmtId="43" fontId="40" fillId="0" borderId="26" xfId="18" applyFont="1" applyFill="1" applyBorder="1" applyAlignment="1">
      <alignment horizontal="center" vertical="top"/>
    </xf>
    <xf numFmtId="43" fontId="32" fillId="0" borderId="26" xfId="18" applyFont="1" applyFill="1" applyBorder="1" applyAlignment="1">
      <alignment vertical="top"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33" fillId="0" borderId="26" xfId="19" applyFont="1" applyBorder="1" applyAlignment="1">
      <alignment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0" fontId="26" fillId="0" borderId="0" xfId="19" applyFont="1" applyBorder="1" applyAlignment="1">
      <alignment vertical="top" wrapText="1"/>
    </xf>
    <xf numFmtId="0" fontId="8" fillId="0" borderId="0" xfId="19" applyAlignment="1">
      <alignment vertical="top"/>
    </xf>
    <xf numFmtId="0" fontId="33" fillId="0" borderId="26" xfId="19" applyFont="1" applyBorder="1" applyAlignment="1">
      <alignment horizontal="center"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9" fontId="33" fillId="0" borderId="26" xfId="19" applyNumberFormat="1" applyFont="1" applyBorder="1" applyAlignment="1">
      <alignment horizontal="right" vertical="top" wrapText="1"/>
    </xf>
    <xf numFmtId="0" fontId="33" fillId="10" borderId="26" xfId="19" applyFont="1" applyFill="1" applyBorder="1" applyAlignment="1">
      <alignment vertical="top" wrapText="1"/>
    </xf>
    <xf numFmtId="0" fontId="33" fillId="2" borderId="26" xfId="19" applyFont="1" applyFill="1" applyBorder="1" applyAlignment="1">
      <alignment vertical="top" wrapText="1"/>
    </xf>
    <xf numFmtId="0" fontId="34" fillId="10"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center" vertical="center" wrapText="1"/>
    </xf>
    <xf numFmtId="0" fontId="39" fillId="0" borderId="26" xfId="19" applyFont="1" applyBorder="1" applyAlignment="1">
      <alignment horizontal="left" vertical="top" wrapText="1"/>
    </xf>
    <xf numFmtId="0" fontId="29" fillId="0" borderId="26" xfId="19" applyFont="1" applyBorder="1" applyAlignment="1">
      <alignment horizontal="left" vertical="top" wrapText="1"/>
    </xf>
    <xf numFmtId="0" fontId="32" fillId="0" borderId="26" xfId="0" applyFont="1" applyFill="1" applyBorder="1" applyAlignment="1">
      <alignment horizontal="left" vertical="top" wrapText="1"/>
    </xf>
    <xf numFmtId="0" fontId="31" fillId="5" borderId="26" xfId="0" applyFont="1" applyFill="1" applyBorder="1" applyAlignment="1">
      <alignment vertical="center" wrapText="1"/>
    </xf>
    <xf numFmtId="0" fontId="31" fillId="5" borderId="26" xfId="0" applyFont="1" applyFill="1" applyBorder="1" applyAlignment="1">
      <alignment vertical="center"/>
    </xf>
    <xf numFmtId="0" fontId="32" fillId="5" borderId="26" xfId="0" applyFont="1" applyFill="1" applyBorder="1" applyAlignment="1">
      <alignment vertical="center" wrapText="1"/>
    </xf>
    <xf numFmtId="0" fontId="67" fillId="5" borderId="26" xfId="0" applyFont="1" applyFill="1" applyBorder="1" applyAlignment="1">
      <alignment horizontal="justify" vertical="center"/>
    </xf>
    <xf numFmtId="0" fontId="67" fillId="5" borderId="26" xfId="0" applyFont="1" applyFill="1" applyBorder="1" applyAlignment="1">
      <alignment horizontal="justify" vertical="center" wrapText="1"/>
    </xf>
    <xf numFmtId="0" fontId="0" fillId="5" borderId="26" xfId="0" applyFill="1" applyBorder="1"/>
    <xf numFmtId="2" fontId="0" fillId="5" borderId="26" xfId="0" applyNumberFormat="1" applyFill="1" applyBorder="1"/>
    <xf numFmtId="0" fontId="25" fillId="8" borderId="0" xfId="19" applyFont="1" applyFill="1" applyBorder="1" applyAlignment="1">
      <alignment wrapText="1"/>
    </xf>
    <xf numFmtId="0" fontId="34" fillId="10" borderId="16" xfId="19" applyFont="1" applyFill="1" applyBorder="1" applyAlignment="1">
      <alignment vertical="center" wrapText="1"/>
    </xf>
    <xf numFmtId="0" fontId="0" fillId="0" borderId="0" xfId="0" applyAlignment="1">
      <alignment wrapText="1"/>
    </xf>
    <xf numFmtId="0" fontId="32" fillId="3" borderId="26" xfId="0"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9" fontId="33" fillId="10" borderId="26" xfId="19" applyNumberFormat="1" applyFont="1" applyFill="1" applyBorder="1" applyAlignment="1">
      <alignment vertical="top" wrapText="1"/>
    </xf>
    <xf numFmtId="43" fontId="33" fillId="0" borderId="30" xfId="18" applyFont="1" applyBorder="1" applyAlignment="1">
      <alignment horizontal="right" vertical="top" wrapText="1"/>
    </xf>
    <xf numFmtId="0" fontId="33" fillId="0" borderId="30" xfId="19" applyFont="1" applyBorder="1" applyAlignment="1">
      <alignment vertical="top" wrapText="1"/>
    </xf>
    <xf numFmtId="43" fontId="33" fillId="0" borderId="27" xfId="18" applyFont="1" applyBorder="1" applyAlignment="1">
      <alignment horizontal="right" vertical="top" wrapText="1"/>
    </xf>
    <xf numFmtId="0" fontId="33" fillId="0" borderId="27" xfId="19" applyFont="1" applyBorder="1" applyAlignment="1">
      <alignment vertical="top" wrapText="1"/>
    </xf>
    <xf numFmtId="43" fontId="37" fillId="2" borderId="26" xfId="18" applyFont="1" applyFill="1" applyBorder="1" applyAlignment="1">
      <alignment vertical="top"/>
    </xf>
    <xf numFmtId="9" fontId="33" fillId="2" borderId="26" xfId="19" applyNumberFormat="1" applyFont="1" applyFill="1" applyBorder="1" applyAlignment="1">
      <alignment horizontal="right" vertical="top" wrapText="1"/>
    </xf>
    <xf numFmtId="9" fontId="33" fillId="0" borderId="30" xfId="19" applyNumberFormat="1" applyFont="1" applyBorder="1" applyAlignment="1">
      <alignment horizontal="right" vertical="top" wrapText="1"/>
    </xf>
    <xf numFmtId="9" fontId="33" fillId="0" borderId="27" xfId="19" applyNumberFormat="1" applyFont="1" applyBorder="1" applyAlignment="1">
      <alignment horizontal="right" vertical="top" wrapText="1"/>
    </xf>
    <xf numFmtId="0" fontId="33" fillId="0" borderId="28" xfId="19" applyFont="1" applyFill="1" applyBorder="1" applyAlignment="1">
      <alignment vertical="top" wrapText="1"/>
    </xf>
    <xf numFmtId="41" fontId="21" fillId="19" borderId="24" xfId="0" applyNumberFormat="1" applyFont="1" applyFill="1" applyBorder="1" applyAlignment="1">
      <alignment horizontal="center" vertical="center"/>
    </xf>
    <xf numFmtId="43" fontId="33" fillId="21" borderId="0" xfId="19" applyNumberFormat="1" applyFont="1" applyFill="1" applyBorder="1" applyAlignment="1">
      <alignment vertical="center" wrapText="1"/>
    </xf>
    <xf numFmtId="43" fontId="8" fillId="0" borderId="0" xfId="19" applyNumberFormat="1" applyAlignment="1">
      <alignment vertical="top"/>
    </xf>
    <xf numFmtId="43" fontId="0" fillId="0" borderId="0" xfId="0" applyNumberFormat="1"/>
    <xf numFmtId="43" fontId="0" fillId="21" borderId="0" xfId="0" applyNumberFormat="1" applyFill="1" applyAlignment="1">
      <alignment vertical="center"/>
    </xf>
    <xf numFmtId="43" fontId="0" fillId="0" borderId="26" xfId="0" applyNumberFormat="1" applyBorder="1" applyAlignment="1">
      <alignment vertical="center"/>
    </xf>
    <xf numFmtId="0" fontId="29" fillId="0" borderId="28" xfId="19" applyFont="1" applyBorder="1" applyAlignment="1">
      <alignment horizontal="center" vertical="top" wrapText="1"/>
    </xf>
    <xf numFmtId="0" fontId="33" fillId="0" borderId="27" xfId="19" applyFont="1" applyBorder="1" applyAlignment="1">
      <alignment horizontal="center" vertical="center" wrapText="1"/>
    </xf>
    <xf numFmtId="0" fontId="29" fillId="0" borderId="26" xfId="19" applyFont="1" applyBorder="1" applyAlignment="1">
      <alignment horizontal="left" vertical="top" wrapText="1"/>
    </xf>
    <xf numFmtId="9" fontId="33" fillId="2" borderId="26" xfId="19" applyNumberFormat="1" applyFont="1" applyFill="1" applyBorder="1" applyAlignment="1">
      <alignment horizontal="center" vertical="center" wrapText="1"/>
    </xf>
    <xf numFmtId="0" fontId="0" fillId="0" borderId="26" xfId="16" applyFont="1" applyBorder="1" applyAlignment="1">
      <alignment horizontal="center" vertical="center" wrapText="1"/>
    </xf>
    <xf numFmtId="0" fontId="0" fillId="0" borderId="26" xfId="19" applyFont="1" applyBorder="1" applyAlignment="1">
      <alignment horizontal="center" vertical="center" wrapText="1"/>
    </xf>
    <xf numFmtId="0" fontId="0" fillId="2" borderId="26" xfId="0" applyFill="1" applyBorder="1" applyAlignment="1">
      <alignment horizontal="center" vertical="center"/>
    </xf>
    <xf numFmtId="0" fontId="0" fillId="2" borderId="26" xfId="0" applyFill="1" applyBorder="1" applyAlignment="1">
      <alignment vertical="center" wrapText="1"/>
    </xf>
    <xf numFmtId="0" fontId="33" fillId="2" borderId="26" xfId="16" applyFont="1" applyFill="1" applyBorder="1" applyAlignment="1">
      <alignment vertical="center" wrapText="1"/>
    </xf>
    <xf numFmtId="0" fontId="39" fillId="2" borderId="26" xfId="19" applyFont="1" applyFill="1" applyBorder="1" applyAlignment="1">
      <alignment horizontal="center" vertical="center" wrapText="1"/>
    </xf>
    <xf numFmtId="0" fontId="70" fillId="0" borderId="26" xfId="19" applyFont="1" applyFill="1" applyBorder="1" applyAlignment="1">
      <alignment horizontal="center" vertical="center" wrapText="1"/>
    </xf>
    <xf numFmtId="0" fontId="23" fillId="0" borderId="0" xfId="0" applyNumberFormat="1"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41" fontId="21" fillId="3" borderId="26" xfId="0" applyNumberFormat="1" applyFont="1" applyFill="1" applyBorder="1" applyAlignment="1">
      <alignment horizontal="right" vertical="center"/>
    </xf>
    <xf numFmtId="41" fontId="21" fillId="3" borderId="26" xfId="10" applyNumberFormat="1" applyFont="1" applyFill="1" applyBorder="1" applyAlignment="1">
      <alignment horizontal="center" vertical="center"/>
    </xf>
    <xf numFmtId="0" fontId="23" fillId="17" borderId="26" xfId="0" applyFont="1" applyFill="1" applyBorder="1" applyAlignment="1">
      <alignment vertical="center"/>
    </xf>
    <xf numFmtId="0" fontId="23" fillId="17" borderId="26" xfId="0" applyFont="1" applyFill="1" applyBorder="1" applyAlignment="1">
      <alignment horizontal="center" vertical="center"/>
    </xf>
    <xf numFmtId="0" fontId="23" fillId="17"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2" fillId="5" borderId="3" xfId="0" applyFont="1" applyFill="1" applyBorder="1" applyAlignment="1">
      <alignment vertical="center" wrapText="1"/>
    </xf>
    <xf numFmtId="0" fontId="22" fillId="5" borderId="24" xfId="0" applyNumberFormat="1" applyFont="1" applyFill="1" applyBorder="1" applyAlignment="1">
      <alignment horizontal="center" vertical="center"/>
    </xf>
    <xf numFmtId="41" fontId="22" fillId="5" borderId="6" xfId="0" applyNumberFormat="1" applyFont="1" applyFill="1" applyBorder="1" applyAlignment="1">
      <alignment vertical="center"/>
    </xf>
    <xf numFmtId="41" fontId="22" fillId="2" borderId="3"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wrapText="1"/>
    </xf>
    <xf numFmtId="0" fontId="50" fillId="17" borderId="7" xfId="0" applyFont="1" applyFill="1" applyBorder="1" applyAlignment="1">
      <alignment horizontal="center" vertical="center"/>
    </xf>
    <xf numFmtId="0" fontId="22" fillId="2" borderId="7" xfId="0" applyFont="1" applyFill="1" applyBorder="1" applyAlignment="1">
      <alignment horizontal="center" vertical="center"/>
    </xf>
    <xf numFmtId="0" fontId="22" fillId="5" borderId="9" xfId="0" applyFont="1" applyFill="1" applyBorder="1" applyAlignment="1">
      <alignment vertical="center" wrapText="1"/>
    </xf>
    <xf numFmtId="0" fontId="22" fillId="5" borderId="14" xfId="0" applyNumberFormat="1" applyFont="1" applyFill="1" applyBorder="1" applyAlignment="1">
      <alignment horizontal="center" vertical="center"/>
    </xf>
    <xf numFmtId="41" fontId="22" fillId="2" borderId="23" xfId="0" applyNumberFormat="1" applyFont="1" applyFill="1" applyBorder="1" applyAlignment="1">
      <alignment horizontal="center" vertical="center"/>
    </xf>
    <xf numFmtId="41" fontId="22" fillId="2" borderId="9" xfId="0" applyNumberFormat="1" applyFont="1" applyFill="1" applyBorder="1" applyAlignment="1">
      <alignment vertical="center" wrapText="1"/>
    </xf>
    <xf numFmtId="0" fontId="50" fillId="17" borderId="23" xfId="0" applyFont="1" applyFill="1" applyBorder="1" applyAlignment="1">
      <alignment horizontal="center" vertical="center"/>
    </xf>
    <xf numFmtId="0" fontId="22" fillId="5" borderId="1" xfId="0" applyFont="1" applyFill="1" applyBorder="1" applyAlignment="1">
      <alignment vertical="center" wrapText="1"/>
    </xf>
    <xf numFmtId="0" fontId="22" fillId="5" borderId="17" xfId="0" applyNumberFormat="1" applyFont="1" applyFill="1" applyBorder="1" applyAlignment="1">
      <alignment horizontal="center" vertical="center"/>
    </xf>
    <xf numFmtId="41" fontId="22" fillId="5" borderId="10" xfId="0" applyNumberFormat="1" applyFont="1" applyFill="1" applyBorder="1" applyAlignment="1">
      <alignment vertical="center"/>
    </xf>
    <xf numFmtId="41" fontId="22" fillId="2" borderId="18" xfId="0" applyNumberFormat="1" applyFont="1" applyFill="1" applyBorder="1" applyAlignment="1">
      <alignment horizontal="center" vertical="center"/>
    </xf>
    <xf numFmtId="0" fontId="22" fillId="5" borderId="10" xfId="0" applyFont="1" applyFill="1" applyBorder="1" applyAlignment="1">
      <alignment horizontal="center" vertical="center"/>
    </xf>
    <xf numFmtId="41" fontId="22" fillId="2" borderId="2" xfId="0" applyNumberFormat="1" applyFont="1" applyFill="1" applyBorder="1" applyAlignment="1">
      <alignment vertical="center"/>
    </xf>
    <xf numFmtId="41" fontId="22" fillId="2" borderId="47" xfId="0" applyNumberFormat="1" applyFont="1" applyFill="1" applyBorder="1" applyAlignment="1">
      <alignment horizontal="center" vertical="center"/>
    </xf>
    <xf numFmtId="0" fontId="22" fillId="5" borderId="12" xfId="0" applyFont="1" applyFill="1" applyBorder="1" applyAlignment="1">
      <alignment horizontal="center" vertical="center"/>
    </xf>
    <xf numFmtId="41" fontId="22" fillId="2" borderId="23" xfId="0" applyNumberFormat="1" applyFont="1" applyFill="1" applyBorder="1" applyAlignment="1">
      <alignment vertical="center" wrapText="1"/>
    </xf>
    <xf numFmtId="41" fontId="22" fillId="2" borderId="23" xfId="0" applyNumberFormat="1" applyFont="1" applyFill="1" applyBorder="1" applyAlignment="1">
      <alignment vertical="center"/>
    </xf>
    <xf numFmtId="0" fontId="36" fillId="0" borderId="27" xfId="19" applyFont="1" applyBorder="1" applyAlignment="1">
      <alignment horizontal="center" vertical="center" wrapText="1"/>
    </xf>
    <xf numFmtId="0" fontId="29" fillId="0" borderId="28" xfId="16" applyFont="1" applyBorder="1" applyAlignment="1">
      <alignment horizontal="center" vertical="top" wrapText="1"/>
    </xf>
    <xf numFmtId="0" fontId="32" fillId="0" borderId="27" xfId="0" applyFont="1" applyFill="1" applyBorder="1" applyAlignment="1">
      <alignment horizontal="center" vertical="top" wrapText="1"/>
    </xf>
    <xf numFmtId="0" fontId="34" fillId="0" borderId="26" xfId="19" applyFont="1" applyFill="1" applyBorder="1" applyAlignment="1">
      <alignment horizontal="center" vertical="top" wrapText="1"/>
    </xf>
    <xf numFmtId="0" fontId="34" fillId="0" borderId="26" xfId="19" applyFont="1" applyFill="1" applyBorder="1" applyAlignment="1">
      <alignment horizontal="left" vertical="top" wrapText="1"/>
    </xf>
    <xf numFmtId="0" fontId="34" fillId="0" borderId="26" xfId="19" applyFont="1" applyFill="1" applyBorder="1" applyAlignment="1">
      <alignment horizontal="center" vertical="center" wrapText="1"/>
    </xf>
    <xf numFmtId="0" fontId="36" fillId="0" borderId="30" xfId="19" applyFont="1" applyBorder="1" applyAlignment="1">
      <alignment vertical="center" wrapText="1"/>
    </xf>
    <xf numFmtId="0" fontId="22" fillId="0" borderId="0" xfId="0" applyFont="1" applyFill="1" applyAlignment="1">
      <alignment vertical="center"/>
    </xf>
    <xf numFmtId="0" fontId="69" fillId="0" borderId="0" xfId="0" applyFont="1" applyFill="1" applyAlignment="1">
      <alignment vertical="center"/>
    </xf>
    <xf numFmtId="0" fontId="4" fillId="0" borderId="15" xfId="0" applyFont="1" applyFill="1" applyBorder="1" applyAlignment="1">
      <alignment horizontal="center" vertical="center"/>
    </xf>
    <xf numFmtId="41" fontId="22" fillId="0" borderId="15" xfId="0" applyNumberFormat="1" applyFont="1" applyFill="1" applyBorder="1" applyAlignment="1">
      <alignment horizontal="center" vertical="center"/>
    </xf>
    <xf numFmtId="0" fontId="39" fillId="0" borderId="26" xfId="19" applyFont="1" applyFill="1" applyBorder="1" applyAlignment="1">
      <alignment horizontal="center" vertical="center" wrapText="1"/>
    </xf>
    <xf numFmtId="0" fontId="29" fillId="0" borderId="30" xfId="19" applyFont="1" applyBorder="1" applyAlignment="1">
      <alignment vertical="top" wrapText="1"/>
    </xf>
    <xf numFmtId="0" fontId="29" fillId="0" borderId="28" xfId="19" applyFont="1" applyBorder="1" applyAlignment="1">
      <alignment vertical="top" wrapText="1"/>
    </xf>
    <xf numFmtId="175" fontId="22" fillId="5" borderId="33" xfId="0" applyNumberFormat="1" applyFont="1" applyFill="1" applyBorder="1" applyAlignment="1">
      <alignment vertical="center"/>
    </xf>
    <xf numFmtId="175" fontId="22" fillId="5" borderId="17" xfId="0" applyNumberFormat="1" applyFont="1" applyFill="1" applyBorder="1" applyAlignment="1">
      <alignment vertical="center"/>
    </xf>
    <xf numFmtId="41" fontId="22" fillId="19" borderId="26" xfId="0" applyNumberFormat="1" applyFont="1" applyFill="1" applyBorder="1" applyAlignment="1">
      <alignment horizontal="center" vertical="center"/>
    </xf>
    <xf numFmtId="41" fontId="22" fillId="19" borderId="15" xfId="0" applyNumberFormat="1" applyFont="1" applyFill="1" applyBorder="1" applyAlignment="1">
      <alignment horizontal="center" vertical="center"/>
    </xf>
    <xf numFmtId="9" fontId="33" fillId="10" borderId="26" xfId="19" applyNumberFormat="1" applyFont="1" applyFill="1" applyBorder="1" applyAlignment="1">
      <alignment vertical="center" wrapText="1"/>
    </xf>
    <xf numFmtId="174" fontId="0" fillId="3" borderId="0" xfId="0" applyNumberFormat="1" applyFill="1" applyAlignment="1">
      <alignment vertical="center"/>
    </xf>
    <xf numFmtId="44" fontId="0" fillId="0" borderId="0" xfId="0" applyNumberFormat="1" applyFill="1" applyAlignment="1">
      <alignment vertical="center"/>
    </xf>
    <xf numFmtId="41" fontId="22" fillId="2" borderId="0" xfId="0" applyNumberFormat="1" applyFont="1" applyFill="1" applyAlignment="1">
      <alignment horizontal="center" vertical="center"/>
    </xf>
    <xf numFmtId="0" fontId="33" fillId="0" borderId="26" xfId="19" applyFont="1" applyBorder="1" applyAlignment="1">
      <alignment horizontal="center" vertical="center"/>
    </xf>
    <xf numFmtId="0" fontId="33" fillId="3"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1" fontId="33" fillId="0" borderId="26" xfId="19" applyNumberFormat="1" applyFont="1" applyBorder="1" applyAlignment="1">
      <alignment horizontal="center" vertical="center" wrapText="1"/>
    </xf>
    <xf numFmtId="3" fontId="33" fillId="5" borderId="26" xfId="19" applyNumberFormat="1" applyFont="1" applyFill="1" applyBorder="1" applyAlignment="1">
      <alignment horizontal="center" vertical="center" wrapText="1"/>
    </xf>
    <xf numFmtId="175" fontId="22" fillId="5" borderId="26" xfId="0" applyNumberFormat="1" applyFont="1" applyFill="1" applyBorder="1" applyAlignment="1">
      <alignment vertical="center"/>
    </xf>
    <xf numFmtId="0" fontId="22" fillId="2" borderId="0" xfId="0" applyFont="1" applyFill="1" applyBorder="1" applyAlignment="1">
      <alignment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26" xfId="0" applyFont="1" applyFill="1" applyBorder="1" applyAlignment="1">
      <alignment vertical="center"/>
    </xf>
    <xf numFmtId="0" fontId="23" fillId="20" borderId="26" xfId="0" applyFont="1" applyFill="1" applyBorder="1" applyAlignment="1">
      <alignment vertical="center"/>
    </xf>
    <xf numFmtId="0" fontId="50" fillId="17" borderId="26" xfId="0" applyFont="1" applyFill="1" applyBorder="1" applyAlignment="1">
      <alignment horizontal="center" vertical="center"/>
    </xf>
    <xf numFmtId="1" fontId="33" fillId="0" borderId="26" xfId="17" applyNumberFormat="1" applyFont="1" applyBorder="1" applyAlignment="1">
      <alignment horizontal="righ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3" fillId="2" borderId="30" xfId="16" applyFont="1" applyFill="1" applyBorder="1" applyAlignment="1">
      <alignment horizontal="center" vertical="center" wrapText="1"/>
    </xf>
    <xf numFmtId="0" fontId="33" fillId="2" borderId="28" xfId="16" applyFont="1" applyFill="1" applyBorder="1" applyAlignment="1">
      <alignment horizontal="center" vertical="center" wrapText="1"/>
    </xf>
    <xf numFmtId="0" fontId="33" fillId="2" borderId="27" xfId="16" applyFont="1" applyFill="1" applyBorder="1" applyAlignment="1">
      <alignment horizontal="center" vertical="center" wrapText="1"/>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36" fillId="0" borderId="30" xfId="19" applyFont="1" applyBorder="1" applyAlignment="1">
      <alignment horizontal="center" vertical="center" wrapText="1"/>
    </xf>
    <xf numFmtId="0" fontId="36" fillId="0" borderId="27" xfId="19" applyFont="1" applyBorder="1" applyAlignment="1">
      <alignment horizontal="center" vertical="center" wrapText="1"/>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36" fillId="0" borderId="28" xfId="19" applyFont="1" applyBorder="1" applyAlignment="1">
      <alignment horizontal="center" vertical="center" wrapText="1"/>
    </xf>
    <xf numFmtId="0" fontId="36" fillId="0" borderId="30" xfId="19" applyFont="1" applyBorder="1" applyAlignment="1">
      <alignment horizontal="center" vertical="top" wrapText="1"/>
    </xf>
    <xf numFmtId="0" fontId="36" fillId="0" borderId="27" xfId="19" applyFont="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9" fillId="0" borderId="30" xfId="19" applyFont="1" applyBorder="1" applyAlignment="1">
      <alignment horizontal="left" vertical="top" wrapText="1"/>
    </xf>
    <xf numFmtId="0" fontId="39" fillId="0" borderId="27" xfId="19" applyFont="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1" borderId="26" xfId="0" applyFont="1" applyFill="1" applyBorder="1" applyAlignment="1">
      <alignment horizontal="center"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8"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top" wrapText="1"/>
    </xf>
    <xf numFmtId="0" fontId="33" fillId="0" borderId="28" xfId="19" applyFont="1" applyBorder="1" applyAlignment="1">
      <alignment horizontal="center" vertical="top" wrapText="1"/>
    </xf>
    <xf numFmtId="0" fontId="33" fillId="0" borderId="27"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8"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left" vertical="top" wrapText="1"/>
    </xf>
    <xf numFmtId="0" fontId="42" fillId="0" borderId="28" xfId="0" applyFont="1" applyBorder="1" applyAlignment="1">
      <alignment horizontal="left" vertical="top" wrapText="1"/>
    </xf>
    <xf numFmtId="0" fontId="42" fillId="0" borderId="27" xfId="0" applyFont="1" applyBorder="1" applyAlignment="1">
      <alignment horizontal="left"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29" fillId="0" borderId="26" xfId="19" applyFont="1" applyBorder="1" applyAlignment="1">
      <alignment horizontal="left" vertical="top"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9" fillId="0" borderId="30" xfId="19" applyFont="1" applyFill="1" applyBorder="1" applyAlignment="1">
      <alignment horizontal="center" vertical="top" wrapText="1"/>
    </xf>
    <xf numFmtId="0" fontId="39" fillId="0" borderId="28" xfId="19" applyFont="1" applyFill="1" applyBorder="1" applyAlignment="1">
      <alignment horizontal="center" vertical="top" wrapText="1"/>
    </xf>
    <xf numFmtId="0" fontId="39" fillId="0" borderId="27" xfId="19"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5" xfId="0" applyFont="1" applyFill="1" applyBorder="1" applyAlignment="1">
      <alignment horizontal="center" vertical="top" wrapText="1"/>
    </xf>
    <xf numFmtId="0" fontId="32" fillId="0" borderId="44" xfId="0"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6" xfId="19" applyFont="1" applyBorder="1" applyAlignment="1">
      <alignment horizontal="left" vertical="center" wrapText="1"/>
    </xf>
    <xf numFmtId="0" fontId="29" fillId="0" borderId="43"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32" fillId="0" borderId="28" xfId="0"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7" fillId="0" borderId="27" xfId="16" applyFont="1" applyBorder="1" applyAlignment="1">
      <alignment horizontal="left" vertical="top" wrapText="1"/>
    </xf>
    <xf numFmtId="0" fontId="27" fillId="9" borderId="13" xfId="16" applyFont="1" applyFill="1" applyBorder="1" applyAlignment="1" applyProtection="1">
      <alignment horizontal="left" vertical="top"/>
      <protection locked="0"/>
    </xf>
    <xf numFmtId="0" fontId="66" fillId="8" borderId="0" xfId="16" applyFont="1" applyFill="1" applyBorder="1" applyAlignment="1">
      <alignment horizontal="center" vertical="top" wrapText="1"/>
    </xf>
    <xf numFmtId="0" fontId="29" fillId="0" borderId="26" xfId="16" applyFont="1" applyBorder="1" applyAlignment="1">
      <alignment horizontal="center" vertical="top"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41" fontId="22" fillId="22" borderId="12" xfId="0" applyNumberFormat="1" applyFont="1" applyFill="1" applyBorder="1" applyAlignment="1">
      <alignment horizontal="center" vertical="center"/>
    </xf>
    <xf numFmtId="41" fontId="21" fillId="22" borderId="24" xfId="0" applyNumberFormat="1" applyFont="1" applyFill="1" applyBorder="1" applyAlignment="1">
      <alignment horizontal="center" vertical="center"/>
    </xf>
    <xf numFmtId="43" fontId="33" fillId="0" borderId="0" xfId="19" applyNumberFormat="1" applyFont="1" applyBorder="1" applyAlignment="1">
      <alignment vertical="center" wrapText="1"/>
    </xf>
    <xf numFmtId="41" fontId="22" fillId="22" borderId="33" xfId="0" applyNumberFormat="1" applyFont="1" applyFill="1" applyBorder="1" applyAlignment="1">
      <alignment vertical="center"/>
    </xf>
    <xf numFmtId="41" fontId="22" fillId="22" borderId="12" xfId="0" applyNumberFormat="1" applyFont="1" applyFill="1" applyBorder="1" applyAlignment="1">
      <alignment vertical="center"/>
    </xf>
    <xf numFmtId="41" fontId="22" fillId="22" borderId="15" xfId="0" applyNumberFormat="1" applyFont="1" applyFill="1" applyBorder="1" applyAlignment="1">
      <alignment horizontal="center" vertical="center"/>
    </xf>
    <xf numFmtId="0" fontId="22" fillId="22" borderId="21" xfId="0" applyFont="1" applyFill="1" applyBorder="1" applyAlignment="1">
      <alignment horizontal="center" vertical="center"/>
    </xf>
    <xf numFmtId="41" fontId="22" fillId="22" borderId="15" xfId="0" applyNumberFormat="1" applyFont="1" applyFill="1" applyBorder="1" applyAlignment="1">
      <alignment vertical="center"/>
    </xf>
    <xf numFmtId="0" fontId="22" fillId="22" borderId="15" xfId="0"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FFFF66"/>
      <color rgb="FFCCCCFF"/>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42</c:v>
                </c:pt>
                <c:pt idx="12">
                  <c:v>0</c:v>
                </c:pt>
                <c:pt idx="13">
                  <c:v>12</c:v>
                </c:pt>
                <c:pt idx="14">
                  <c:v>0</c:v>
                </c:pt>
                <c:pt idx="15">
                  <c:v>1</c:v>
                </c:pt>
                <c:pt idx="16">
                  <c:v>0</c:v>
                </c:pt>
              </c:numCache>
            </c:numRef>
          </c:val>
        </c:ser>
        <c:dLbls>
          <c:showLegendKey val="0"/>
          <c:showVal val="0"/>
          <c:showCatName val="0"/>
          <c:showSerName val="0"/>
          <c:showPercent val="0"/>
          <c:showBubbleSize val="0"/>
        </c:dLbls>
        <c:gapWidth val="150"/>
        <c:shape val="box"/>
        <c:axId val="666462464"/>
        <c:axId val="666469888"/>
        <c:axId val="0"/>
      </c:bar3DChart>
      <c:catAx>
        <c:axId val="666462464"/>
        <c:scaling>
          <c:orientation val="minMax"/>
        </c:scaling>
        <c:delete val="0"/>
        <c:axPos val="b"/>
        <c:numFmt formatCode="General" sourceLinked="0"/>
        <c:majorTickMark val="none"/>
        <c:minorTickMark val="none"/>
        <c:tickLblPos val="nextTo"/>
        <c:crossAx val="666469888"/>
        <c:crosses val="autoZero"/>
        <c:auto val="1"/>
        <c:lblAlgn val="ctr"/>
        <c:lblOffset val="100"/>
        <c:noMultiLvlLbl val="0"/>
      </c:catAx>
      <c:valAx>
        <c:axId val="66646988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666462464"/>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7694336"/>
        <c:axId val="87704320"/>
        <c:axId val="0"/>
      </c:bar3DChart>
      <c:catAx>
        <c:axId val="87694336"/>
        <c:scaling>
          <c:orientation val="minMax"/>
        </c:scaling>
        <c:delete val="0"/>
        <c:axPos val="b"/>
        <c:numFmt formatCode="General" sourceLinked="0"/>
        <c:majorTickMark val="none"/>
        <c:minorTickMark val="none"/>
        <c:tickLblPos val="nextTo"/>
        <c:crossAx val="87704320"/>
        <c:crosses val="autoZero"/>
        <c:auto val="1"/>
        <c:lblAlgn val="ctr"/>
        <c:lblOffset val="100"/>
        <c:noMultiLvlLbl val="0"/>
      </c:catAx>
      <c:valAx>
        <c:axId val="8770432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769433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1</c:v>
                </c:pt>
                <c:pt idx="4">
                  <c:v>0</c:v>
                </c:pt>
                <c:pt idx="5">
                  <c:v>1</c:v>
                </c:pt>
                <c:pt idx="6">
                  <c:v>1</c:v>
                </c:pt>
                <c:pt idx="7">
                  <c:v>5</c:v>
                </c:pt>
                <c:pt idx="8">
                  <c:v>0</c:v>
                </c:pt>
                <c:pt idx="9">
                  <c:v>0</c:v>
                </c:pt>
                <c:pt idx="10">
                  <c:v>0</c:v>
                </c:pt>
                <c:pt idx="11">
                  <c:v>0</c:v>
                </c:pt>
                <c:pt idx="12">
                  <c:v>0</c:v>
                </c:pt>
                <c:pt idx="13">
                  <c:v>0</c:v>
                </c:pt>
                <c:pt idx="14">
                  <c:v>6</c:v>
                </c:pt>
                <c:pt idx="15">
                  <c:v>1</c:v>
                </c:pt>
                <c:pt idx="16">
                  <c:v>0</c:v>
                </c:pt>
              </c:numCache>
            </c:numRef>
          </c:val>
        </c:ser>
        <c:dLbls>
          <c:showLegendKey val="0"/>
          <c:showVal val="0"/>
          <c:showCatName val="0"/>
          <c:showSerName val="0"/>
          <c:showPercent val="0"/>
          <c:showBubbleSize val="0"/>
        </c:dLbls>
        <c:gapWidth val="150"/>
        <c:shape val="box"/>
        <c:axId val="87722624"/>
        <c:axId val="87724416"/>
        <c:axId val="0"/>
      </c:bar3DChart>
      <c:catAx>
        <c:axId val="87722624"/>
        <c:scaling>
          <c:orientation val="minMax"/>
        </c:scaling>
        <c:delete val="0"/>
        <c:axPos val="b"/>
        <c:numFmt formatCode="General" sourceLinked="0"/>
        <c:majorTickMark val="none"/>
        <c:minorTickMark val="none"/>
        <c:tickLblPos val="nextTo"/>
        <c:crossAx val="87724416"/>
        <c:crosses val="autoZero"/>
        <c:auto val="1"/>
        <c:lblAlgn val="ctr"/>
        <c:lblOffset val="100"/>
        <c:noMultiLvlLbl val="0"/>
      </c:catAx>
      <c:valAx>
        <c:axId val="877244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772262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561359</xdr:colOff>
      <xdr:row>10</xdr:row>
      <xdr:rowOff>97718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403865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y13/AppData/Local/Temp/Rar$DI93.984/Formato%20CME%202014%20cristale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Formato%20CME%202014%20EN%20REVISION%20Borj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ables/table1.xml><?xml version="1.0" encoding="utf-8"?>
<table xmlns="http://schemas.openxmlformats.org/spreadsheetml/2006/main" id="1" name="Tabla17" displayName="Tabla17" ref="B2:C14" totalsRowShown="0" headerRowDxfId="31" dataDxfId="30">
  <autoFilter ref="B2:C14"/>
  <tableColumns count="2">
    <tableColumn id="1" name="Descripción" dataDxfId="29"/>
    <tableColumn id="2" name="Monto" dataDxfId="2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7" dataDxfId="26">
  <autoFilter ref="B33:D51"/>
  <tableColumns count="3">
    <tableColumn id="1" name="Descripción" dataDxfId="25"/>
    <tableColumn id="2" name="Cantidad" dataDxfId="24" dataCellStyle="Millares"/>
    <tableColumn id="3" name="Montos" dataDxfId="2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22" dataDxfId="21">
  <autoFilter ref="B62:D74"/>
  <tableColumns count="3">
    <tableColumn id="1" name="Descripción" dataDxfId="20"/>
    <tableColumn id="2" name="Cantidad" dataDxfId="19" dataCellStyle="Millares"/>
    <tableColumn id="3" name="Montos" dataDxfId="18">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7">
  <autoFilter ref="B79:D97"/>
  <tableColumns count="3">
    <tableColumn id="1" name="Descripción " dataDxfId="16"/>
    <tableColumn id="2" name="Cantidad" dataDxfId="15" dataCellStyle="Millares"/>
    <tableColumn id="3" name="Montos" dataDxfId="14">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858"/>
      <c r="U2" s="858"/>
      <c r="V2" s="858"/>
      <c r="W2" s="858"/>
      <c r="X2" s="858"/>
      <c r="Y2" s="858"/>
      <c r="Z2" s="858"/>
      <c r="AA2" s="858"/>
      <c r="AB2" s="858"/>
      <c r="AC2" s="858" t="s">
        <v>25</v>
      </c>
      <c r="AD2" s="858"/>
      <c r="AE2" s="858"/>
      <c r="AF2" s="858"/>
      <c r="AG2" s="858"/>
      <c r="AH2" s="858"/>
      <c r="AI2" s="858"/>
      <c r="AJ2" s="858"/>
    </row>
    <row r="3" spans="2:36" ht="16.5" customHeight="1" x14ac:dyDescent="0.25">
      <c r="B3" s="33" t="s">
        <v>7</v>
      </c>
      <c r="C3" s="33"/>
      <c r="D3" s="33"/>
      <c r="E3" s="33"/>
      <c r="F3" s="33"/>
      <c r="G3" s="33"/>
      <c r="H3" s="33"/>
      <c r="I3" s="33"/>
      <c r="J3" s="33"/>
      <c r="K3" s="33"/>
      <c r="L3" s="33"/>
      <c r="M3" s="33"/>
      <c r="N3" s="33"/>
      <c r="O3" s="33"/>
      <c r="P3" s="33"/>
      <c r="Q3" s="33"/>
      <c r="R3" s="33"/>
      <c r="S3" s="33"/>
      <c r="T3" s="858"/>
      <c r="U3" s="858"/>
      <c r="V3" s="858"/>
      <c r="W3" s="858"/>
      <c r="X3" s="858"/>
      <c r="Y3" s="858"/>
      <c r="Z3" s="858"/>
      <c r="AA3" s="858"/>
      <c r="AB3" s="858"/>
      <c r="AC3" s="858" t="s">
        <v>7</v>
      </c>
      <c r="AD3" s="858"/>
      <c r="AE3" s="858"/>
      <c r="AF3" s="858"/>
      <c r="AG3" s="858"/>
      <c r="AH3" s="858"/>
      <c r="AI3" s="858"/>
      <c r="AJ3" s="858"/>
    </row>
    <row r="4" spans="2:36" ht="12.75" customHeight="1" x14ac:dyDescent="0.25">
      <c r="B4" s="33" t="s">
        <v>36</v>
      </c>
      <c r="C4" s="33"/>
      <c r="D4" s="33"/>
      <c r="E4" s="33"/>
      <c r="F4" s="33"/>
      <c r="G4" s="33"/>
      <c r="H4" s="33"/>
      <c r="I4" s="33"/>
      <c r="J4" s="33"/>
      <c r="K4" s="33"/>
      <c r="L4" s="33"/>
      <c r="M4" s="33"/>
      <c r="N4" s="33"/>
      <c r="O4" s="33"/>
      <c r="P4" s="33"/>
      <c r="Q4" s="33"/>
      <c r="R4" s="33"/>
      <c r="S4" s="33"/>
      <c r="T4" s="858"/>
      <c r="U4" s="858"/>
      <c r="V4" s="858"/>
      <c r="W4" s="858"/>
      <c r="X4" s="858"/>
      <c r="Y4" s="858"/>
      <c r="Z4" s="858"/>
      <c r="AA4" s="858"/>
      <c r="AB4" s="858"/>
      <c r="AC4" s="858" t="s">
        <v>36</v>
      </c>
      <c r="AD4" s="858"/>
      <c r="AE4" s="858"/>
      <c r="AF4" s="858"/>
      <c r="AG4" s="858"/>
      <c r="AH4" s="858"/>
      <c r="AI4" s="858"/>
      <c r="AJ4" s="858"/>
    </row>
    <row r="5" spans="2:36" ht="15.75" x14ac:dyDescent="0.25">
      <c r="B5" s="2"/>
      <c r="C5" s="2"/>
      <c r="D5" s="2"/>
    </row>
    <row r="6" spans="2:36" ht="16.5" thickBot="1" x14ac:dyDescent="0.3">
      <c r="B6" s="2"/>
      <c r="C6" s="2"/>
      <c r="D6" s="2"/>
    </row>
    <row r="7" spans="2:36" ht="75.75" customHeight="1" x14ac:dyDescent="0.25">
      <c r="B7" s="855" t="s">
        <v>20</v>
      </c>
      <c r="C7" s="855" t="s">
        <v>38</v>
      </c>
      <c r="D7" s="855" t="s">
        <v>39</v>
      </c>
      <c r="E7" s="864" t="s">
        <v>40</v>
      </c>
      <c r="F7" s="855" t="s">
        <v>37</v>
      </c>
      <c r="G7" s="864" t="s">
        <v>9</v>
      </c>
      <c r="H7" s="853" t="s">
        <v>0</v>
      </c>
      <c r="I7" s="853" t="s">
        <v>8</v>
      </c>
      <c r="J7" s="853" t="s">
        <v>16</v>
      </c>
      <c r="K7" s="853"/>
      <c r="L7" s="853" t="s">
        <v>13</v>
      </c>
      <c r="M7" s="853"/>
      <c r="N7" s="853"/>
      <c r="O7" s="853"/>
      <c r="P7" s="853"/>
      <c r="Q7" s="853"/>
      <c r="R7" s="853"/>
      <c r="S7" s="853"/>
      <c r="T7" s="855" t="s">
        <v>14</v>
      </c>
      <c r="U7" s="853" t="s">
        <v>18</v>
      </c>
      <c r="V7" s="853" t="s">
        <v>26</v>
      </c>
      <c r="W7" s="853"/>
      <c r="X7" s="853" t="s">
        <v>15</v>
      </c>
      <c r="Y7" s="853" t="s">
        <v>17</v>
      </c>
      <c r="Z7" s="853"/>
      <c r="AA7" s="853" t="s">
        <v>22</v>
      </c>
      <c r="AB7" s="853" t="s">
        <v>32</v>
      </c>
      <c r="AC7" s="859" t="s">
        <v>31</v>
      </c>
      <c r="AD7" s="859"/>
      <c r="AE7" s="859"/>
      <c r="AF7" s="859"/>
      <c r="AG7" s="853" t="s">
        <v>28</v>
      </c>
      <c r="AH7" s="853" t="s">
        <v>29</v>
      </c>
      <c r="AI7" s="853" t="s">
        <v>1</v>
      </c>
      <c r="AJ7" s="853" t="s">
        <v>2</v>
      </c>
    </row>
    <row r="8" spans="2:36" ht="15.75" customHeight="1" x14ac:dyDescent="0.25">
      <c r="B8" s="856"/>
      <c r="C8" s="856"/>
      <c r="D8" s="856"/>
      <c r="E8" s="865"/>
      <c r="F8" s="856"/>
      <c r="G8" s="865"/>
      <c r="H8" s="854"/>
      <c r="I8" s="854"/>
      <c r="J8" s="854" t="s">
        <v>33</v>
      </c>
      <c r="K8" s="854" t="s">
        <v>19</v>
      </c>
      <c r="L8" s="857" t="s">
        <v>3</v>
      </c>
      <c r="M8" s="857"/>
      <c r="N8" s="857" t="s">
        <v>4</v>
      </c>
      <c r="O8" s="857"/>
      <c r="P8" s="857" t="s">
        <v>5</v>
      </c>
      <c r="Q8" s="857"/>
      <c r="R8" s="857" t="s">
        <v>6</v>
      </c>
      <c r="S8" s="857"/>
      <c r="T8" s="856"/>
      <c r="U8" s="854"/>
      <c r="V8" s="854" t="s">
        <v>23</v>
      </c>
      <c r="W8" s="854" t="s">
        <v>21</v>
      </c>
      <c r="X8" s="854"/>
      <c r="Y8" s="854" t="s">
        <v>23</v>
      </c>
      <c r="Z8" s="854" t="s">
        <v>21</v>
      </c>
      <c r="AA8" s="854"/>
      <c r="AB8" s="854"/>
      <c r="AC8" s="14" t="s">
        <v>3</v>
      </c>
      <c r="AD8" s="14" t="s">
        <v>4</v>
      </c>
      <c r="AE8" s="14" t="s">
        <v>5</v>
      </c>
      <c r="AF8" s="14" t="s">
        <v>6</v>
      </c>
      <c r="AG8" s="854"/>
      <c r="AH8" s="854"/>
      <c r="AI8" s="854"/>
      <c r="AJ8" s="854"/>
    </row>
    <row r="9" spans="2:36" ht="78.75" x14ac:dyDescent="0.25">
      <c r="B9" s="856"/>
      <c r="C9" s="856"/>
      <c r="D9" s="856"/>
      <c r="E9" s="865"/>
      <c r="F9" s="856"/>
      <c r="G9" s="865"/>
      <c r="H9" s="854"/>
      <c r="I9" s="854"/>
      <c r="J9" s="854"/>
      <c r="K9" s="854"/>
      <c r="L9" s="32" t="s">
        <v>11</v>
      </c>
      <c r="M9" s="32" t="s">
        <v>12</v>
      </c>
      <c r="N9" s="32" t="s">
        <v>11</v>
      </c>
      <c r="O9" s="32" t="s">
        <v>12</v>
      </c>
      <c r="P9" s="32" t="s">
        <v>11</v>
      </c>
      <c r="Q9" s="32" t="s">
        <v>12</v>
      </c>
      <c r="R9" s="32" t="s">
        <v>11</v>
      </c>
      <c r="S9" s="32" t="s">
        <v>12</v>
      </c>
      <c r="T9" s="856"/>
      <c r="U9" s="854"/>
      <c r="V9" s="854"/>
      <c r="W9" s="854"/>
      <c r="X9" s="854"/>
      <c r="Y9" s="854"/>
      <c r="Z9" s="854"/>
      <c r="AA9" s="854"/>
      <c r="AB9" s="854"/>
      <c r="AC9" s="14" t="s">
        <v>24</v>
      </c>
      <c r="AD9" s="14" t="s">
        <v>24</v>
      </c>
      <c r="AE9" s="14" t="s">
        <v>24</v>
      </c>
      <c r="AF9" s="14" t="s">
        <v>24</v>
      </c>
      <c r="AG9" s="854"/>
      <c r="AH9" s="854"/>
      <c r="AI9" s="854"/>
      <c r="AJ9" s="854"/>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862" t="s">
        <v>10</v>
      </c>
      <c r="K31" s="863"/>
      <c r="L31" s="860"/>
      <c r="M31" s="861"/>
      <c r="N31" s="860"/>
      <c r="O31" s="861"/>
      <c r="P31" s="860"/>
      <c r="Q31" s="861"/>
      <c r="R31" s="860"/>
      <c r="S31" s="86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5"/>
  <sheetViews>
    <sheetView showGridLines="0" topLeftCell="A186" zoomScale="86" zoomScaleNormal="86" zoomScaleSheetLayoutView="80" workbookViewId="0">
      <selection activeCell="G219" sqref="G219"/>
    </sheetView>
  </sheetViews>
  <sheetFormatPr baseColWidth="10" defaultColWidth="11.5703125" defaultRowHeight="15" x14ac:dyDescent="0.25"/>
  <cols>
    <col min="1" max="1" width="1.85546875" style="112" customWidth="1"/>
    <col min="2" max="2" width="33.5703125" style="112" bestFit="1" customWidth="1"/>
    <col min="3" max="3" width="41.7109375" style="617" customWidth="1"/>
    <col min="4" max="4" width="26.42578125" style="112" bestFit="1" customWidth="1"/>
    <col min="5" max="6" width="13.85546875" style="112" customWidth="1"/>
    <col min="7" max="7" width="13.85546875" style="97" customWidth="1"/>
    <col min="8" max="8" width="14.5703125" style="112" customWidth="1"/>
    <col min="9" max="9" width="35.42578125" style="617" bestFit="1" customWidth="1"/>
    <col min="10" max="10" width="22.28515625" style="112" bestFit="1" customWidth="1"/>
    <col min="11" max="11" width="13.42578125" style="112" bestFit="1" customWidth="1"/>
    <col min="12" max="16384" width="11.5703125" style="112"/>
  </cols>
  <sheetData>
    <row r="1" spans="1:576" ht="26.25" hidden="1" x14ac:dyDescent="0.25">
      <c r="A1" s="215"/>
      <c r="B1" s="218"/>
      <c r="C1" s="461" t="s">
        <v>376</v>
      </c>
      <c r="D1" s="209" t="s">
        <v>759</v>
      </c>
      <c r="E1" s="209" t="s">
        <v>761</v>
      </c>
      <c r="F1" s="209" t="s">
        <v>763</v>
      </c>
      <c r="G1" s="209" t="s">
        <v>765</v>
      </c>
      <c r="H1" s="209" t="s">
        <v>767</v>
      </c>
      <c r="I1" s="461"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616" t="s">
        <v>598</v>
      </c>
      <c r="D2" s="545" t="s">
        <v>1850</v>
      </c>
      <c r="E2" s="545" t="s">
        <v>171</v>
      </c>
      <c r="F2" s="545" t="s">
        <v>1851</v>
      </c>
      <c r="G2" s="575" t="s">
        <v>247</v>
      </c>
      <c r="H2" s="545" t="s">
        <v>600</v>
      </c>
      <c r="I2" s="616" t="s">
        <v>601</v>
      </c>
      <c r="J2" s="545" t="s">
        <v>248</v>
      </c>
      <c r="K2" s="545" t="s">
        <v>602</v>
      </c>
      <c r="L2" s="545"/>
      <c r="M2" s="545"/>
      <c r="N2" s="545"/>
      <c r="O2" s="149" t="s">
        <v>743</v>
      </c>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512</v>
      </c>
      <c r="D5" s="230">
        <f>SUMIF(C:C,C8,D:D)</f>
        <v>13566961.331999999</v>
      </c>
    </row>
    <row r="6" spans="1:576" x14ac:dyDescent="0.25">
      <c r="C6" s="618"/>
      <c r="D6" s="134"/>
      <c r="E6" s="134"/>
      <c r="F6" s="134"/>
      <c r="G6" s="98"/>
      <c r="H6" s="134"/>
      <c r="I6" s="618"/>
    </row>
    <row r="7" spans="1:576" ht="15.75" thickBot="1" x14ac:dyDescent="0.3">
      <c r="C7" s="618"/>
      <c r="D7" s="134"/>
      <c r="E7" s="134"/>
      <c r="F7" s="134"/>
      <c r="G7" s="98"/>
      <c r="H7" s="134"/>
      <c r="I7" s="618"/>
    </row>
    <row r="8" spans="1:576" ht="15.75" thickBot="1" x14ac:dyDescent="0.3">
      <c r="C8" s="695" t="s">
        <v>53</v>
      </c>
      <c r="D8" s="671">
        <f>SUM(F15:F15)</f>
        <v>7000076</v>
      </c>
      <c r="E8" s="661"/>
      <c r="F8" s="655"/>
      <c r="G8" s="659"/>
      <c r="H8" s="655"/>
      <c r="I8" s="655"/>
      <c r="J8" s="661"/>
      <c r="K8" s="661"/>
      <c r="L8" s="661"/>
    </row>
    <row r="9" spans="1:576" x14ac:dyDescent="0.25">
      <c r="C9" s="655"/>
      <c r="D9" s="654"/>
      <c r="E9" s="662"/>
      <c r="F9" s="662"/>
      <c r="G9" s="662"/>
      <c r="H9" s="658"/>
      <c r="I9" s="658"/>
      <c r="J9" s="658"/>
      <c r="K9" s="674"/>
      <c r="L9" s="661"/>
    </row>
    <row r="10" spans="1:576" ht="15.75" x14ac:dyDescent="0.25">
      <c r="C10" s="449" t="s">
        <v>515</v>
      </c>
      <c r="D10" s="703" t="s">
        <v>1993</v>
      </c>
      <c r="E10" s="662"/>
      <c r="F10" s="662"/>
      <c r="G10" s="662"/>
      <c r="H10" s="658"/>
      <c r="I10" s="658"/>
      <c r="J10" s="658"/>
      <c r="K10" s="674"/>
      <c r="L10" s="661"/>
    </row>
    <row r="11" spans="1:576" ht="18.75" x14ac:dyDescent="0.25">
      <c r="C11" s="704" t="str">
        <f>IFERROR(VLOOKUP(D10,'Desarrollo e Innov. Curricular'!$E:$F,2,FALSE),IFERROR(VLOOKUP(D10,Investigación!$E:$F,2,FALSE),IFERROR(VLOOKUP(D10,'Vinculación Univ. Sociedad'!$E:$F,2,FALSE),IFERROR(VLOOKUP(D10,'Docencia y Profesorado Universi'!$E:$F,2,FALSE),IFERROR(VLOOKUP(D10,Estudiantes!$E:$F,2,FALSE),IFERROR(VLOOKUP(D10,'Gestion Administrativa'!$E:$F,2,FALSE),IFERROR(VLOOKUP(D10,'Gestion Academica'!$E:$F,2,FALSE),IFERROR(VLOOKUP(D10,Graduados!$E:$F,2,FALSE),IFERROR(VLOOKUP(D10,'Gestión del Conocimiento'!$E:$F,2,FALSE),IFERROR(VLOOKUP(D10,Gobernabilidad!$E:$F,2,FALSE),IFERROR(VLOOKUP(D10,'NIVEL DE ES Y  SISTEMA NACIONAL'!$E:$F,2,FALSE),VLOOKUP(D10,'Lo Esencial'!$E:$F,2,0))))))))))))</f>
        <v>Construccion de laboratorio de mediana escala cumpliendo la normas internacionales de las buenas practicas farmaceuticas.</v>
      </c>
      <c r="D11" s="654"/>
      <c r="E11" s="662"/>
      <c r="F11" s="662"/>
      <c r="G11" s="662"/>
      <c r="H11" s="658"/>
      <c r="I11" s="658"/>
      <c r="J11" s="658"/>
      <c r="K11" s="674"/>
      <c r="L11" s="661"/>
    </row>
    <row r="12" spans="1:576" x14ac:dyDescent="0.25">
      <c r="B12" s="120"/>
      <c r="C12" s="661"/>
      <c r="D12" s="661"/>
      <c r="E12" s="662"/>
      <c r="F12" s="662"/>
      <c r="G12" s="662"/>
      <c r="H12" s="658"/>
      <c r="I12" s="658"/>
      <c r="J12" s="658"/>
      <c r="K12" s="674"/>
      <c r="L12" s="661"/>
    </row>
    <row r="13" spans="1:576" ht="15.75" thickBot="1" x14ac:dyDescent="0.3">
      <c r="B13" s="120"/>
      <c r="C13" s="661"/>
      <c r="D13" s="661"/>
      <c r="E13" s="661"/>
      <c r="F13" s="662"/>
      <c r="G13" s="658"/>
      <c r="H13" s="658"/>
      <c r="I13" s="658"/>
      <c r="J13" s="661"/>
      <c r="K13" s="661"/>
      <c r="L13" s="661"/>
    </row>
    <row r="14" spans="1:576" ht="30.75" thickBot="1" x14ac:dyDescent="0.3">
      <c r="B14" s="120"/>
      <c r="C14" s="680" t="s">
        <v>44</v>
      </c>
      <c r="D14" s="556" t="s">
        <v>55</v>
      </c>
      <c r="E14" s="685" t="s">
        <v>57</v>
      </c>
      <c r="F14" s="684" t="s">
        <v>27</v>
      </c>
      <c r="G14" s="683" t="s">
        <v>252</v>
      </c>
      <c r="H14" s="685" t="s">
        <v>46</v>
      </c>
      <c r="I14" s="683" t="s">
        <v>253</v>
      </c>
      <c r="J14" s="683" t="s">
        <v>535</v>
      </c>
      <c r="K14" s="683" t="s">
        <v>536</v>
      </c>
      <c r="L14" s="683" t="s">
        <v>170</v>
      </c>
    </row>
    <row r="15" spans="1:576" ht="45.75" thickBot="1" x14ac:dyDescent="0.3">
      <c r="C15" s="793" t="s">
        <v>2353</v>
      </c>
      <c r="D15" s="794">
        <v>211.1</v>
      </c>
      <c r="E15" s="795">
        <v>33160</v>
      </c>
      <c r="F15" s="796">
        <f t="shared" ref="F15" si="0">D15*E15</f>
        <v>7000076</v>
      </c>
      <c r="G15" s="797" t="s">
        <v>251</v>
      </c>
      <c r="H15" s="798" t="s">
        <v>946</v>
      </c>
      <c r="I15" s="799" t="str">
        <f>VLOOKUP(H15,[2]Presupuesto!$B$11:$C$586,2,0)</f>
        <v>MANTENIMIENTO Y REPARACION DE OBRAS CIVILES EINSTALACIONES VARIAS</v>
      </c>
      <c r="J15" s="800" t="s">
        <v>1851</v>
      </c>
      <c r="K15" s="801" t="s">
        <v>519</v>
      </c>
      <c r="L15" s="801"/>
    </row>
    <row r="16" spans="1:576" x14ac:dyDescent="0.25">
      <c r="C16" s="661"/>
      <c r="D16" s="661"/>
      <c r="E16" s="661"/>
      <c r="F16" s="518"/>
      <c r="G16" s="517"/>
      <c r="H16" s="518"/>
      <c r="I16" s="518"/>
      <c r="J16" s="661"/>
      <c r="K16" s="661"/>
      <c r="L16" s="661"/>
    </row>
    <row r="17" spans="3:12" ht="14.25" customHeight="1" x14ac:dyDescent="0.25">
      <c r="C17" s="661"/>
      <c r="D17" s="661"/>
      <c r="E17" s="661"/>
      <c r="F17" s="661"/>
      <c r="G17" s="514"/>
      <c r="H17" s="661"/>
      <c r="I17" s="661"/>
      <c r="J17" s="661"/>
      <c r="K17" s="661"/>
      <c r="L17" s="661"/>
    </row>
    <row r="18" spans="3:12" ht="15" customHeight="1" x14ac:dyDescent="0.25">
      <c r="C18" s="661"/>
      <c r="D18" s="661"/>
      <c r="E18" s="661"/>
      <c r="F18" s="661"/>
      <c r="G18" s="514"/>
      <c r="H18" s="661"/>
      <c r="I18" s="661"/>
      <c r="J18" s="661"/>
      <c r="K18" s="661"/>
      <c r="L18" s="661"/>
    </row>
    <row r="19" spans="3:12" ht="15" customHeight="1" thickBot="1" x14ac:dyDescent="0.3">
      <c r="C19" s="661"/>
      <c r="D19" s="661"/>
      <c r="E19" s="661"/>
      <c r="F19" s="661"/>
      <c r="G19" s="514"/>
      <c r="H19" s="661"/>
      <c r="I19" s="661"/>
      <c r="J19" s="661"/>
      <c r="K19" s="661"/>
      <c r="L19" s="661"/>
    </row>
    <row r="20" spans="3:12" ht="15.75" thickBot="1" x14ac:dyDescent="0.3">
      <c r="C20" s="695" t="s">
        <v>53</v>
      </c>
      <c r="D20" s="671">
        <f>SUM(F27:F30)</f>
        <v>4545150</v>
      </c>
      <c r="E20" s="661"/>
      <c r="F20" s="655"/>
      <c r="G20" s="659"/>
      <c r="H20" s="655"/>
      <c r="I20" s="655"/>
      <c r="J20" s="661"/>
      <c r="K20" s="661"/>
      <c r="L20" s="661"/>
    </row>
    <row r="21" spans="3:12" x14ac:dyDescent="0.25">
      <c r="C21" s="655"/>
      <c r="D21" s="654"/>
      <c r="E21" s="662"/>
      <c r="F21" s="662"/>
      <c r="G21" s="662"/>
      <c r="H21" s="658"/>
      <c r="I21" s="658"/>
      <c r="J21" s="658"/>
      <c r="K21" s="674"/>
      <c r="L21" s="661"/>
    </row>
    <row r="22" spans="3:12" ht="15.75" x14ac:dyDescent="0.25">
      <c r="C22" s="449" t="s">
        <v>515</v>
      </c>
      <c r="D22" s="703" t="s">
        <v>2026</v>
      </c>
      <c r="E22" s="662"/>
      <c r="F22" s="662"/>
      <c r="G22" s="662"/>
      <c r="H22" s="658"/>
      <c r="I22" s="658"/>
      <c r="J22" s="658"/>
      <c r="K22" s="674"/>
      <c r="L22" s="661"/>
    </row>
    <row r="23" spans="3:12" ht="18.75" x14ac:dyDescent="0.25">
      <c r="C23" s="704" t="str">
        <f>IFERROR(VLOOKUP(D22,'Desarrollo e Innov. Curricular'!$E:$F,2,FALSE),IFERROR(VLOOKUP(D22,Investigación!$E:$F,2,FALSE),IFERROR(VLOOKUP(D22,'Vinculación Univ. Sociedad'!$E:$F,2,FALSE),IFERROR(VLOOKUP(D22,'Docencia y Profesorado Universi'!$E:$F,2,FALSE),IFERROR(VLOOKUP(D22,Estudiantes!$E:$F,2,FALSE),IFERROR(VLOOKUP(D22,'Gestion Administrativa'!$E:$F,2,FALSE),IFERROR(VLOOKUP(D22,'Gestion Academica'!$E:$F,2,FALSE),IFERROR(VLOOKUP(D22,Graduados!$E:$F,2,FALSE),IFERROR(VLOOKUP(D22,'Gestión del Conocimiento'!$E:$F,2,FALSE),IFERROR(VLOOKUP(D22,Gobernabilidad!$E:$F,2,FALSE),IFERROR(VLOOKUP(D22,'NIVEL DE ES Y  SISTEMA NACIONAL'!$E:$F,2,FALSE),VLOOKUP(D22,'Lo Esencial'!$E:$F,2,0))))))))))))</f>
        <v>Construccion de laboratorio de control de calidad y bodegas de almacenaje de medicamentos.</v>
      </c>
      <c r="D23" s="654"/>
      <c r="E23" s="662"/>
      <c r="F23" s="662"/>
      <c r="G23" s="662"/>
      <c r="H23" s="658"/>
      <c r="I23" s="658"/>
      <c r="J23" s="658"/>
      <c r="K23" s="674"/>
      <c r="L23" s="661"/>
    </row>
    <row r="24" spans="3:12" x14ac:dyDescent="0.25">
      <c r="C24" s="661"/>
      <c r="D24" s="661"/>
      <c r="E24" s="662"/>
      <c r="F24" s="662"/>
      <c r="G24" s="662"/>
      <c r="H24" s="658"/>
      <c r="I24" s="658"/>
      <c r="J24" s="658"/>
      <c r="K24" s="674"/>
      <c r="L24" s="661"/>
    </row>
    <row r="25" spans="3:12" ht="15.75" thickBot="1" x14ac:dyDescent="0.3">
      <c r="C25" s="661"/>
      <c r="D25" s="661"/>
      <c r="E25" s="661"/>
      <c r="F25" s="662"/>
      <c r="G25" s="658"/>
      <c r="H25" s="658"/>
      <c r="I25" s="658"/>
      <c r="J25" s="661"/>
      <c r="K25" s="661"/>
      <c r="L25" s="661"/>
    </row>
    <row r="26" spans="3:12" ht="30.75" thickBot="1" x14ac:dyDescent="0.3">
      <c r="C26" s="680" t="s">
        <v>44</v>
      </c>
      <c r="D26" s="556" t="s">
        <v>55</v>
      </c>
      <c r="E26" s="685" t="s">
        <v>57</v>
      </c>
      <c r="F26" s="684" t="s">
        <v>27</v>
      </c>
      <c r="G26" s="683" t="s">
        <v>252</v>
      </c>
      <c r="H26" s="685" t="s">
        <v>46</v>
      </c>
      <c r="I26" s="683" t="s">
        <v>253</v>
      </c>
      <c r="J26" s="683" t="s">
        <v>535</v>
      </c>
      <c r="K26" s="683" t="s">
        <v>536</v>
      </c>
      <c r="L26" s="683" t="s">
        <v>170</v>
      </c>
    </row>
    <row r="27" spans="3:12" ht="225.75" thickBot="1" x14ac:dyDescent="0.3">
      <c r="C27" s="802" t="s">
        <v>2354</v>
      </c>
      <c r="D27" s="803">
        <v>4.92</v>
      </c>
      <c r="E27" s="675">
        <v>10000</v>
      </c>
      <c r="F27" s="610">
        <f t="shared" ref="F27:F30" si="1">D27*E27</f>
        <v>49200</v>
      </c>
      <c r="G27" s="804" t="s">
        <v>250</v>
      </c>
      <c r="H27" s="611" t="s">
        <v>946</v>
      </c>
      <c r="I27" s="805" t="str">
        <f>VLOOKUP(H27,[2]Presupuesto!$B$11:$C$586,2,0)</f>
        <v>MANTENIMIENTO Y REPARACION DE OBRAS CIVILES EINSTALACIONES VARIAS</v>
      </c>
      <c r="J27" s="806" t="s">
        <v>1851</v>
      </c>
      <c r="K27" s="540" t="s">
        <v>520</v>
      </c>
      <c r="L27" s="540"/>
    </row>
    <row r="28" spans="3:12" ht="15.75" thickBot="1" x14ac:dyDescent="0.3">
      <c r="C28" s="807"/>
      <c r="D28" s="808">
        <v>0.31</v>
      </c>
      <c r="E28" s="809">
        <v>10000</v>
      </c>
      <c r="F28" s="541">
        <f t="shared" si="1"/>
        <v>3100</v>
      </c>
      <c r="G28" s="810" t="s">
        <v>250</v>
      </c>
      <c r="H28" s="811" t="s">
        <v>1184</v>
      </c>
      <c r="I28" s="541" t="str">
        <f>VLOOKUP(H28,[2]Presupuesto!$B$11:$C$586,2,0)</f>
        <v>PRODUCTOS AISLANTES</v>
      </c>
      <c r="J28" s="708"/>
      <c r="K28" s="540"/>
      <c r="L28" s="620"/>
    </row>
    <row r="29" spans="3:12" ht="15.75" thickBot="1" x14ac:dyDescent="0.3">
      <c r="C29" s="807"/>
      <c r="D29" s="808">
        <v>0.77500000000000002</v>
      </c>
      <c r="E29" s="809">
        <v>10000</v>
      </c>
      <c r="F29" s="541">
        <f t="shared" si="1"/>
        <v>7750</v>
      </c>
      <c r="G29" s="810" t="s">
        <v>250</v>
      </c>
      <c r="H29" s="811" t="s">
        <v>1209</v>
      </c>
      <c r="I29" s="571" t="str">
        <f>VLOOKUP(H29,[2]Presupuesto!$B$11:$C$586,2,0)</f>
        <v>UTILES Y MATERIALES ELECTRICOS</v>
      </c>
      <c r="J29" s="708"/>
      <c r="K29" s="540"/>
      <c r="L29" s="620"/>
    </row>
    <row r="30" spans="3:12" ht="30.75" thickBot="1" x14ac:dyDescent="0.3">
      <c r="C30" s="615"/>
      <c r="D30" s="697">
        <v>448.51</v>
      </c>
      <c r="E30" s="667">
        <v>10000</v>
      </c>
      <c r="F30" s="812">
        <f t="shared" si="1"/>
        <v>4485100</v>
      </c>
      <c r="G30" s="813" t="s">
        <v>251</v>
      </c>
      <c r="H30" s="814" t="s">
        <v>936</v>
      </c>
      <c r="I30" s="613" t="str">
        <f>VLOOKUP(H30,[2]Presupuesto!$B$11:$C$586,2,0)</f>
        <v>MANTENIMIENTO Y REPACION DE EQUIPO EDUCACIONAL</v>
      </c>
      <c r="J30" s="708" t="s">
        <v>1851</v>
      </c>
      <c r="K30" s="540" t="s">
        <v>520</v>
      </c>
      <c r="L30" s="679"/>
    </row>
    <row r="31" spans="3:12" x14ac:dyDescent="0.25">
      <c r="C31" s="661"/>
      <c r="D31" s="661"/>
      <c r="E31" s="661"/>
      <c r="F31" s="661"/>
      <c r="G31" s="514"/>
      <c r="H31" s="661"/>
      <c r="I31" s="661"/>
      <c r="J31" s="661"/>
      <c r="K31" s="661"/>
      <c r="L31" s="661"/>
    </row>
    <row r="32" spans="3:12" x14ac:dyDescent="0.25">
      <c r="C32" s="661"/>
      <c r="D32" s="661"/>
      <c r="E32" s="661"/>
      <c r="F32" s="661"/>
      <c r="G32" s="514"/>
      <c r="H32" s="661"/>
      <c r="I32" s="661"/>
      <c r="J32" s="661"/>
      <c r="K32" s="661"/>
      <c r="L32" s="661"/>
    </row>
    <row r="33" spans="3:12" x14ac:dyDescent="0.25">
      <c r="C33" s="661"/>
      <c r="D33" s="661"/>
      <c r="E33" s="661"/>
      <c r="F33" s="661"/>
      <c r="G33" s="514"/>
      <c r="H33" s="661"/>
      <c r="I33" s="661"/>
      <c r="J33" s="661"/>
      <c r="K33" s="661"/>
      <c r="L33" s="661"/>
    </row>
    <row r="34" spans="3:12" ht="15.75" thickBot="1" x14ac:dyDescent="0.3">
      <c r="C34" s="661"/>
      <c r="D34" s="661"/>
      <c r="E34" s="661"/>
      <c r="F34" s="661"/>
      <c r="G34" s="514"/>
      <c r="H34" s="661"/>
      <c r="I34" s="661"/>
      <c r="J34" s="661"/>
      <c r="K34" s="661"/>
      <c r="L34" s="661"/>
    </row>
    <row r="35" spans="3:12" ht="15.75" thickBot="1" x14ac:dyDescent="0.3">
      <c r="C35" s="695" t="s">
        <v>53</v>
      </c>
      <c r="D35" s="671">
        <f>SUM(F42:F43)</f>
        <v>989010</v>
      </c>
      <c r="E35" s="661"/>
      <c r="F35" s="655"/>
      <c r="G35" s="659"/>
      <c r="H35" s="655"/>
      <c r="I35" s="655"/>
      <c r="J35" s="661"/>
      <c r="K35" s="661"/>
      <c r="L35" s="661"/>
    </row>
    <row r="36" spans="3:12" x14ac:dyDescent="0.25">
      <c r="C36" s="655"/>
      <c r="D36" s="654"/>
      <c r="E36" s="662"/>
      <c r="F36" s="662"/>
      <c r="G36" s="662"/>
      <c r="H36" s="658"/>
      <c r="I36" s="658"/>
      <c r="J36" s="658"/>
      <c r="K36" s="674"/>
      <c r="L36" s="661"/>
    </row>
    <row r="37" spans="3:12" ht="15.75" x14ac:dyDescent="0.25">
      <c r="C37" s="449" t="s">
        <v>515</v>
      </c>
      <c r="D37" s="703" t="s">
        <v>2121</v>
      </c>
      <c r="E37" s="662"/>
      <c r="F37" s="662"/>
      <c r="G37" s="662"/>
      <c r="H37" s="658"/>
      <c r="I37" s="658"/>
      <c r="J37" s="658"/>
      <c r="K37" s="674"/>
      <c r="L37" s="661"/>
    </row>
    <row r="38" spans="3:12" ht="18.75" x14ac:dyDescent="0.25">
      <c r="C38" s="704" t="str">
        <f>IFERROR(VLOOKUP(D37,'Desarrollo e Innov. Curricular'!$E:$F,2,FALSE),IFERROR(VLOOKUP(D37,Investigación!$E:$F,2,FALSE),IFERROR(VLOOKUP(D37,'Vinculación Univ. Sociedad'!$E:$F,2,FALSE),IFERROR(VLOOKUP(D37,'Docencia y Profesorado Universi'!$E:$F,2,FALSE),IFERROR(VLOOKUP(D37,Estudiantes!$E:$F,2,FALSE),IFERROR(VLOOKUP(D37,'Gestion Administrativa'!$E:$F,2,FALSE),IFERROR(VLOOKUP(D37,'Gestion Academica'!$E:$F,2,FALSE),IFERROR(VLOOKUP(D37,Graduados!$E:$F,2,FALSE),IFERROR(VLOOKUP(D37,'Gestión del Conocimiento'!$E:$F,2,FALSE),IFERROR(VLOOKUP(D37,Gobernabilidad!$E:$F,2,FALSE),IFERROR(VLOOKUP(D37,'NIVEL DE ES Y  SISTEMA NACIONAL'!$E:$F,2,FALSE),VLOOKUP(D37,'Lo Esencial'!$E:$F,2,0))))))))))))</f>
        <v>Construccion de bodegas climatizada para medicamentos.</v>
      </c>
      <c r="D38" s="654"/>
      <c r="E38" s="662"/>
      <c r="F38" s="662"/>
      <c r="G38" s="662"/>
      <c r="H38" s="658"/>
      <c r="I38" s="658"/>
      <c r="J38" s="658"/>
      <c r="K38" s="674"/>
      <c r="L38" s="661"/>
    </row>
    <row r="39" spans="3:12" x14ac:dyDescent="0.25">
      <c r="C39" s="661"/>
      <c r="D39" s="661"/>
      <c r="E39" s="662"/>
      <c r="F39" s="662"/>
      <c r="G39" s="662"/>
      <c r="H39" s="658"/>
      <c r="I39" s="658"/>
      <c r="J39" s="658"/>
      <c r="K39" s="674"/>
      <c r="L39" s="661"/>
    </row>
    <row r="40" spans="3:12" ht="15.75" thickBot="1" x14ac:dyDescent="0.3">
      <c r="C40" s="661"/>
      <c r="D40" s="661"/>
      <c r="E40" s="661"/>
      <c r="F40" s="662"/>
      <c r="G40" s="658"/>
      <c r="H40" s="658"/>
      <c r="I40" s="658"/>
      <c r="J40" s="661"/>
      <c r="K40" s="661"/>
      <c r="L40" s="661"/>
    </row>
    <row r="41" spans="3:12" ht="30.75" thickBot="1" x14ac:dyDescent="0.3">
      <c r="C41" s="680" t="s">
        <v>44</v>
      </c>
      <c r="D41" s="556" t="s">
        <v>55</v>
      </c>
      <c r="E41" s="685" t="s">
        <v>57</v>
      </c>
      <c r="F41" s="684" t="s">
        <v>27</v>
      </c>
      <c r="G41" s="683" t="s">
        <v>252</v>
      </c>
      <c r="H41" s="685" t="s">
        <v>46</v>
      </c>
      <c r="I41" s="683" t="s">
        <v>253</v>
      </c>
      <c r="J41" s="683" t="s">
        <v>535</v>
      </c>
      <c r="K41" s="683" t="s">
        <v>536</v>
      </c>
      <c r="L41" s="683" t="s">
        <v>170</v>
      </c>
    </row>
    <row r="42" spans="3:12" ht="135.75" thickBot="1" x14ac:dyDescent="0.3">
      <c r="C42" s="802" t="s">
        <v>2355</v>
      </c>
      <c r="D42" s="803">
        <v>109.89</v>
      </c>
      <c r="E42" s="675">
        <v>9000</v>
      </c>
      <c r="F42" s="610">
        <f t="shared" ref="F42" si="2">D42*E42</f>
        <v>989010</v>
      </c>
      <c r="G42" s="804" t="s">
        <v>251</v>
      </c>
      <c r="H42" s="611" t="s">
        <v>946</v>
      </c>
      <c r="I42" s="815" t="str">
        <f>VLOOKUP(H42,[2]Presupuesto!$B$11:$C$586,2,0)</f>
        <v>MANTENIMIENTO Y REPARACION DE OBRAS CIVILES EINSTALACIONES VARIAS</v>
      </c>
      <c r="J42" s="806" t="s">
        <v>1851</v>
      </c>
      <c r="K42" s="540" t="s">
        <v>520</v>
      </c>
      <c r="L42" s="540"/>
    </row>
    <row r="43" spans="3:12" ht="15.75" thickBot="1" x14ac:dyDescent="0.3">
      <c r="C43" s="615"/>
      <c r="D43" s="697"/>
      <c r="E43" s="667"/>
      <c r="F43" s="812"/>
      <c r="G43" s="813"/>
      <c r="H43" s="814"/>
      <c r="I43" s="681"/>
      <c r="J43" s="708"/>
      <c r="K43" s="540"/>
      <c r="L43" s="679"/>
    </row>
    <row r="44" spans="3:12" x14ac:dyDescent="0.25">
      <c r="C44" s="661"/>
      <c r="D44" s="661"/>
      <c r="E44" s="661"/>
      <c r="F44" s="661"/>
      <c r="G44" s="514"/>
      <c r="H44" s="661"/>
      <c r="I44" s="661"/>
      <c r="J44" s="661"/>
      <c r="K44" s="661"/>
      <c r="L44" s="661"/>
    </row>
    <row r="45" spans="3:12" x14ac:dyDescent="0.25">
      <c r="C45" s="661"/>
      <c r="D45" s="661"/>
      <c r="E45" s="661"/>
      <c r="F45" s="661"/>
      <c r="G45" s="514"/>
      <c r="H45" s="661"/>
      <c r="I45" s="661"/>
      <c r="J45" s="661"/>
      <c r="K45" s="661"/>
      <c r="L45" s="661"/>
    </row>
    <row r="46" spans="3:12" x14ac:dyDescent="0.25">
      <c r="C46" s="661"/>
      <c r="D46" s="661"/>
      <c r="E46" s="661"/>
      <c r="F46" s="661"/>
      <c r="G46" s="514"/>
      <c r="H46" s="661"/>
      <c r="I46" s="661"/>
      <c r="J46" s="661"/>
      <c r="K46" s="661"/>
      <c r="L46" s="661"/>
    </row>
    <row r="47" spans="3:12" ht="15.75" thickBot="1" x14ac:dyDescent="0.3">
      <c r="C47" s="661"/>
      <c r="D47" s="661"/>
      <c r="E47" s="661"/>
      <c r="F47" s="661"/>
      <c r="G47" s="514"/>
      <c r="H47" s="661"/>
      <c r="I47" s="661"/>
      <c r="J47" s="661"/>
      <c r="K47" s="661"/>
      <c r="L47" s="661"/>
    </row>
    <row r="48" spans="3:12" ht="15.75" thickBot="1" x14ac:dyDescent="0.3">
      <c r="C48" s="695" t="s">
        <v>53</v>
      </c>
      <c r="D48" s="671">
        <f>SUM(F55:F56)</f>
        <v>8000</v>
      </c>
      <c r="E48" s="661"/>
      <c r="F48" s="655"/>
      <c r="G48" s="659"/>
      <c r="H48" s="655"/>
      <c r="I48" s="655"/>
      <c r="J48" s="661"/>
      <c r="K48" s="661"/>
      <c r="L48" s="661"/>
    </row>
    <row r="49" spans="3:12" x14ac:dyDescent="0.25">
      <c r="C49" s="655"/>
      <c r="D49" s="654"/>
      <c r="E49" s="662"/>
      <c r="F49" s="662"/>
      <c r="G49" s="662"/>
      <c r="H49" s="658"/>
      <c r="I49" s="658"/>
      <c r="J49" s="658"/>
      <c r="K49" s="674"/>
      <c r="L49" s="661"/>
    </row>
    <row r="50" spans="3:12" ht="15.75" x14ac:dyDescent="0.25">
      <c r="C50" s="449" t="s">
        <v>515</v>
      </c>
      <c r="D50" s="703" t="s">
        <v>2124</v>
      </c>
      <c r="E50" s="662"/>
      <c r="F50" s="662"/>
      <c r="G50" s="662"/>
      <c r="H50" s="658"/>
      <c r="I50" s="658"/>
      <c r="J50" s="658"/>
      <c r="K50" s="674"/>
      <c r="L50" s="661"/>
    </row>
    <row r="51" spans="3:12" ht="18.75" x14ac:dyDescent="0.25">
      <c r="C51" s="704" t="str">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 xml:space="preserve"> Movilizacion e instalacionde tanque rotoplast </v>
      </c>
      <c r="D51" s="654"/>
      <c r="E51" s="662"/>
      <c r="F51" s="662"/>
      <c r="G51" s="662"/>
      <c r="H51" s="658"/>
      <c r="I51" s="658"/>
      <c r="J51" s="658"/>
      <c r="K51" s="674"/>
      <c r="L51" s="661"/>
    </row>
    <row r="52" spans="3:12" x14ac:dyDescent="0.25">
      <c r="C52" s="661"/>
      <c r="D52" s="661"/>
      <c r="E52" s="662"/>
      <c r="F52" s="662"/>
      <c r="G52" s="662"/>
      <c r="H52" s="658"/>
      <c r="I52" s="658"/>
      <c r="J52" s="658"/>
      <c r="K52" s="674"/>
      <c r="L52" s="661"/>
    </row>
    <row r="53" spans="3:12" ht="15.75" thickBot="1" x14ac:dyDescent="0.3">
      <c r="C53" s="661"/>
      <c r="D53" s="661"/>
      <c r="E53" s="661"/>
      <c r="F53" s="662"/>
      <c r="G53" s="658"/>
      <c r="H53" s="658"/>
      <c r="I53" s="658"/>
      <c r="J53" s="661"/>
      <c r="K53" s="661"/>
      <c r="L53" s="661"/>
    </row>
    <row r="54" spans="3:12" ht="30.75" thickBot="1" x14ac:dyDescent="0.3">
      <c r="C54" s="680" t="s">
        <v>44</v>
      </c>
      <c r="D54" s="556" t="s">
        <v>55</v>
      </c>
      <c r="E54" s="685" t="s">
        <v>57</v>
      </c>
      <c r="F54" s="684" t="s">
        <v>27</v>
      </c>
      <c r="G54" s="683" t="s">
        <v>252</v>
      </c>
      <c r="H54" s="685" t="s">
        <v>46</v>
      </c>
      <c r="I54" s="683" t="s">
        <v>253</v>
      </c>
      <c r="J54" s="683" t="s">
        <v>535</v>
      </c>
      <c r="K54" s="683" t="s">
        <v>536</v>
      </c>
      <c r="L54" s="683" t="s">
        <v>170</v>
      </c>
    </row>
    <row r="55" spans="3:12" ht="75.75" thickBot="1" x14ac:dyDescent="0.3">
      <c r="C55" s="802" t="s">
        <v>2356</v>
      </c>
      <c r="D55" s="803">
        <v>1</v>
      </c>
      <c r="E55" s="675">
        <v>8000</v>
      </c>
      <c r="F55" s="610">
        <f t="shared" ref="F55" si="3">D55*E55</f>
        <v>8000</v>
      </c>
      <c r="G55" s="804" t="s">
        <v>251</v>
      </c>
      <c r="H55" s="611" t="s">
        <v>946</v>
      </c>
      <c r="I55" s="815" t="str">
        <f>VLOOKUP(H55,[2]Presupuesto!$B$11:$C$586,2,0)</f>
        <v>MANTENIMIENTO Y REPARACION DE OBRAS CIVILES EINSTALACIONES VARIAS</v>
      </c>
      <c r="J55" s="806" t="s">
        <v>1851</v>
      </c>
      <c r="K55" s="540" t="s">
        <v>520</v>
      </c>
      <c r="L55" s="540"/>
    </row>
    <row r="56" spans="3:12" ht="15.75" thickBot="1" x14ac:dyDescent="0.3">
      <c r="C56" s="615"/>
      <c r="D56" s="697"/>
      <c r="E56" s="667"/>
      <c r="F56" s="812"/>
      <c r="G56" s="813"/>
      <c r="H56" s="814"/>
      <c r="I56" s="681"/>
      <c r="J56" s="708"/>
      <c r="K56" s="540"/>
      <c r="L56" s="679"/>
    </row>
    <row r="57" spans="3:12" x14ac:dyDescent="0.25">
      <c r="C57" s="661"/>
      <c r="D57" s="661"/>
      <c r="E57" s="661"/>
      <c r="F57" s="661"/>
      <c r="G57" s="514"/>
      <c r="H57" s="661"/>
      <c r="I57" s="661"/>
      <c r="J57" s="661"/>
      <c r="K57" s="661"/>
      <c r="L57" s="661"/>
    </row>
    <row r="58" spans="3:12" x14ac:dyDescent="0.25">
      <c r="C58" s="661"/>
      <c r="D58" s="661"/>
      <c r="E58" s="661"/>
      <c r="F58" s="661"/>
      <c r="G58" s="514"/>
      <c r="H58" s="661"/>
      <c r="I58" s="661"/>
      <c r="J58" s="661"/>
      <c r="K58" s="661"/>
      <c r="L58" s="661"/>
    </row>
    <row r="59" spans="3:12" ht="15.75" thickBot="1" x14ac:dyDescent="0.3">
      <c r="C59" s="661"/>
      <c r="D59" s="661"/>
      <c r="E59" s="661"/>
      <c r="F59" s="661"/>
      <c r="G59" s="514"/>
      <c r="H59" s="661"/>
      <c r="I59" s="661"/>
      <c r="J59" s="661"/>
      <c r="K59" s="661"/>
      <c r="L59" s="661"/>
    </row>
    <row r="60" spans="3:12" ht="15.75" thickBot="1" x14ac:dyDescent="0.3">
      <c r="C60" s="695" t="s">
        <v>53</v>
      </c>
      <c r="D60" s="671">
        <f>SUM(F67:F68)</f>
        <v>148316.61199999999</v>
      </c>
      <c r="E60" s="661"/>
      <c r="F60" s="655"/>
      <c r="G60" s="659"/>
      <c r="H60" s="655"/>
      <c r="I60" s="655"/>
      <c r="J60" s="661"/>
      <c r="K60" s="661"/>
      <c r="L60" s="661"/>
    </row>
    <row r="61" spans="3:12" x14ac:dyDescent="0.25">
      <c r="C61" s="655"/>
      <c r="D61" s="654"/>
      <c r="E61" s="662"/>
      <c r="F61" s="662"/>
      <c r="G61" s="662"/>
      <c r="H61" s="658"/>
      <c r="I61" s="658"/>
      <c r="J61" s="658"/>
      <c r="K61" s="674"/>
      <c r="L61" s="661"/>
    </row>
    <row r="62" spans="3:12" ht="15.75" x14ac:dyDescent="0.25">
      <c r="C62" s="449" t="s">
        <v>515</v>
      </c>
      <c r="D62" s="703" t="s">
        <v>2127</v>
      </c>
      <c r="E62" s="662"/>
      <c r="F62" s="662"/>
      <c r="G62" s="662"/>
      <c r="H62" s="658"/>
      <c r="I62" s="658"/>
      <c r="J62" s="658"/>
      <c r="K62" s="674"/>
      <c r="L62" s="661"/>
    </row>
    <row r="63" spans="3:12" ht="18.75" x14ac:dyDescent="0.25">
      <c r="C63" s="704" t="str">
        <f>IFERROR(VLOOKUP(D62,'Desarrollo e Innov. Curricular'!$E:$F,2,FALSE),IFERROR(VLOOKUP(D62,Investigación!$E:$F,2,FALSE),IFERROR(VLOOKUP(D62,'Vinculación Univ. Sociedad'!$E:$F,2,FALSE),IFERROR(VLOOKUP(D62,'Docencia y Profesorado Universi'!$E:$F,2,FALSE),IFERROR(VLOOKUP(D62,Estudiantes!$E:$F,2,FALSE),IFERROR(VLOOKUP(D62,'Gestion Administrativa'!$E:$F,2,FALSE),IFERROR(VLOOKUP(D62,'Gestion Academica'!$E:$F,2,FALSE),IFERROR(VLOOKUP(D62,Graduados!$E:$F,2,FALSE),IFERROR(VLOOKUP(D62,'Gestión del Conocimiento'!$E:$F,2,FALSE),IFERROR(VLOOKUP(D62,Gobernabilidad!$E:$F,2,FALSE),IFERROR(VLOOKUP(D62,'NIVEL DE ES Y  SISTEMA NACIONAL'!$E:$F,2,FALSE),VLOOKUP(D62,'Lo Esencial'!$E:$F,2,0))))))))))))</f>
        <v>Elaboracion e instalacion de estrucutra metalica en diferentes areas del edificio</v>
      </c>
      <c r="D63" s="654"/>
      <c r="E63" s="662"/>
      <c r="F63" s="662"/>
      <c r="G63" s="662"/>
      <c r="H63" s="658"/>
      <c r="I63" s="658"/>
      <c r="J63" s="658"/>
      <c r="K63" s="674"/>
      <c r="L63" s="661"/>
    </row>
    <row r="64" spans="3:12" x14ac:dyDescent="0.25">
      <c r="C64" s="661"/>
      <c r="D64" s="661"/>
      <c r="E64" s="662"/>
      <c r="F64" s="662"/>
      <c r="G64" s="662"/>
      <c r="H64" s="658"/>
      <c r="I64" s="658"/>
      <c r="J64" s="658"/>
      <c r="K64" s="674"/>
      <c r="L64" s="661"/>
    </row>
    <row r="65" spans="3:12" ht="15.75" thickBot="1" x14ac:dyDescent="0.3">
      <c r="C65" s="661"/>
      <c r="D65" s="661"/>
      <c r="E65" s="661"/>
      <c r="F65" s="662"/>
      <c r="G65" s="658"/>
      <c r="H65" s="658"/>
      <c r="I65" s="658"/>
      <c r="J65" s="661"/>
      <c r="K65" s="661"/>
      <c r="L65" s="661"/>
    </row>
    <row r="66" spans="3:12" ht="30.75" thickBot="1" x14ac:dyDescent="0.3">
      <c r="C66" s="680" t="s">
        <v>44</v>
      </c>
      <c r="D66" s="556" t="s">
        <v>55</v>
      </c>
      <c r="E66" s="685" t="s">
        <v>57</v>
      </c>
      <c r="F66" s="684" t="s">
        <v>27</v>
      </c>
      <c r="G66" s="683" t="s">
        <v>252</v>
      </c>
      <c r="H66" s="685" t="s">
        <v>46</v>
      </c>
      <c r="I66" s="683" t="s">
        <v>253</v>
      </c>
      <c r="J66" s="683" t="s">
        <v>535</v>
      </c>
      <c r="K66" s="683" t="s">
        <v>536</v>
      </c>
      <c r="L66" s="683" t="s">
        <v>170</v>
      </c>
    </row>
    <row r="67" spans="3:12" ht="180.75" thickBot="1" x14ac:dyDescent="0.3">
      <c r="C67" s="802" t="s">
        <v>2357</v>
      </c>
      <c r="D67" s="803">
        <v>61.4</v>
      </c>
      <c r="E67" s="675">
        <v>2415.58</v>
      </c>
      <c r="F67" s="610">
        <f t="shared" ref="F67" si="4">D67*E67</f>
        <v>148316.61199999999</v>
      </c>
      <c r="G67" s="804" t="s">
        <v>251</v>
      </c>
      <c r="H67" s="611" t="s">
        <v>1164</v>
      </c>
      <c r="I67" s="816" t="str">
        <f>VLOOKUP(H67,[2]Presupuesto!$B$11:$C$586,2,0)</f>
        <v>ESTRUCTURAS METALICAS ACABADAS</v>
      </c>
      <c r="J67" s="806" t="s">
        <v>1851</v>
      </c>
      <c r="K67" s="540" t="s">
        <v>520</v>
      </c>
      <c r="L67" s="540"/>
    </row>
    <row r="68" spans="3:12" ht="15.75" thickBot="1" x14ac:dyDescent="0.3">
      <c r="C68" s="615"/>
      <c r="D68" s="697"/>
      <c r="E68" s="667"/>
      <c r="F68" s="812"/>
      <c r="G68" s="813"/>
      <c r="H68" s="814"/>
      <c r="I68" s="681"/>
      <c r="J68" s="708"/>
      <c r="K68" s="540"/>
      <c r="L68" s="679"/>
    </row>
    <row r="69" spans="3:12" x14ac:dyDescent="0.25">
      <c r="C69" s="661"/>
      <c r="D69" s="661"/>
      <c r="E69" s="661"/>
      <c r="F69" s="661"/>
      <c r="G69" s="514"/>
      <c r="H69" s="661"/>
      <c r="I69" s="661"/>
      <c r="J69" s="661"/>
      <c r="K69" s="661"/>
      <c r="L69" s="661"/>
    </row>
    <row r="70" spans="3:12" x14ac:dyDescent="0.25">
      <c r="C70" s="661"/>
      <c r="D70" s="661"/>
      <c r="E70" s="661"/>
      <c r="F70" s="661"/>
      <c r="G70" s="514"/>
      <c r="H70" s="661"/>
      <c r="I70" s="661"/>
      <c r="J70" s="661"/>
      <c r="K70" s="661"/>
      <c r="L70" s="661"/>
    </row>
    <row r="71" spans="3:12" x14ac:dyDescent="0.25">
      <c r="C71" s="661"/>
      <c r="D71" s="661"/>
      <c r="E71" s="661"/>
      <c r="F71" s="661"/>
      <c r="G71" s="514"/>
      <c r="H71" s="661"/>
      <c r="I71" s="661"/>
      <c r="J71" s="661"/>
      <c r="K71" s="661"/>
      <c r="L71" s="661"/>
    </row>
    <row r="72" spans="3:12" x14ac:dyDescent="0.25">
      <c r="C72" s="661"/>
      <c r="D72" s="661"/>
      <c r="E72" s="661"/>
      <c r="F72" s="661"/>
      <c r="G72" s="514"/>
      <c r="H72" s="661"/>
      <c r="I72" s="661"/>
      <c r="J72" s="661"/>
      <c r="K72" s="661"/>
      <c r="L72" s="661"/>
    </row>
    <row r="73" spans="3:12" ht="15.75" thickBot="1" x14ac:dyDescent="0.3">
      <c r="C73" s="661"/>
      <c r="D73" s="661"/>
      <c r="E73" s="661"/>
      <c r="F73" s="661"/>
      <c r="G73" s="514"/>
      <c r="H73" s="661"/>
      <c r="I73" s="661"/>
      <c r="J73" s="661"/>
      <c r="K73" s="661"/>
      <c r="L73" s="661"/>
    </row>
    <row r="74" spans="3:12" ht="15.75" thickBot="1" x14ac:dyDescent="0.3">
      <c r="C74" s="695" t="s">
        <v>53</v>
      </c>
      <c r="D74" s="671">
        <f>SUM(F81:F82)</f>
        <v>71376</v>
      </c>
      <c r="E74" s="661"/>
      <c r="F74" s="655"/>
      <c r="G74" s="659"/>
      <c r="H74" s="655"/>
      <c r="I74" s="655"/>
      <c r="J74" s="661"/>
      <c r="K74" s="661"/>
      <c r="L74" s="661"/>
    </row>
    <row r="75" spans="3:12" x14ac:dyDescent="0.25">
      <c r="C75" s="655"/>
      <c r="D75" s="654"/>
      <c r="E75" s="662"/>
      <c r="F75" s="662"/>
      <c r="G75" s="662"/>
      <c r="H75" s="658"/>
      <c r="I75" s="658"/>
      <c r="J75" s="658"/>
      <c r="K75" s="674"/>
      <c r="L75" s="661"/>
    </row>
    <row r="76" spans="3:12" ht="15.75" x14ac:dyDescent="0.25">
      <c r="C76" s="449" t="s">
        <v>515</v>
      </c>
      <c r="D76" s="703" t="s">
        <v>2358</v>
      </c>
      <c r="E76" s="662"/>
      <c r="F76" s="662"/>
      <c r="G76" s="662"/>
      <c r="H76" s="658"/>
      <c r="I76" s="658"/>
      <c r="J76" s="658"/>
      <c r="K76" s="674"/>
      <c r="L76" s="661"/>
    </row>
    <row r="77" spans="3:12" ht="18.75" x14ac:dyDescent="0.25">
      <c r="C77" s="704" t="str">
        <f>IFERROR(VLOOKUP(D76,'Desarrollo e Innov. Curricular'!$E:$F,2,FALSE),IFERROR(VLOOKUP(D76,Investigación!$E:$F,2,FALSE),IFERROR(VLOOKUP(D76,'Vinculación Univ. Sociedad'!$E:$F,2,FALSE),IFERROR(VLOOKUP(D76,'Docencia y Profesorado Universi'!$E:$F,2,FALSE),IFERROR(VLOOKUP(D76,Estudiantes!$E:$F,2,FALSE),IFERROR(VLOOKUP(D76,'Gestion Administrativa'!$E:$F,2,FALSE),IFERROR(VLOOKUP(D76,'Gestion Academica'!$E:$F,2,FALSE),IFERROR(VLOOKUP(D76,Graduados!$E:$F,2,FALSE),IFERROR(VLOOKUP(D76,'Gestión del Conocimiento'!$E:$F,2,FALSE),IFERROR(VLOOKUP(D76,Gobernabilidad!$E:$F,2,FALSE),IFERROR(VLOOKUP(D76,'NIVEL DE ES Y  SISTEMA NACIONAL'!$E:$F,2,FALSE),VLOOKUP(D76,'Lo Esencial'!$E:$F,2,0))))))))))))</f>
        <v>Mejoras en las instalaciones de servicios sanitarios del edificio.</v>
      </c>
      <c r="D77" s="654"/>
      <c r="E77" s="662"/>
      <c r="F77" s="662"/>
      <c r="G77" s="662"/>
      <c r="H77" s="658"/>
      <c r="I77" s="658"/>
      <c r="J77" s="658"/>
      <c r="K77" s="674"/>
      <c r="L77" s="661"/>
    </row>
    <row r="78" spans="3:12" x14ac:dyDescent="0.25">
      <c r="C78" s="661"/>
      <c r="D78" s="661"/>
      <c r="E78" s="662"/>
      <c r="F78" s="662"/>
      <c r="G78" s="662"/>
      <c r="H78" s="658"/>
      <c r="I78" s="658"/>
      <c r="J78" s="658"/>
      <c r="K78" s="674"/>
      <c r="L78" s="661"/>
    </row>
    <row r="79" spans="3:12" ht="15.75" thickBot="1" x14ac:dyDescent="0.3">
      <c r="C79" s="661"/>
      <c r="D79" s="661"/>
      <c r="E79" s="661"/>
      <c r="F79" s="662"/>
      <c r="G79" s="658"/>
      <c r="H79" s="658"/>
      <c r="I79" s="658"/>
      <c r="J79" s="661"/>
      <c r="K79" s="661"/>
      <c r="L79" s="661"/>
    </row>
    <row r="80" spans="3:12" ht="30.75" thickBot="1" x14ac:dyDescent="0.3">
      <c r="C80" s="680" t="s">
        <v>44</v>
      </c>
      <c r="D80" s="556" t="s">
        <v>55</v>
      </c>
      <c r="E80" s="685" t="s">
        <v>57</v>
      </c>
      <c r="F80" s="684" t="s">
        <v>27</v>
      </c>
      <c r="G80" s="683" t="s">
        <v>252</v>
      </c>
      <c r="H80" s="685" t="s">
        <v>46</v>
      </c>
      <c r="I80" s="683" t="s">
        <v>253</v>
      </c>
      <c r="J80" s="683" t="s">
        <v>535</v>
      </c>
      <c r="K80" s="683" t="s">
        <v>536</v>
      </c>
      <c r="L80" s="683" t="s">
        <v>170</v>
      </c>
    </row>
    <row r="81" spans="3:12" ht="45.75" thickBot="1" x14ac:dyDescent="0.3">
      <c r="C81" s="802" t="s">
        <v>2359</v>
      </c>
      <c r="D81" s="803">
        <v>12</v>
      </c>
      <c r="E81" s="675">
        <v>5948</v>
      </c>
      <c r="F81" s="610">
        <f t="shared" ref="F81" si="5">D81*E81</f>
        <v>71376</v>
      </c>
      <c r="G81" s="804" t="s">
        <v>251</v>
      </c>
      <c r="H81" s="611" t="s">
        <v>946</v>
      </c>
      <c r="I81" s="815" t="str">
        <f>VLOOKUP(H81,[2]Presupuesto!$B$11:$C$586,2,0)</f>
        <v>MANTENIMIENTO Y REPARACION DE OBRAS CIVILES EINSTALACIONES VARIAS</v>
      </c>
      <c r="J81" s="806" t="s">
        <v>1851</v>
      </c>
      <c r="K81" s="540" t="s">
        <v>520</v>
      </c>
      <c r="L81" s="540"/>
    </row>
    <row r="82" spans="3:12" ht="15.75" thickBot="1" x14ac:dyDescent="0.3">
      <c r="C82" s="615"/>
      <c r="D82" s="697"/>
      <c r="E82" s="667"/>
      <c r="F82" s="812"/>
      <c r="G82" s="813"/>
      <c r="H82" s="814"/>
      <c r="I82" s="681"/>
      <c r="J82" s="708"/>
      <c r="K82" s="540"/>
      <c r="L82" s="679"/>
    </row>
    <row r="83" spans="3:12" x14ac:dyDescent="0.25">
      <c r="C83" s="661"/>
      <c r="D83" s="661"/>
      <c r="E83" s="661"/>
      <c r="F83" s="661"/>
      <c r="G83" s="514"/>
      <c r="H83" s="661"/>
      <c r="I83" s="661"/>
      <c r="J83" s="661"/>
      <c r="K83" s="661"/>
      <c r="L83" s="661"/>
    </row>
    <row r="84" spans="3:12" x14ac:dyDescent="0.25">
      <c r="C84" s="661"/>
      <c r="D84" s="661"/>
      <c r="E84" s="661"/>
      <c r="F84" s="661"/>
      <c r="G84" s="514"/>
      <c r="H84" s="661"/>
      <c r="I84" s="661"/>
      <c r="J84" s="661"/>
      <c r="K84" s="661"/>
      <c r="L84" s="661"/>
    </row>
    <row r="85" spans="3:12" x14ac:dyDescent="0.25">
      <c r="C85" s="661"/>
      <c r="D85" s="661"/>
      <c r="E85" s="661"/>
      <c r="F85" s="661"/>
      <c r="G85" s="514"/>
      <c r="H85" s="661"/>
      <c r="I85" s="661"/>
      <c r="J85" s="661"/>
      <c r="K85" s="661"/>
      <c r="L85" s="661"/>
    </row>
    <row r="86" spans="3:12" ht="15.75" thickBot="1" x14ac:dyDescent="0.3">
      <c r="C86" s="661"/>
      <c r="D86" s="661"/>
      <c r="E86" s="661"/>
      <c r="F86" s="661"/>
      <c r="G86" s="514"/>
      <c r="H86" s="661"/>
      <c r="I86" s="661"/>
      <c r="J86" s="661"/>
      <c r="K86" s="661"/>
      <c r="L86" s="661"/>
    </row>
    <row r="87" spans="3:12" ht="15.75" thickBot="1" x14ac:dyDescent="0.3">
      <c r="C87" s="695" t="s">
        <v>53</v>
      </c>
      <c r="D87" s="671">
        <f>SUM(F94:F95)</f>
        <v>10200</v>
      </c>
      <c r="E87" s="661"/>
      <c r="F87" s="655"/>
      <c r="G87" s="659"/>
      <c r="H87" s="655"/>
      <c r="I87" s="655"/>
      <c r="J87" s="661"/>
      <c r="K87" s="661"/>
      <c r="L87" s="661"/>
    </row>
    <row r="88" spans="3:12" x14ac:dyDescent="0.25">
      <c r="C88" s="655"/>
      <c r="D88" s="654"/>
      <c r="E88" s="662"/>
      <c r="F88" s="662"/>
      <c r="G88" s="662"/>
      <c r="H88" s="658"/>
      <c r="I88" s="658"/>
      <c r="J88" s="658"/>
      <c r="K88" s="674"/>
      <c r="L88" s="661"/>
    </row>
    <row r="89" spans="3:12" ht="15.75" x14ac:dyDescent="0.25">
      <c r="C89" s="449" t="s">
        <v>515</v>
      </c>
      <c r="D89" s="703" t="s">
        <v>2132</v>
      </c>
      <c r="E89" s="662"/>
      <c r="F89" s="662"/>
      <c r="G89" s="662"/>
      <c r="H89" s="658"/>
      <c r="I89" s="658"/>
      <c r="J89" s="658"/>
      <c r="K89" s="674"/>
      <c r="L89" s="661"/>
    </row>
    <row r="90" spans="3:12" ht="18.75" x14ac:dyDescent="0.25">
      <c r="C90" s="704" t="str">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Compra de soporte e instalacion de extintores en laboratorios.</v>
      </c>
      <c r="D90" s="654"/>
      <c r="E90" s="662"/>
      <c r="F90" s="662"/>
      <c r="G90" s="662"/>
      <c r="H90" s="658"/>
      <c r="I90" s="658"/>
      <c r="J90" s="658"/>
      <c r="K90" s="674"/>
      <c r="L90" s="661"/>
    </row>
    <row r="91" spans="3:12" x14ac:dyDescent="0.25">
      <c r="C91" s="661"/>
      <c r="D91" s="661"/>
      <c r="E91" s="662"/>
      <c r="F91" s="662"/>
      <c r="G91" s="662"/>
      <c r="H91" s="658"/>
      <c r="I91" s="658"/>
      <c r="J91" s="658"/>
      <c r="K91" s="674"/>
      <c r="L91" s="661"/>
    </row>
    <row r="92" spans="3:12" ht="15.75" thickBot="1" x14ac:dyDescent="0.3">
      <c r="C92" s="661"/>
      <c r="D92" s="661"/>
      <c r="E92" s="661"/>
      <c r="F92" s="662"/>
      <c r="G92" s="658"/>
      <c r="H92" s="658"/>
      <c r="I92" s="658"/>
      <c r="J92" s="661"/>
      <c r="K92" s="661"/>
      <c r="L92" s="661"/>
    </row>
    <row r="93" spans="3:12" ht="30.75" thickBot="1" x14ac:dyDescent="0.3">
      <c r="C93" s="680" t="s">
        <v>44</v>
      </c>
      <c r="D93" s="556" t="s">
        <v>55</v>
      </c>
      <c r="E93" s="685" t="s">
        <v>57</v>
      </c>
      <c r="F93" s="684" t="s">
        <v>27</v>
      </c>
      <c r="G93" s="683" t="s">
        <v>252</v>
      </c>
      <c r="H93" s="685" t="s">
        <v>46</v>
      </c>
      <c r="I93" s="683" t="s">
        <v>253</v>
      </c>
      <c r="J93" s="683" t="s">
        <v>535</v>
      </c>
      <c r="K93" s="683" t="s">
        <v>536</v>
      </c>
      <c r="L93" s="683" t="s">
        <v>170</v>
      </c>
    </row>
    <row r="94" spans="3:12" ht="45.75" thickBot="1" x14ac:dyDescent="0.3">
      <c r="C94" s="802" t="s">
        <v>2360</v>
      </c>
      <c r="D94" s="803">
        <v>60</v>
      </c>
      <c r="E94" s="675">
        <v>170</v>
      </c>
      <c r="F94" s="610">
        <f t="shared" ref="F94" si="6">D94*E94</f>
        <v>10200</v>
      </c>
      <c r="G94" s="804" t="s">
        <v>251</v>
      </c>
      <c r="H94" s="611" t="s">
        <v>1218</v>
      </c>
      <c r="I94" s="816" t="str">
        <f>VLOOKUP(H94,[2]Presupuesto!$B$11:$C$586,2,0)</f>
        <v>OTROS RESPUESTOS Y ACCESORIOS MENORES</v>
      </c>
      <c r="J94" s="806" t="s">
        <v>1851</v>
      </c>
      <c r="K94" s="540" t="s">
        <v>520</v>
      </c>
      <c r="L94" s="540"/>
    </row>
    <row r="95" spans="3:12" ht="15.75" thickBot="1" x14ac:dyDescent="0.3">
      <c r="C95" s="615"/>
      <c r="D95" s="697"/>
      <c r="E95" s="667"/>
      <c r="F95" s="812"/>
      <c r="G95" s="813"/>
      <c r="H95" s="814"/>
      <c r="I95" s="681"/>
      <c r="J95" s="708"/>
      <c r="K95" s="540"/>
      <c r="L95" s="679"/>
    </row>
    <row r="96" spans="3:12" x14ac:dyDescent="0.25">
      <c r="C96" s="661"/>
      <c r="D96" s="661"/>
      <c r="E96" s="661"/>
      <c r="F96" s="661"/>
      <c r="G96" s="514"/>
      <c r="H96" s="661"/>
      <c r="I96" s="661"/>
      <c r="J96" s="661"/>
      <c r="K96" s="661"/>
      <c r="L96" s="661"/>
    </row>
    <row r="97" spans="3:12" x14ac:dyDescent="0.25">
      <c r="C97" s="661"/>
      <c r="D97" s="661"/>
      <c r="E97" s="661"/>
      <c r="F97" s="661"/>
      <c r="G97" s="514"/>
      <c r="H97" s="661"/>
      <c r="I97" s="661"/>
      <c r="J97" s="661"/>
      <c r="K97" s="661"/>
      <c r="L97" s="661"/>
    </row>
    <row r="98" spans="3:12" x14ac:dyDescent="0.25">
      <c r="C98" s="661"/>
      <c r="D98" s="661"/>
      <c r="E98" s="661"/>
      <c r="F98" s="661"/>
      <c r="G98" s="514"/>
      <c r="H98" s="661"/>
      <c r="I98" s="661"/>
      <c r="J98" s="661"/>
      <c r="K98" s="661"/>
      <c r="L98" s="661"/>
    </row>
    <row r="99" spans="3:12" ht="15.75" thickBot="1" x14ac:dyDescent="0.3">
      <c r="C99" s="661"/>
      <c r="D99" s="661"/>
      <c r="E99" s="661"/>
      <c r="F99" s="661"/>
      <c r="G99" s="514"/>
      <c r="H99" s="661"/>
      <c r="I99" s="661"/>
      <c r="J99" s="661"/>
      <c r="K99" s="661"/>
      <c r="L99" s="661"/>
    </row>
    <row r="100" spans="3:12" ht="15.75" thickBot="1" x14ac:dyDescent="0.3">
      <c r="C100" s="695" t="s">
        <v>53</v>
      </c>
      <c r="D100" s="671">
        <f>SUM(F107:F109)</f>
        <v>96653.520000000019</v>
      </c>
      <c r="E100" s="661"/>
      <c r="F100" s="655"/>
      <c r="G100" s="659"/>
      <c r="H100" s="655"/>
      <c r="I100" s="655"/>
      <c r="J100" s="661"/>
      <c r="K100" s="661"/>
      <c r="L100" s="661"/>
    </row>
    <row r="101" spans="3:12" x14ac:dyDescent="0.25">
      <c r="C101" s="655"/>
      <c r="D101" s="654"/>
      <c r="E101" s="662"/>
      <c r="F101" s="662"/>
      <c r="G101" s="662"/>
      <c r="H101" s="658"/>
      <c r="I101" s="658"/>
      <c r="J101" s="658"/>
      <c r="K101" s="674"/>
      <c r="L101" s="661"/>
    </row>
    <row r="102" spans="3:12" ht="15.75" x14ac:dyDescent="0.25">
      <c r="C102" s="449" t="s">
        <v>515</v>
      </c>
      <c r="D102" s="703" t="s">
        <v>2134</v>
      </c>
      <c r="E102" s="662"/>
      <c r="F102" s="662"/>
      <c r="G102" s="662"/>
      <c r="H102" s="658"/>
      <c r="I102" s="658"/>
      <c r="J102" s="658"/>
      <c r="K102" s="674"/>
      <c r="L102" s="661"/>
    </row>
    <row r="103" spans="3:12" ht="18.75" x14ac:dyDescent="0.25">
      <c r="C103" s="704" t="str">
        <f>IFERROR(VLOOKUP(D102,'Desarrollo e Innov. Curricular'!$E:$F,2,FALSE),IFERROR(VLOOKUP(D102,Investigación!$E:$F,2,FALSE),IFERROR(VLOOKUP(D102,'Vinculación Univ. Sociedad'!$E:$F,2,FALSE),IFERROR(VLOOKUP(D102,'Docencia y Profesorado Universi'!$E:$F,2,FALSE),IFERROR(VLOOKUP(D102,Estudiantes!$E:$F,2,FALSE),IFERROR(VLOOKUP(D102,'Gestion Administrativa'!$E:$F,2,FALSE),IFERROR(VLOOKUP(D102,'Gestion Academica'!$E:$F,2,FALSE),IFERROR(VLOOKUP(D102,Graduados!$E:$F,2,FALSE),IFERROR(VLOOKUP(D102,'Gestión del Conocimiento'!$E:$F,2,FALSE),IFERROR(VLOOKUP(D102,Gobernabilidad!$E:$F,2,FALSE),IFERROR(VLOOKUP(D102,'NIVEL DE ES Y  SISTEMA NACIONAL'!$E:$F,2,FALSE),VLOOKUP(D102,'Lo Esencial'!$E:$F,2,0))))))))))))</f>
        <v>Modificacion de chimeneas de campanas de gases e instalacion de campana de gases.</v>
      </c>
      <c r="D103" s="654"/>
      <c r="E103" s="662"/>
      <c r="F103" s="662"/>
      <c r="G103" s="662"/>
      <c r="H103" s="658"/>
      <c r="I103" s="658"/>
      <c r="J103" s="658"/>
      <c r="K103" s="674"/>
      <c r="L103" s="661"/>
    </row>
    <row r="104" spans="3:12" x14ac:dyDescent="0.25">
      <c r="C104" s="661"/>
      <c r="D104" s="661"/>
      <c r="E104" s="662"/>
      <c r="F104" s="662"/>
      <c r="G104" s="662"/>
      <c r="H104" s="658"/>
      <c r="I104" s="658"/>
      <c r="J104" s="658"/>
      <c r="K104" s="674"/>
      <c r="L104" s="661"/>
    </row>
    <row r="105" spans="3:12" ht="15.75" thickBot="1" x14ac:dyDescent="0.3">
      <c r="C105" s="661"/>
      <c r="D105" s="661"/>
      <c r="E105" s="661"/>
      <c r="F105" s="662"/>
      <c r="G105" s="658"/>
      <c r="H105" s="658"/>
      <c r="I105" s="658"/>
      <c r="J105" s="661"/>
      <c r="K105" s="661"/>
      <c r="L105" s="661"/>
    </row>
    <row r="106" spans="3:12" ht="30.75" thickBot="1" x14ac:dyDescent="0.3">
      <c r="C106" s="680" t="s">
        <v>44</v>
      </c>
      <c r="D106" s="556" t="s">
        <v>55</v>
      </c>
      <c r="E106" s="685" t="s">
        <v>57</v>
      </c>
      <c r="F106" s="684" t="s">
        <v>27</v>
      </c>
      <c r="G106" s="683" t="s">
        <v>252</v>
      </c>
      <c r="H106" s="685" t="s">
        <v>46</v>
      </c>
      <c r="I106" s="683" t="s">
        <v>253</v>
      </c>
      <c r="J106" s="683" t="s">
        <v>535</v>
      </c>
      <c r="K106" s="683" t="s">
        <v>536</v>
      </c>
      <c r="L106" s="683" t="s">
        <v>170</v>
      </c>
    </row>
    <row r="107" spans="3:12" ht="30.75" thickBot="1" x14ac:dyDescent="0.3">
      <c r="C107" s="802" t="s">
        <v>2361</v>
      </c>
      <c r="D107" s="803">
        <v>5.77</v>
      </c>
      <c r="E107" s="675">
        <v>1342.41</v>
      </c>
      <c r="F107" s="610">
        <f t="shared" ref="F107:F108" si="7">D107*E107</f>
        <v>7745.7056999999995</v>
      </c>
      <c r="G107" s="804" t="s">
        <v>250</v>
      </c>
      <c r="H107" s="611" t="s">
        <v>1148</v>
      </c>
      <c r="I107" s="816" t="str">
        <f>VLOOKUP(H107,[2]Presupuesto!$B$11:$C$586,2,0)</f>
        <v>PRODUCTOS DE MATERIAL PLASTICO.</v>
      </c>
      <c r="J107" s="806" t="s">
        <v>1851</v>
      </c>
      <c r="K107" s="540" t="s">
        <v>520</v>
      </c>
      <c r="L107" s="540"/>
    </row>
    <row r="108" spans="3:12" ht="15.75" thickBot="1" x14ac:dyDescent="0.3">
      <c r="C108" s="807"/>
      <c r="D108" s="808">
        <v>66.23</v>
      </c>
      <c r="E108" s="676">
        <v>1342.41</v>
      </c>
      <c r="F108" s="541">
        <f t="shared" si="7"/>
        <v>88907.814300000013</v>
      </c>
      <c r="G108" s="810" t="s">
        <v>251</v>
      </c>
      <c r="H108" s="811" t="s">
        <v>1148</v>
      </c>
      <c r="I108" s="571" t="str">
        <f>VLOOKUP(H108,[2]Presupuesto!$B$11:$C$586,2,0)</f>
        <v>PRODUCTOS DE MATERIAL PLASTICO.</v>
      </c>
      <c r="J108" s="708"/>
      <c r="K108" s="540"/>
      <c r="L108" s="620"/>
    </row>
    <row r="109" spans="3:12" ht="15.75" thickBot="1" x14ac:dyDescent="0.3">
      <c r="C109" s="615"/>
      <c r="D109" s="697"/>
      <c r="E109" s="667"/>
      <c r="F109" s="812"/>
      <c r="G109" s="813"/>
      <c r="H109" s="814"/>
      <c r="I109" s="681"/>
      <c r="J109" s="708"/>
      <c r="K109" s="540"/>
      <c r="L109" s="679"/>
    </row>
    <row r="110" spans="3:12" x14ac:dyDescent="0.25">
      <c r="C110" s="661"/>
      <c r="D110" s="661"/>
      <c r="E110" s="661"/>
      <c r="F110" s="661"/>
      <c r="G110" s="514"/>
      <c r="H110" s="661"/>
      <c r="I110" s="661"/>
      <c r="J110" s="661"/>
      <c r="K110" s="661"/>
      <c r="L110" s="661"/>
    </row>
    <row r="111" spans="3:12" x14ac:dyDescent="0.25">
      <c r="C111" s="661"/>
      <c r="D111" s="661"/>
      <c r="E111" s="661"/>
      <c r="F111" s="661"/>
      <c r="G111" s="514"/>
      <c r="H111" s="661"/>
      <c r="I111" s="661"/>
      <c r="J111" s="661"/>
      <c r="K111" s="661"/>
      <c r="L111" s="661"/>
    </row>
    <row r="112" spans="3:12" x14ac:dyDescent="0.25">
      <c r="C112" s="661"/>
      <c r="D112" s="661"/>
      <c r="E112" s="661"/>
      <c r="F112" s="661"/>
      <c r="G112" s="514"/>
      <c r="H112" s="661"/>
      <c r="I112" s="661"/>
      <c r="J112" s="661"/>
      <c r="K112" s="661"/>
      <c r="L112" s="661"/>
    </row>
    <row r="113" spans="3:12" ht="15.75" thickBot="1" x14ac:dyDescent="0.3">
      <c r="C113" s="661"/>
      <c r="D113" s="661"/>
      <c r="E113" s="661"/>
      <c r="F113" s="661"/>
      <c r="G113" s="514"/>
      <c r="H113" s="661"/>
      <c r="I113" s="661"/>
      <c r="J113" s="661"/>
      <c r="K113" s="661"/>
      <c r="L113" s="661"/>
    </row>
    <row r="114" spans="3:12" ht="15.75" thickBot="1" x14ac:dyDescent="0.3">
      <c r="C114" s="695" t="s">
        <v>53</v>
      </c>
      <c r="D114" s="671">
        <f>SUM(F121:F122)</f>
        <v>39379.199999999997</v>
      </c>
      <c r="E114" s="661"/>
      <c r="F114" s="655"/>
      <c r="G114" s="659"/>
      <c r="H114" s="655"/>
      <c r="I114" s="655"/>
      <c r="J114" s="661"/>
      <c r="K114" s="661"/>
      <c r="L114" s="661"/>
    </row>
    <row r="115" spans="3:12" x14ac:dyDescent="0.25">
      <c r="C115" s="655"/>
      <c r="D115" s="654"/>
      <c r="E115" s="662"/>
      <c r="F115" s="662"/>
      <c r="G115" s="662"/>
      <c r="H115" s="658"/>
      <c r="I115" s="658"/>
      <c r="J115" s="658"/>
      <c r="K115" s="674"/>
      <c r="L115" s="661"/>
    </row>
    <row r="116" spans="3:12" ht="15.75" x14ac:dyDescent="0.25">
      <c r="C116" s="449" t="s">
        <v>515</v>
      </c>
      <c r="D116" s="703" t="s">
        <v>2138</v>
      </c>
      <c r="E116" s="662"/>
      <c r="F116" s="662"/>
      <c r="G116" s="662"/>
      <c r="H116" s="658"/>
      <c r="I116" s="658"/>
      <c r="J116" s="658"/>
      <c r="K116" s="674"/>
      <c r="L116" s="661"/>
    </row>
    <row r="117" spans="3:12" ht="18.75" x14ac:dyDescent="0.25">
      <c r="C117" s="704" t="str">
        <f>IFERROR(VLOOKUP(D116,'Desarrollo e Innov. Curricular'!$E:$F,2,FALSE),IFERROR(VLOOKUP(D116,Investigación!$E:$F,2,FALSE),IFERROR(VLOOKUP(D116,'Vinculación Univ. Sociedad'!$E:$F,2,FALSE),IFERROR(VLOOKUP(D116,'Docencia y Profesorado Universi'!$E:$F,2,FALSE),IFERROR(VLOOKUP(D116,Estudiantes!$E:$F,2,FALSE),IFERROR(VLOOKUP(D116,'Gestion Administrativa'!$E:$F,2,FALSE),IFERROR(VLOOKUP(D116,'Gestion Academica'!$E:$F,2,FALSE),IFERROR(VLOOKUP(D116,Graduados!$E:$F,2,FALSE),IFERROR(VLOOKUP(D116,'Gestión del Conocimiento'!$E:$F,2,FALSE),IFERROR(VLOOKUP(D116,Gobernabilidad!$E:$F,2,FALSE),IFERROR(VLOOKUP(D116,'NIVEL DE ES Y  SISTEMA NACIONAL'!$E:$F,2,FALSE),VLOOKUP(D116,'Lo Esencial'!$E:$F,2,0))))))))))))</f>
        <v>Cambio de lamina de pozos de luz.</v>
      </c>
      <c r="D117" s="654"/>
      <c r="E117" s="662"/>
      <c r="F117" s="662"/>
      <c r="G117" s="662"/>
      <c r="H117" s="658"/>
      <c r="I117" s="658"/>
      <c r="J117" s="658"/>
      <c r="K117" s="674"/>
      <c r="L117" s="661"/>
    </row>
    <row r="118" spans="3:12" x14ac:dyDescent="0.25">
      <c r="C118" s="661"/>
      <c r="D118" s="661"/>
      <c r="E118" s="662"/>
      <c r="F118" s="662"/>
      <c r="G118" s="662"/>
      <c r="H118" s="658"/>
      <c r="I118" s="658"/>
      <c r="J118" s="658"/>
      <c r="K118" s="674"/>
      <c r="L118" s="661"/>
    </row>
    <row r="119" spans="3:12" ht="15.75" thickBot="1" x14ac:dyDescent="0.3">
      <c r="C119" s="661"/>
      <c r="D119" s="661"/>
      <c r="E119" s="661"/>
      <c r="F119" s="662"/>
      <c r="G119" s="658"/>
      <c r="H119" s="658"/>
      <c r="I119" s="658"/>
      <c r="J119" s="661"/>
      <c r="K119" s="661"/>
      <c r="L119" s="661"/>
    </row>
    <row r="120" spans="3:12" ht="30.75" thickBot="1" x14ac:dyDescent="0.3">
      <c r="C120" s="680" t="s">
        <v>44</v>
      </c>
      <c r="D120" s="556" t="s">
        <v>55</v>
      </c>
      <c r="E120" s="685" t="s">
        <v>57</v>
      </c>
      <c r="F120" s="684" t="s">
        <v>27</v>
      </c>
      <c r="G120" s="683" t="s">
        <v>252</v>
      </c>
      <c r="H120" s="685" t="s">
        <v>46</v>
      </c>
      <c r="I120" s="683" t="s">
        <v>253</v>
      </c>
      <c r="J120" s="683" t="s">
        <v>535</v>
      </c>
      <c r="K120" s="683" t="s">
        <v>536</v>
      </c>
      <c r="L120" s="683" t="s">
        <v>170</v>
      </c>
    </row>
    <row r="121" spans="3:12" ht="45.75" thickBot="1" x14ac:dyDescent="0.3">
      <c r="C121" s="802" t="s">
        <v>2362</v>
      </c>
      <c r="D121" s="803">
        <v>48</v>
      </c>
      <c r="E121" s="675">
        <v>820.4</v>
      </c>
      <c r="F121" s="610">
        <f t="shared" ref="F121" si="8">D121*E121</f>
        <v>39379.199999999997</v>
      </c>
      <c r="G121" s="804" t="s">
        <v>251</v>
      </c>
      <c r="H121" s="611" t="s">
        <v>946</v>
      </c>
      <c r="I121" s="815" t="str">
        <f>VLOOKUP(H121,[2]Presupuesto!$B$11:$C$586,2,0)</f>
        <v>MANTENIMIENTO Y REPARACION DE OBRAS CIVILES EINSTALACIONES VARIAS</v>
      </c>
      <c r="J121" s="806" t="s">
        <v>1851</v>
      </c>
      <c r="K121" s="540" t="s">
        <v>520</v>
      </c>
      <c r="L121" s="540"/>
    </row>
    <row r="122" spans="3:12" ht="15.75" thickBot="1" x14ac:dyDescent="0.3">
      <c r="C122" s="615"/>
      <c r="D122" s="697"/>
      <c r="E122" s="667"/>
      <c r="F122" s="812"/>
      <c r="G122" s="813"/>
      <c r="H122" s="814"/>
      <c r="I122" s="681"/>
      <c r="J122" s="708"/>
      <c r="K122" s="540"/>
      <c r="L122" s="679"/>
    </row>
    <row r="123" spans="3:12" x14ac:dyDescent="0.25">
      <c r="C123" s="661"/>
      <c r="D123" s="661"/>
      <c r="E123" s="661"/>
      <c r="F123" s="661"/>
      <c r="G123" s="514"/>
      <c r="H123" s="661"/>
      <c r="I123" s="661"/>
      <c r="J123" s="661"/>
      <c r="K123" s="661"/>
      <c r="L123" s="661"/>
    </row>
    <row r="124" spans="3:12" x14ac:dyDescent="0.25">
      <c r="C124" s="661"/>
      <c r="D124" s="661"/>
      <c r="E124" s="661"/>
      <c r="F124" s="661"/>
      <c r="G124" s="514"/>
      <c r="H124" s="661"/>
      <c r="I124" s="661"/>
      <c r="J124" s="661"/>
      <c r="K124" s="661"/>
      <c r="L124" s="661"/>
    </row>
    <row r="125" spans="3:12" x14ac:dyDescent="0.25">
      <c r="C125" s="661"/>
      <c r="D125" s="661"/>
      <c r="E125" s="661"/>
      <c r="F125" s="661"/>
      <c r="G125" s="514"/>
      <c r="H125" s="661"/>
      <c r="I125" s="661"/>
      <c r="J125" s="661"/>
      <c r="K125" s="661"/>
      <c r="L125" s="661"/>
    </row>
    <row r="126" spans="3:12" ht="15.75" thickBot="1" x14ac:dyDescent="0.3">
      <c r="C126" s="661"/>
      <c r="D126" s="661"/>
      <c r="E126" s="661"/>
      <c r="F126" s="661"/>
      <c r="G126" s="514"/>
      <c r="H126" s="661"/>
      <c r="I126" s="661"/>
      <c r="J126" s="661"/>
      <c r="K126" s="661"/>
      <c r="L126" s="661"/>
    </row>
    <row r="127" spans="3:12" ht="15.75" thickBot="1" x14ac:dyDescent="0.3">
      <c r="C127" s="695" t="s">
        <v>53</v>
      </c>
      <c r="D127" s="671">
        <f>SUM(F134:F135)</f>
        <v>75600</v>
      </c>
      <c r="E127" s="661"/>
      <c r="F127" s="655"/>
      <c r="G127" s="659"/>
      <c r="H127" s="655"/>
      <c r="I127" s="655"/>
      <c r="J127" s="661"/>
      <c r="K127" s="661"/>
      <c r="L127" s="661"/>
    </row>
    <row r="128" spans="3:12" x14ac:dyDescent="0.25">
      <c r="C128" s="655"/>
      <c r="D128" s="654"/>
      <c r="E128" s="662"/>
      <c r="F128" s="662"/>
      <c r="G128" s="662"/>
      <c r="H128" s="658"/>
      <c r="I128" s="658"/>
      <c r="J128" s="658"/>
      <c r="K128" s="674"/>
      <c r="L128" s="661"/>
    </row>
    <row r="129" spans="3:12" ht="15.75" x14ac:dyDescent="0.25">
      <c r="C129" s="702" t="s">
        <v>515</v>
      </c>
      <c r="D129" s="703" t="s">
        <v>2363</v>
      </c>
      <c r="E129" s="662"/>
      <c r="F129" s="662"/>
      <c r="G129" s="662"/>
      <c r="H129" s="658"/>
      <c r="I129" s="658"/>
      <c r="J129" s="658"/>
      <c r="K129" s="674"/>
      <c r="L129" s="661"/>
    </row>
    <row r="130" spans="3:12" ht="18.75" x14ac:dyDescent="0.25">
      <c r="C130" s="704" t="str">
        <f>IFERROR(VLOOKUP(D129,'Desarrollo e Innov. Curricular'!$E:$F,2,FALSE),IFERROR(VLOOKUP(D129,Investigación!$E:$F,2,FALSE),IFERROR(VLOOKUP(D129,'Vinculación Univ. Sociedad'!$E:$F,2,FALSE),IFERROR(VLOOKUP(D129,'Docencia y Profesorado Universi'!$E:$F,2,FALSE),IFERROR(VLOOKUP(D129,Estudiantes!$E:$F,2,FALSE),IFERROR(VLOOKUP(D129,'Gestion Administrativa'!$E:$F,2,FALSE),IFERROR(VLOOKUP(D129,'Gestion Academica'!$E:$F,2,FALSE),IFERROR(VLOOKUP(D129,Graduados!$E:$F,2,FALSE),IFERROR(VLOOKUP(D129,'Gestión del Conocimiento'!$E:$F,2,FALSE),IFERROR(VLOOKUP(D129,Gobernabilidad!$E:$F,2,FALSE),IFERROR(VLOOKUP(D129,'NIVEL DE ES Y  SISTEMA NACIONAL'!$E:$F,2,FALSE),VLOOKUP(D129,'Lo Esencial'!$E:$F,2,0))))))))))))</f>
        <v>Finalizacion de cocineta, bodega y servicio sanitario del primer nivel del edificio I1 ala derecha</v>
      </c>
      <c r="D130" s="654"/>
      <c r="E130" s="662"/>
      <c r="F130" s="662"/>
      <c r="G130" s="662"/>
      <c r="H130" s="658"/>
      <c r="I130" s="658"/>
      <c r="J130" s="658"/>
      <c r="K130" s="674"/>
      <c r="L130" s="661"/>
    </row>
    <row r="131" spans="3:12" x14ac:dyDescent="0.25">
      <c r="C131" s="661"/>
      <c r="D131" s="661"/>
      <c r="E131" s="662"/>
      <c r="F131" s="662"/>
      <c r="G131" s="662"/>
      <c r="H131" s="658"/>
      <c r="I131" s="658"/>
      <c r="J131" s="658"/>
      <c r="K131" s="674"/>
      <c r="L131" s="661"/>
    </row>
    <row r="132" spans="3:12" ht="15.75" thickBot="1" x14ac:dyDescent="0.3">
      <c r="C132" s="661"/>
      <c r="D132" s="661"/>
      <c r="E132" s="661"/>
      <c r="F132" s="662"/>
      <c r="G132" s="658"/>
      <c r="H132" s="658"/>
      <c r="I132" s="658"/>
      <c r="J132" s="661"/>
      <c r="K132" s="661"/>
      <c r="L132" s="661"/>
    </row>
    <row r="133" spans="3:12" ht="30.75" thickBot="1" x14ac:dyDescent="0.3">
      <c r="C133" s="680" t="s">
        <v>44</v>
      </c>
      <c r="D133" s="556" t="s">
        <v>55</v>
      </c>
      <c r="E133" s="685" t="s">
        <v>57</v>
      </c>
      <c r="F133" s="684" t="s">
        <v>27</v>
      </c>
      <c r="G133" s="683" t="s">
        <v>252</v>
      </c>
      <c r="H133" s="685" t="s">
        <v>46</v>
      </c>
      <c r="I133" s="683" t="s">
        <v>253</v>
      </c>
      <c r="J133" s="683" t="s">
        <v>535</v>
      </c>
      <c r="K133" s="683" t="s">
        <v>536</v>
      </c>
      <c r="L133" s="683" t="s">
        <v>170</v>
      </c>
    </row>
    <row r="134" spans="3:12" ht="135.75" thickBot="1" x14ac:dyDescent="0.3">
      <c r="C134" s="802" t="s">
        <v>2364</v>
      </c>
      <c r="D134" s="803">
        <v>15.12</v>
      </c>
      <c r="E134" s="675">
        <v>5000</v>
      </c>
      <c r="F134" s="610">
        <f t="shared" ref="F134" si="9">D134*E134</f>
        <v>75600</v>
      </c>
      <c r="G134" s="804" t="s">
        <v>251</v>
      </c>
      <c r="H134" s="611" t="s">
        <v>1218</v>
      </c>
      <c r="I134" s="816" t="str">
        <f>VLOOKUP(H134,[2]Presupuesto!$B$11:$C$586,2,0)</f>
        <v>OTROS RESPUESTOS Y ACCESORIOS MENORES</v>
      </c>
      <c r="J134" s="806" t="s">
        <v>1851</v>
      </c>
      <c r="K134" s="540" t="s">
        <v>520</v>
      </c>
      <c r="L134" s="540"/>
    </row>
    <row r="135" spans="3:12" ht="15.75" thickBot="1" x14ac:dyDescent="0.3">
      <c r="C135" s="615"/>
      <c r="D135" s="697"/>
      <c r="E135" s="667"/>
      <c r="F135" s="812"/>
      <c r="G135" s="813"/>
      <c r="H135" s="814"/>
      <c r="I135" s="681"/>
      <c r="J135" s="708"/>
      <c r="K135" s="540"/>
      <c r="L135" s="679"/>
    </row>
    <row r="136" spans="3:12" x14ac:dyDescent="0.25">
      <c r="C136" s="661"/>
      <c r="D136" s="661"/>
      <c r="E136" s="661"/>
      <c r="F136" s="661"/>
      <c r="G136" s="514"/>
      <c r="H136" s="661"/>
      <c r="I136" s="661"/>
      <c r="J136" s="661"/>
      <c r="K136" s="661"/>
      <c r="L136" s="661"/>
    </row>
    <row r="137" spans="3:12" x14ac:dyDescent="0.25">
      <c r="C137" s="661"/>
      <c r="D137" s="661"/>
      <c r="E137" s="661"/>
      <c r="F137" s="661"/>
      <c r="G137" s="514"/>
      <c r="H137" s="661"/>
      <c r="I137" s="661"/>
      <c r="J137" s="661"/>
      <c r="K137" s="661"/>
      <c r="L137" s="661"/>
    </row>
    <row r="138" spans="3:12" x14ac:dyDescent="0.25">
      <c r="C138" s="661"/>
      <c r="D138" s="661"/>
      <c r="E138" s="661"/>
      <c r="F138" s="661"/>
      <c r="G138" s="514"/>
      <c r="H138" s="661"/>
      <c r="I138" s="661"/>
      <c r="J138" s="661"/>
      <c r="K138" s="661"/>
      <c r="L138" s="661"/>
    </row>
    <row r="139" spans="3:12" ht="15.75" thickBot="1" x14ac:dyDescent="0.3">
      <c r="C139" s="661"/>
      <c r="D139" s="661"/>
      <c r="E139" s="661"/>
      <c r="F139" s="661"/>
      <c r="G139" s="514"/>
      <c r="H139" s="661"/>
      <c r="I139" s="661"/>
      <c r="J139" s="661"/>
      <c r="K139" s="661"/>
      <c r="L139" s="661"/>
    </row>
    <row r="140" spans="3:12" ht="15.75" thickBot="1" x14ac:dyDescent="0.3">
      <c r="C140" s="695" t="s">
        <v>53</v>
      </c>
      <c r="D140" s="671">
        <f>SUM(F147:F148)</f>
        <v>18000</v>
      </c>
      <c r="E140" s="661"/>
      <c r="F140" s="655"/>
      <c r="G140" s="659"/>
      <c r="H140" s="655"/>
      <c r="I140" s="655"/>
      <c r="J140" s="661"/>
      <c r="K140" s="661"/>
      <c r="L140" s="661"/>
    </row>
    <row r="141" spans="3:12" x14ac:dyDescent="0.25">
      <c r="C141" s="655"/>
      <c r="D141" s="654"/>
      <c r="E141" s="662"/>
      <c r="F141" s="662"/>
      <c r="G141" s="662"/>
      <c r="H141" s="658"/>
      <c r="I141" s="658"/>
      <c r="J141" s="658"/>
      <c r="K141" s="674"/>
      <c r="L141" s="661"/>
    </row>
    <row r="142" spans="3:12" ht="15.75" x14ac:dyDescent="0.25">
      <c r="C142" s="449" t="s">
        <v>515</v>
      </c>
      <c r="D142" s="703" t="s">
        <v>2142</v>
      </c>
      <c r="E142" s="662"/>
      <c r="F142" s="662"/>
      <c r="G142" s="662"/>
      <c r="H142" s="658"/>
      <c r="I142" s="658"/>
      <c r="J142" s="658"/>
      <c r="K142" s="674"/>
      <c r="L142" s="661"/>
    </row>
    <row r="143" spans="3:12" ht="18.75" x14ac:dyDescent="0.25">
      <c r="C143" s="704" t="str">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Cambio de llaves en piletas de laboratorio.</v>
      </c>
      <c r="D143" s="654"/>
      <c r="E143" s="662"/>
      <c r="F143" s="662"/>
      <c r="G143" s="662"/>
      <c r="H143" s="658"/>
      <c r="I143" s="658"/>
      <c r="J143" s="658"/>
      <c r="K143" s="674"/>
      <c r="L143" s="661"/>
    </row>
    <row r="144" spans="3:12" x14ac:dyDescent="0.25">
      <c r="C144" s="661"/>
      <c r="D144" s="661"/>
      <c r="E144" s="662"/>
      <c r="F144" s="662"/>
      <c r="G144" s="662"/>
      <c r="H144" s="658"/>
      <c r="I144" s="658"/>
      <c r="J144" s="658"/>
      <c r="K144" s="674"/>
      <c r="L144" s="661"/>
    </row>
    <row r="145" spans="3:12" ht="15.75" thickBot="1" x14ac:dyDescent="0.3">
      <c r="C145" s="661"/>
      <c r="D145" s="661"/>
      <c r="E145" s="661"/>
      <c r="F145" s="662"/>
      <c r="G145" s="658"/>
      <c r="H145" s="658"/>
      <c r="I145" s="658"/>
      <c r="J145" s="661"/>
      <c r="K145" s="661"/>
      <c r="L145" s="661"/>
    </row>
    <row r="146" spans="3:12" ht="30.75" thickBot="1" x14ac:dyDescent="0.3">
      <c r="C146" s="680" t="s">
        <v>44</v>
      </c>
      <c r="D146" s="556" t="s">
        <v>55</v>
      </c>
      <c r="E146" s="685" t="s">
        <v>57</v>
      </c>
      <c r="F146" s="684" t="s">
        <v>27</v>
      </c>
      <c r="G146" s="683" t="s">
        <v>252</v>
      </c>
      <c r="H146" s="685" t="s">
        <v>46</v>
      </c>
      <c r="I146" s="683" t="s">
        <v>253</v>
      </c>
      <c r="J146" s="683" t="s">
        <v>535</v>
      </c>
      <c r="K146" s="683" t="s">
        <v>536</v>
      </c>
      <c r="L146" s="683" t="s">
        <v>170</v>
      </c>
    </row>
    <row r="147" spans="3:12" ht="60.75" thickBot="1" x14ac:dyDescent="0.3">
      <c r="C147" s="802" t="s">
        <v>2365</v>
      </c>
      <c r="D147" s="803">
        <v>24</v>
      </c>
      <c r="E147" s="675">
        <v>750</v>
      </c>
      <c r="F147" s="610">
        <f t="shared" ref="F147" si="10">D147*E147</f>
        <v>18000</v>
      </c>
      <c r="G147" s="804" t="s">
        <v>251</v>
      </c>
      <c r="H147" s="611" t="s">
        <v>1218</v>
      </c>
      <c r="I147" s="816" t="str">
        <f>VLOOKUP(H147,[2]Presupuesto!$B$11:$C$586,2,0)</f>
        <v>OTROS RESPUESTOS Y ACCESORIOS MENORES</v>
      </c>
      <c r="J147" s="806" t="s">
        <v>1851</v>
      </c>
      <c r="K147" s="540" t="s">
        <v>520</v>
      </c>
      <c r="L147" s="540"/>
    </row>
    <row r="148" spans="3:12" ht="15.75" thickBot="1" x14ac:dyDescent="0.3">
      <c r="C148" s="615"/>
      <c r="D148" s="697"/>
      <c r="E148" s="667"/>
      <c r="F148" s="812"/>
      <c r="G148" s="813"/>
      <c r="H148" s="814"/>
      <c r="I148" s="681"/>
      <c r="J148" s="708"/>
      <c r="K148" s="540"/>
      <c r="L148" s="679"/>
    </row>
    <row r="149" spans="3:12" x14ac:dyDescent="0.25">
      <c r="C149" s="661"/>
      <c r="D149" s="661"/>
      <c r="E149" s="661"/>
      <c r="F149" s="661"/>
      <c r="G149" s="514"/>
      <c r="H149" s="661"/>
      <c r="I149" s="661"/>
      <c r="J149" s="661"/>
      <c r="K149" s="661"/>
      <c r="L149" s="661"/>
    </row>
    <row r="150" spans="3:12" x14ac:dyDescent="0.25">
      <c r="C150" s="661"/>
      <c r="D150" s="661"/>
      <c r="E150" s="661"/>
      <c r="F150" s="661"/>
      <c r="G150" s="514"/>
      <c r="H150" s="661"/>
      <c r="I150" s="661"/>
      <c r="J150" s="661"/>
      <c r="K150" s="661"/>
      <c r="L150" s="661"/>
    </row>
    <row r="151" spans="3:12" x14ac:dyDescent="0.25">
      <c r="C151" s="661"/>
      <c r="D151" s="661"/>
      <c r="E151" s="661"/>
      <c r="F151" s="661"/>
      <c r="G151" s="514"/>
      <c r="H151" s="661"/>
      <c r="I151" s="661"/>
      <c r="J151" s="661"/>
      <c r="K151" s="661"/>
      <c r="L151" s="661"/>
    </row>
    <row r="152" spans="3:12" ht="15.75" thickBot="1" x14ac:dyDescent="0.3">
      <c r="C152" s="661"/>
      <c r="D152" s="661"/>
      <c r="E152" s="661"/>
      <c r="F152" s="661"/>
      <c r="G152" s="514"/>
      <c r="H152" s="661"/>
      <c r="I152" s="661"/>
      <c r="J152" s="661"/>
      <c r="K152" s="661"/>
      <c r="L152" s="661"/>
    </row>
    <row r="153" spans="3:12" ht="15.75" thickBot="1" x14ac:dyDescent="0.3">
      <c r="C153" s="695" t="s">
        <v>53</v>
      </c>
      <c r="D153" s="671">
        <f>SUM(F160:F161)</f>
        <v>50000</v>
      </c>
      <c r="E153" s="661"/>
      <c r="F153" s="655"/>
      <c r="G153" s="659"/>
      <c r="H153" s="655"/>
      <c r="I153" s="655"/>
      <c r="J153" s="661"/>
      <c r="K153" s="661"/>
      <c r="L153" s="661"/>
    </row>
    <row r="154" spans="3:12" x14ac:dyDescent="0.25">
      <c r="C154" s="655"/>
      <c r="D154" s="654"/>
      <c r="E154" s="662"/>
      <c r="F154" s="662"/>
      <c r="G154" s="662"/>
      <c r="H154" s="658"/>
      <c r="I154" s="658"/>
      <c r="J154" s="658"/>
      <c r="K154" s="674"/>
      <c r="L154" s="661"/>
    </row>
    <row r="155" spans="3:12" ht="15.75" x14ac:dyDescent="0.25">
      <c r="C155" s="449" t="s">
        <v>515</v>
      </c>
      <c r="D155" s="703" t="s">
        <v>2144</v>
      </c>
      <c r="E155" s="662"/>
      <c r="F155" s="662"/>
      <c r="G155" s="662"/>
      <c r="H155" s="658"/>
      <c r="I155" s="658"/>
      <c r="J155" s="658"/>
      <c r="K155" s="674"/>
      <c r="L155" s="661"/>
    </row>
    <row r="156" spans="3:12" ht="18.75" x14ac:dyDescent="0.25">
      <c r="C156" s="704" t="str">
        <f>IFERROR(VLOOKUP(D155,'Desarrollo e Innov. Curricular'!$E:$F,2,FALSE),IFERROR(VLOOKUP(D155,Investigación!$E:$F,2,FALSE),IFERROR(VLOOKUP(D155,'Vinculación Univ. Sociedad'!$E:$F,2,FALSE),IFERROR(VLOOKUP(D155,'Docencia y Profesorado Universi'!$E:$F,2,FALSE),IFERROR(VLOOKUP(D155,Estudiantes!$E:$F,2,FALSE),IFERROR(VLOOKUP(D155,'Gestion Administrativa'!$E:$F,2,FALSE),IFERROR(VLOOKUP(D155,'Gestion Academica'!$E:$F,2,FALSE),IFERROR(VLOOKUP(D155,Graduados!$E:$F,2,FALSE),IFERROR(VLOOKUP(D155,'Gestión del Conocimiento'!$E:$F,2,FALSE),IFERROR(VLOOKUP(D155,Gobernabilidad!$E:$F,2,FALSE),IFERROR(VLOOKUP(D155,'NIVEL DE ES Y  SISTEMA NACIONAL'!$E:$F,2,FALSE),VLOOKUP(D155,'Lo Esencial'!$E:$F,2,0))))))))))))</f>
        <v>Mantenimiento de Auditorium Jesus Aguilar Paz.</v>
      </c>
      <c r="D156" s="654"/>
      <c r="E156" s="662"/>
      <c r="F156" s="662"/>
      <c r="G156" s="662"/>
      <c r="H156" s="658"/>
      <c r="I156" s="658"/>
      <c r="J156" s="658"/>
      <c r="K156" s="674"/>
      <c r="L156" s="661"/>
    </row>
    <row r="157" spans="3:12" x14ac:dyDescent="0.25">
      <c r="C157" s="661"/>
      <c r="D157" s="661"/>
      <c r="E157" s="662"/>
      <c r="F157" s="662"/>
      <c r="G157" s="662"/>
      <c r="H157" s="658"/>
      <c r="I157" s="658"/>
      <c r="J157" s="658"/>
      <c r="K157" s="674"/>
      <c r="L157" s="661"/>
    </row>
    <row r="158" spans="3:12" ht="15.75" thickBot="1" x14ac:dyDescent="0.3">
      <c r="C158" s="661"/>
      <c r="D158" s="661"/>
      <c r="E158" s="661"/>
      <c r="F158" s="662"/>
      <c r="G158" s="658"/>
      <c r="H158" s="658"/>
      <c r="I158" s="658"/>
      <c r="J158" s="661"/>
      <c r="K158" s="661"/>
      <c r="L158" s="661"/>
    </row>
    <row r="159" spans="3:12" ht="30.75" thickBot="1" x14ac:dyDescent="0.3">
      <c r="C159" s="680" t="s">
        <v>44</v>
      </c>
      <c r="D159" s="556" t="s">
        <v>55</v>
      </c>
      <c r="E159" s="685" t="s">
        <v>57</v>
      </c>
      <c r="F159" s="684" t="s">
        <v>27</v>
      </c>
      <c r="G159" s="683" t="s">
        <v>252</v>
      </c>
      <c r="H159" s="685" t="s">
        <v>46</v>
      </c>
      <c r="I159" s="683" t="s">
        <v>253</v>
      </c>
      <c r="J159" s="683" t="s">
        <v>535</v>
      </c>
      <c r="K159" s="683" t="s">
        <v>536</v>
      </c>
      <c r="L159" s="683" t="s">
        <v>170</v>
      </c>
    </row>
    <row r="160" spans="3:12" ht="60.75" thickBot="1" x14ac:dyDescent="0.3">
      <c r="C160" s="802" t="s">
        <v>2366</v>
      </c>
      <c r="D160" s="803">
        <v>1</v>
      </c>
      <c r="E160" s="675">
        <v>50000</v>
      </c>
      <c r="F160" s="610">
        <f t="shared" ref="F160" si="11">D160*E160</f>
        <v>50000</v>
      </c>
      <c r="G160" s="804" t="s">
        <v>250</v>
      </c>
      <c r="H160" s="611" t="s">
        <v>1218</v>
      </c>
      <c r="I160" s="816" t="str">
        <f>VLOOKUP(H160,[2]Presupuesto!$B$11:$C$586,2,0)</f>
        <v>OTROS RESPUESTOS Y ACCESORIOS MENORES</v>
      </c>
      <c r="J160" s="806" t="s">
        <v>1851</v>
      </c>
      <c r="K160" s="540" t="s">
        <v>520</v>
      </c>
      <c r="L160" s="540"/>
    </row>
    <row r="161" spans="3:12" ht="15.75" thickBot="1" x14ac:dyDescent="0.3">
      <c r="C161" s="615"/>
      <c r="D161" s="697"/>
      <c r="E161" s="667"/>
      <c r="F161" s="812"/>
      <c r="G161" s="813"/>
      <c r="H161" s="814"/>
      <c r="I161" s="681"/>
      <c r="J161" s="708"/>
      <c r="K161" s="540"/>
      <c r="L161" s="679"/>
    </row>
    <row r="162" spans="3:12" x14ac:dyDescent="0.25">
      <c r="C162" s="661"/>
      <c r="D162" s="661"/>
      <c r="E162" s="661"/>
      <c r="F162" s="661"/>
      <c r="G162" s="514"/>
      <c r="H162" s="661"/>
      <c r="I162" s="661"/>
      <c r="J162" s="661"/>
      <c r="K162" s="661"/>
      <c r="L162" s="661"/>
    </row>
    <row r="163" spans="3:12" x14ac:dyDescent="0.25">
      <c r="C163" s="661"/>
      <c r="D163" s="661"/>
      <c r="E163" s="661"/>
      <c r="F163" s="661"/>
      <c r="G163" s="514"/>
      <c r="H163" s="661"/>
      <c r="I163" s="661"/>
      <c r="J163" s="661"/>
      <c r="K163" s="661"/>
      <c r="L163" s="661"/>
    </row>
    <row r="164" spans="3:12" ht="15.75" thickBot="1" x14ac:dyDescent="0.3">
      <c r="C164" s="661"/>
      <c r="D164" s="661"/>
      <c r="E164" s="661"/>
      <c r="F164" s="661"/>
      <c r="G164" s="514"/>
      <c r="H164" s="661"/>
      <c r="I164" s="661"/>
      <c r="J164" s="661"/>
      <c r="K164" s="661"/>
      <c r="L164" s="661"/>
    </row>
    <row r="165" spans="3:12" ht="15.75" thickBot="1" x14ac:dyDescent="0.3">
      <c r="C165" s="695" t="s">
        <v>53</v>
      </c>
      <c r="D165" s="671">
        <f>SUM(F172:F173)</f>
        <v>192800</v>
      </c>
      <c r="E165" s="661"/>
      <c r="F165" s="655"/>
      <c r="G165" s="659"/>
      <c r="H165" s="655"/>
      <c r="I165" s="655"/>
      <c r="J165" s="661"/>
      <c r="K165" s="661"/>
      <c r="L165" s="661"/>
    </row>
    <row r="166" spans="3:12" x14ac:dyDescent="0.25">
      <c r="C166" s="655"/>
      <c r="D166" s="654"/>
      <c r="E166" s="662"/>
      <c r="F166" s="662"/>
      <c r="G166" s="662"/>
      <c r="H166" s="658"/>
      <c r="I166" s="658"/>
      <c r="J166" s="658"/>
      <c r="K166" s="674"/>
      <c r="L166" s="661"/>
    </row>
    <row r="167" spans="3:12" ht="15.75" x14ac:dyDescent="0.25">
      <c r="C167" s="449" t="s">
        <v>515</v>
      </c>
      <c r="D167" s="703" t="s">
        <v>2146</v>
      </c>
      <c r="E167" s="662"/>
      <c r="F167" s="662"/>
      <c r="G167" s="662"/>
      <c r="H167" s="658"/>
      <c r="I167" s="658"/>
      <c r="J167" s="658"/>
      <c r="K167" s="674"/>
      <c r="L167" s="661"/>
    </row>
    <row r="168" spans="3:12" ht="18.75" x14ac:dyDescent="0.25">
      <c r="C168" s="704" t="str">
        <f>IFERROR(VLOOKUP(D167,'Desarrollo e Innov. Curricular'!$E:$F,2,FALSE),IFERROR(VLOOKUP(D167,Investigación!$E:$F,2,FALSE),IFERROR(VLOOKUP(D167,'Vinculación Univ. Sociedad'!$E:$F,2,FALSE),IFERROR(VLOOKUP(D167,'Docencia y Profesorado Universi'!$E:$F,2,FALSE),IFERROR(VLOOKUP(D167,Estudiantes!$E:$F,2,FALSE),IFERROR(VLOOKUP(D167,'Gestion Administrativa'!$E:$F,2,FALSE),IFERROR(VLOOKUP(D167,'Gestion Academica'!$E:$F,2,FALSE),IFERROR(VLOOKUP(D167,Graduados!$E:$F,2,FALSE),IFERROR(VLOOKUP(D167,'Gestión del Conocimiento'!$E:$F,2,FALSE),IFERROR(VLOOKUP(D167,Gobernabilidad!$E:$F,2,FALSE),IFERROR(VLOOKUP(D167,'NIVEL DE ES Y  SISTEMA NACIONAL'!$E:$F,2,FALSE),VLOOKUP(D167,'Lo Esencial'!$E:$F,2,0))))))))))))</f>
        <v xml:space="preserve"> Pintura epoxica en mesones de practicas de laboratorios. </v>
      </c>
      <c r="D168" s="654"/>
      <c r="E168" s="662"/>
      <c r="F168" s="662"/>
      <c r="G168" s="662"/>
      <c r="H168" s="658"/>
      <c r="I168" s="658"/>
      <c r="J168" s="658"/>
      <c r="K168" s="674"/>
      <c r="L168" s="661"/>
    </row>
    <row r="169" spans="3:12" x14ac:dyDescent="0.25">
      <c r="C169" s="661"/>
      <c r="D169" s="661"/>
      <c r="E169" s="662"/>
      <c r="F169" s="662"/>
      <c r="G169" s="662"/>
      <c r="H169" s="658"/>
      <c r="I169" s="658"/>
      <c r="J169" s="658"/>
      <c r="K169" s="674"/>
      <c r="L169" s="661"/>
    </row>
    <row r="170" spans="3:12" ht="15.75" thickBot="1" x14ac:dyDescent="0.3">
      <c r="C170" s="661"/>
      <c r="D170" s="661"/>
      <c r="E170" s="661"/>
      <c r="F170" s="662"/>
      <c r="G170" s="658"/>
      <c r="H170" s="658"/>
      <c r="I170" s="658"/>
      <c r="J170" s="661"/>
      <c r="K170" s="661"/>
      <c r="L170" s="661"/>
    </row>
    <row r="171" spans="3:12" ht="30.75" thickBot="1" x14ac:dyDescent="0.3">
      <c r="C171" s="680" t="s">
        <v>44</v>
      </c>
      <c r="D171" s="556" t="s">
        <v>55</v>
      </c>
      <c r="E171" s="685" t="s">
        <v>57</v>
      </c>
      <c r="F171" s="684" t="s">
        <v>27</v>
      </c>
      <c r="G171" s="683" t="s">
        <v>252</v>
      </c>
      <c r="H171" s="685" t="s">
        <v>46</v>
      </c>
      <c r="I171" s="683" t="s">
        <v>253</v>
      </c>
      <c r="J171" s="683" t="s">
        <v>535</v>
      </c>
      <c r="K171" s="683" t="s">
        <v>536</v>
      </c>
      <c r="L171" s="683" t="s">
        <v>170</v>
      </c>
    </row>
    <row r="172" spans="3:12" ht="45.75" thickBot="1" x14ac:dyDescent="0.3">
      <c r="C172" s="802" t="s">
        <v>2367</v>
      </c>
      <c r="D172" s="803">
        <v>80</v>
      </c>
      <c r="E172" s="675">
        <v>2410</v>
      </c>
      <c r="F172" s="610">
        <f t="shared" ref="F172" si="12">D172*E172</f>
        <v>192800</v>
      </c>
      <c r="G172" s="804" t="s">
        <v>251</v>
      </c>
      <c r="H172" s="611" t="s">
        <v>1218</v>
      </c>
      <c r="I172" s="816" t="str">
        <f>VLOOKUP(H172,[2]Presupuesto!$B$11:$C$586,2,0)</f>
        <v>OTROS RESPUESTOS Y ACCESORIOS MENORES</v>
      </c>
      <c r="J172" s="806" t="s">
        <v>1851</v>
      </c>
      <c r="K172" s="540" t="s">
        <v>520</v>
      </c>
      <c r="L172" s="540"/>
    </row>
    <row r="173" spans="3:12" ht="15.75" thickBot="1" x14ac:dyDescent="0.3">
      <c r="C173" s="615"/>
      <c r="D173" s="697"/>
      <c r="E173" s="667"/>
      <c r="F173" s="812"/>
      <c r="G173" s="813"/>
      <c r="H173" s="814"/>
      <c r="I173" s="681"/>
      <c r="J173" s="708"/>
      <c r="K173" s="540"/>
      <c r="L173" s="679"/>
    </row>
    <row r="174" spans="3:12" x14ac:dyDescent="0.25">
      <c r="C174" s="661"/>
      <c r="D174" s="661"/>
      <c r="E174" s="661"/>
      <c r="F174" s="661"/>
      <c r="G174" s="514"/>
      <c r="H174" s="661"/>
      <c r="I174" s="661"/>
      <c r="J174" s="661"/>
      <c r="K174" s="661"/>
      <c r="L174" s="661"/>
    </row>
    <row r="175" spans="3:12" x14ac:dyDescent="0.25">
      <c r="C175" s="661"/>
      <c r="D175" s="661"/>
      <c r="E175" s="661"/>
      <c r="F175" s="661"/>
      <c r="G175" s="514"/>
      <c r="H175" s="661"/>
      <c r="I175" s="661"/>
      <c r="J175" s="661"/>
      <c r="K175" s="661"/>
      <c r="L175" s="661"/>
    </row>
    <row r="176" spans="3:12" x14ac:dyDescent="0.25">
      <c r="C176" s="661"/>
      <c r="D176" s="661"/>
      <c r="E176" s="661"/>
      <c r="F176" s="661"/>
      <c r="G176" s="514"/>
      <c r="H176" s="661"/>
      <c r="I176" s="661"/>
      <c r="J176" s="661"/>
      <c r="K176" s="661"/>
      <c r="L176" s="661"/>
    </row>
    <row r="177" spans="3:12" ht="15.75" thickBot="1" x14ac:dyDescent="0.3">
      <c r="C177" s="661"/>
      <c r="D177" s="661"/>
      <c r="E177" s="661"/>
      <c r="F177" s="661"/>
      <c r="G177" s="514"/>
      <c r="H177" s="661"/>
      <c r="I177" s="661"/>
      <c r="J177" s="661"/>
      <c r="K177" s="661"/>
      <c r="L177" s="661"/>
    </row>
    <row r="178" spans="3:12" ht="15.75" thickBot="1" x14ac:dyDescent="0.3">
      <c r="C178" s="695" t="s">
        <v>53</v>
      </c>
      <c r="D178" s="671">
        <f>SUM(F185:F186)</f>
        <v>77400</v>
      </c>
      <c r="E178" s="661"/>
      <c r="F178" s="655"/>
      <c r="G178" s="659"/>
      <c r="H178" s="655"/>
      <c r="I178" s="655"/>
      <c r="J178" s="661"/>
      <c r="K178" s="661"/>
      <c r="L178" s="661"/>
    </row>
    <row r="179" spans="3:12" x14ac:dyDescent="0.25">
      <c r="C179" s="655"/>
      <c r="D179" s="654"/>
      <c r="E179" s="662"/>
      <c r="F179" s="662"/>
      <c r="G179" s="662"/>
      <c r="H179" s="658"/>
      <c r="I179" s="658"/>
      <c r="J179" s="658"/>
      <c r="K179" s="674"/>
      <c r="L179" s="661"/>
    </row>
    <row r="180" spans="3:12" ht="15.75" x14ac:dyDescent="0.25">
      <c r="C180" s="449" t="s">
        <v>515</v>
      </c>
      <c r="D180" s="703" t="s">
        <v>2148</v>
      </c>
      <c r="E180" s="662"/>
      <c r="F180" s="662"/>
      <c r="G180" s="662"/>
      <c r="H180" s="658"/>
      <c r="I180" s="658"/>
      <c r="J180" s="658"/>
      <c r="K180" s="674"/>
      <c r="L180" s="661"/>
    </row>
    <row r="181" spans="3:12" ht="18.75" x14ac:dyDescent="0.25">
      <c r="C181" s="704" t="str">
        <f>IFERROR(VLOOKUP(D180,'Desarrollo e Innov. Curricular'!$E:$F,2,FALSE),IFERROR(VLOOKUP(D180,Investigación!$E:$F,2,FALSE),IFERROR(VLOOKUP(D180,'Vinculación Univ. Sociedad'!$E:$F,2,FALSE),IFERROR(VLOOKUP(D180,'Docencia y Profesorado Universi'!$E:$F,2,FALSE),IFERROR(VLOOKUP(D180,Estudiantes!$E:$F,2,FALSE),IFERROR(VLOOKUP(D180,'Gestion Administrativa'!$E:$F,2,FALSE),IFERROR(VLOOKUP(D180,'Gestion Academica'!$E:$F,2,FALSE),IFERROR(VLOOKUP(D180,Graduados!$E:$F,2,FALSE),IFERROR(VLOOKUP(D180,'Gestión del Conocimiento'!$E:$F,2,FALSE),IFERROR(VLOOKUP(D180,Gobernabilidad!$E:$F,2,FALSE),IFERROR(VLOOKUP(D180,'NIVEL DE ES Y  SISTEMA NACIONAL'!$E:$F,2,FALSE),VLOOKUP(D180,'Lo Esencial'!$E:$F,2,0))))))))))))</f>
        <v xml:space="preserve"> Trabajo en estructura de madera.</v>
      </c>
      <c r="D181" s="654"/>
      <c r="E181" s="662"/>
      <c r="F181" s="662"/>
      <c r="G181" s="662"/>
      <c r="H181" s="658"/>
      <c r="I181" s="658"/>
      <c r="J181" s="658"/>
      <c r="K181" s="674"/>
      <c r="L181" s="661"/>
    </row>
    <row r="182" spans="3:12" x14ac:dyDescent="0.25">
      <c r="C182" s="661"/>
      <c r="D182" s="661"/>
      <c r="E182" s="662"/>
      <c r="F182" s="662"/>
      <c r="G182" s="662"/>
      <c r="H182" s="658"/>
      <c r="I182" s="658"/>
      <c r="J182" s="658"/>
      <c r="K182" s="674"/>
      <c r="L182" s="661"/>
    </row>
    <row r="183" spans="3:12" ht="15.75" thickBot="1" x14ac:dyDescent="0.3">
      <c r="C183" s="661"/>
      <c r="D183" s="661"/>
      <c r="E183" s="661"/>
      <c r="F183" s="662"/>
      <c r="G183" s="658"/>
      <c r="H183" s="658"/>
      <c r="I183" s="658"/>
      <c r="J183" s="661"/>
      <c r="K183" s="661"/>
      <c r="L183" s="661"/>
    </row>
    <row r="184" spans="3:12" ht="30.75" thickBot="1" x14ac:dyDescent="0.3">
      <c r="C184" s="680" t="s">
        <v>44</v>
      </c>
      <c r="D184" s="556" t="s">
        <v>55</v>
      </c>
      <c r="E184" s="685" t="s">
        <v>57</v>
      </c>
      <c r="F184" s="684" t="s">
        <v>27</v>
      </c>
      <c r="G184" s="683" t="s">
        <v>252</v>
      </c>
      <c r="H184" s="685" t="s">
        <v>46</v>
      </c>
      <c r="I184" s="683" t="s">
        <v>253</v>
      </c>
      <c r="J184" s="683" t="s">
        <v>535</v>
      </c>
      <c r="K184" s="683" t="s">
        <v>536</v>
      </c>
      <c r="L184" s="683" t="s">
        <v>170</v>
      </c>
    </row>
    <row r="185" spans="3:12" ht="60.75" thickBot="1" x14ac:dyDescent="0.3">
      <c r="C185" s="802" t="s">
        <v>2368</v>
      </c>
      <c r="D185" s="803">
        <v>516</v>
      </c>
      <c r="E185" s="675">
        <v>150</v>
      </c>
      <c r="F185" s="610">
        <f t="shared" ref="F185" si="13">D185*E185</f>
        <v>77400</v>
      </c>
      <c r="G185" s="804" t="s">
        <v>250</v>
      </c>
      <c r="H185" s="611" t="s">
        <v>1218</v>
      </c>
      <c r="I185" s="816" t="str">
        <f>VLOOKUP(H185,[2]Presupuesto!$B$11:$C$586,2,0)</f>
        <v>OTROS RESPUESTOS Y ACCESORIOS MENORES</v>
      </c>
      <c r="J185" s="806" t="s">
        <v>1851</v>
      </c>
      <c r="K185" s="540" t="s">
        <v>520</v>
      </c>
      <c r="L185" s="540"/>
    </row>
    <row r="186" spans="3:12" ht="15.75" thickBot="1" x14ac:dyDescent="0.3">
      <c r="C186" s="615"/>
      <c r="D186" s="697"/>
      <c r="E186" s="667"/>
      <c r="F186" s="812"/>
      <c r="G186" s="813"/>
      <c r="H186" s="814"/>
      <c r="I186" s="681"/>
      <c r="J186" s="708"/>
      <c r="K186" s="540"/>
      <c r="L186" s="679"/>
    </row>
    <row r="187" spans="3:12" x14ac:dyDescent="0.25">
      <c r="C187" s="661"/>
      <c r="D187" s="661"/>
      <c r="E187" s="661"/>
      <c r="F187" s="661"/>
      <c r="G187" s="514"/>
      <c r="H187" s="661"/>
      <c r="I187" s="661"/>
      <c r="J187" s="661"/>
      <c r="K187" s="661"/>
      <c r="L187" s="661"/>
    </row>
    <row r="188" spans="3:12" x14ac:dyDescent="0.25">
      <c r="C188" s="661"/>
      <c r="D188" s="661"/>
      <c r="E188" s="661"/>
      <c r="F188" s="661"/>
      <c r="G188" s="514"/>
      <c r="H188" s="661"/>
      <c r="I188" s="661"/>
      <c r="J188" s="661"/>
      <c r="K188" s="661"/>
      <c r="L188" s="661"/>
    </row>
    <row r="189" spans="3:12" ht="15.75" thickBot="1" x14ac:dyDescent="0.3">
      <c r="C189" s="661"/>
      <c r="D189" s="661"/>
      <c r="E189" s="661"/>
      <c r="F189" s="661"/>
      <c r="G189" s="514"/>
      <c r="H189" s="661"/>
      <c r="I189" s="661"/>
      <c r="J189" s="661"/>
      <c r="K189" s="661"/>
      <c r="L189" s="661"/>
    </row>
    <row r="190" spans="3:12" ht="15.75" thickBot="1" x14ac:dyDescent="0.3">
      <c r="C190" s="695" t="s">
        <v>53</v>
      </c>
      <c r="D190" s="671">
        <f>SUM(F197:F198)</f>
        <v>5000</v>
      </c>
      <c r="E190" s="661"/>
      <c r="F190" s="655"/>
      <c r="G190" s="659"/>
      <c r="H190" s="655"/>
      <c r="I190" s="655"/>
      <c r="J190" s="661"/>
      <c r="K190" s="661"/>
      <c r="L190" s="661"/>
    </row>
    <row r="191" spans="3:12" x14ac:dyDescent="0.25">
      <c r="C191" s="655"/>
      <c r="D191" s="654"/>
      <c r="E191" s="662"/>
      <c r="F191" s="662"/>
      <c r="G191" s="662"/>
      <c r="H191" s="658"/>
      <c r="I191" s="658"/>
      <c r="J191" s="658"/>
      <c r="K191" s="674"/>
      <c r="L191" s="661"/>
    </row>
    <row r="192" spans="3:12" ht="15.75" x14ac:dyDescent="0.25">
      <c r="C192" s="449" t="s">
        <v>515</v>
      </c>
      <c r="D192" s="703" t="s">
        <v>2149</v>
      </c>
      <c r="E192" s="662"/>
      <c r="F192" s="662"/>
      <c r="G192" s="662"/>
      <c r="H192" s="658"/>
      <c r="I192" s="658"/>
      <c r="J192" s="658"/>
      <c r="K192" s="674"/>
      <c r="L192" s="661"/>
    </row>
    <row r="193" spans="3:12" ht="18.75" x14ac:dyDescent="0.25">
      <c r="C193" s="704" t="str">
        <f>IFERROR(VLOOKUP(D192,'Desarrollo e Innov. Curricular'!$E:$F,2,FALSE),IFERROR(VLOOKUP(D192,Investigación!$E:$F,2,FALSE),IFERROR(VLOOKUP(D192,'Vinculación Univ. Sociedad'!$E:$F,2,FALSE),IFERROR(VLOOKUP(D192,'Docencia y Profesorado Universi'!$E:$F,2,FALSE),IFERROR(VLOOKUP(D192,Estudiantes!$E:$F,2,FALSE),IFERROR(VLOOKUP(D192,'Gestion Administrativa'!$E:$F,2,FALSE),IFERROR(VLOOKUP(D192,'Gestion Academica'!$E:$F,2,FALSE),IFERROR(VLOOKUP(D192,Graduados!$E:$F,2,FALSE),IFERROR(VLOOKUP(D192,'Gestión del Conocimiento'!$E:$F,2,FALSE),IFERROR(VLOOKUP(D192,Gobernabilidad!$E:$F,2,FALSE),IFERROR(VLOOKUP(D192,'NIVEL DE ES Y  SISTEMA NACIONAL'!$E:$F,2,FALSE),VLOOKUP(D192,'Lo Esencial'!$E:$F,2,0))))))))))))</f>
        <v>Control en el area de estacionamiento y aceras del edificio.</v>
      </c>
      <c r="D193" s="654"/>
      <c r="E193" s="662"/>
      <c r="F193" s="662"/>
      <c r="G193" s="662"/>
      <c r="H193" s="658"/>
      <c r="I193" s="658"/>
      <c r="J193" s="658"/>
      <c r="K193" s="674"/>
      <c r="L193" s="661"/>
    </row>
    <row r="194" spans="3:12" x14ac:dyDescent="0.25">
      <c r="C194" s="661"/>
      <c r="D194" s="661"/>
      <c r="E194" s="662"/>
      <c r="F194" s="662"/>
      <c r="G194" s="662"/>
      <c r="H194" s="658"/>
      <c r="I194" s="658"/>
      <c r="J194" s="658"/>
      <c r="K194" s="674"/>
      <c r="L194" s="661"/>
    </row>
    <row r="195" spans="3:12" ht="15.75" thickBot="1" x14ac:dyDescent="0.3">
      <c r="C195" s="661"/>
      <c r="D195" s="661"/>
      <c r="E195" s="661"/>
      <c r="F195" s="662"/>
      <c r="G195" s="658"/>
      <c r="H195" s="658"/>
      <c r="I195" s="658"/>
      <c r="J195" s="661"/>
      <c r="K195" s="661"/>
      <c r="L195" s="661"/>
    </row>
    <row r="196" spans="3:12" ht="30.75" thickBot="1" x14ac:dyDescent="0.3">
      <c r="C196" s="680" t="s">
        <v>44</v>
      </c>
      <c r="D196" s="556" t="s">
        <v>55</v>
      </c>
      <c r="E196" s="685" t="s">
        <v>57</v>
      </c>
      <c r="F196" s="684" t="s">
        <v>27</v>
      </c>
      <c r="G196" s="683" t="s">
        <v>252</v>
      </c>
      <c r="H196" s="685" t="s">
        <v>46</v>
      </c>
      <c r="I196" s="683" t="s">
        <v>253</v>
      </c>
      <c r="J196" s="683" t="s">
        <v>535</v>
      </c>
      <c r="K196" s="683" t="s">
        <v>536</v>
      </c>
      <c r="L196" s="683" t="s">
        <v>170</v>
      </c>
    </row>
    <row r="197" spans="3:12" ht="60.75" thickBot="1" x14ac:dyDescent="0.3">
      <c r="C197" s="802" t="s">
        <v>2369</v>
      </c>
      <c r="D197" s="803">
        <v>50</v>
      </c>
      <c r="E197" s="675">
        <v>100</v>
      </c>
      <c r="F197" s="610">
        <f t="shared" ref="F197" si="14">D197*E197</f>
        <v>5000</v>
      </c>
      <c r="G197" s="804" t="s">
        <v>251</v>
      </c>
      <c r="H197" s="611" t="s">
        <v>946</v>
      </c>
      <c r="I197" s="815" t="str">
        <f>VLOOKUP(H197,[2]Presupuesto!$B$11:$C$586,2,0)</f>
        <v>MANTENIMIENTO Y REPARACION DE OBRAS CIVILES EINSTALACIONES VARIAS</v>
      </c>
      <c r="J197" s="806" t="s">
        <v>1851</v>
      </c>
      <c r="K197" s="540" t="s">
        <v>520</v>
      </c>
      <c r="L197" s="540"/>
    </row>
    <row r="198" spans="3:12" ht="15.75" thickBot="1" x14ac:dyDescent="0.3">
      <c r="C198" s="615"/>
      <c r="D198" s="697"/>
      <c r="E198" s="667"/>
      <c r="F198" s="812"/>
      <c r="G198" s="813"/>
      <c r="H198" s="814"/>
      <c r="I198" s="681"/>
      <c r="J198" s="708"/>
      <c r="K198" s="540"/>
      <c r="L198" s="679"/>
    </row>
    <row r="199" spans="3:12" x14ac:dyDescent="0.25">
      <c r="C199" s="661"/>
      <c r="D199" s="661"/>
      <c r="E199" s="661"/>
      <c r="F199" s="661"/>
      <c r="G199" s="514"/>
      <c r="H199" s="661"/>
      <c r="I199" s="661"/>
      <c r="J199" s="661"/>
      <c r="K199" s="661"/>
      <c r="L199" s="661"/>
    </row>
    <row r="200" spans="3:12" x14ac:dyDescent="0.25">
      <c r="C200" s="661"/>
      <c r="D200" s="661"/>
      <c r="E200" s="661"/>
      <c r="F200" s="661"/>
      <c r="G200" s="514"/>
      <c r="H200" s="661"/>
      <c r="I200" s="661"/>
      <c r="J200" s="661"/>
      <c r="K200" s="661"/>
      <c r="L200" s="661"/>
    </row>
    <row r="201" spans="3:12" ht="15.75" thickBot="1" x14ac:dyDescent="0.3">
      <c r="C201" s="661"/>
      <c r="D201" s="661"/>
      <c r="E201" s="661"/>
      <c r="F201" s="661"/>
      <c r="G201" s="514"/>
      <c r="H201" s="661"/>
      <c r="I201" s="661"/>
      <c r="J201" s="661"/>
      <c r="K201" s="661"/>
      <c r="L201" s="661"/>
    </row>
    <row r="202" spans="3:12" ht="15.75" thickBot="1" x14ac:dyDescent="0.3">
      <c r="C202" s="695" t="s">
        <v>53</v>
      </c>
      <c r="D202" s="671">
        <f>SUM(F209:F210)</f>
        <v>100000</v>
      </c>
      <c r="E202" s="661"/>
      <c r="F202" s="655"/>
      <c r="G202" s="659"/>
      <c r="H202" s="655"/>
      <c r="I202" s="655"/>
      <c r="J202" s="661"/>
      <c r="K202" s="661"/>
      <c r="L202" s="661"/>
    </row>
    <row r="203" spans="3:12" x14ac:dyDescent="0.25">
      <c r="C203" s="655"/>
      <c r="D203" s="654"/>
      <c r="E203" s="662"/>
      <c r="F203" s="662"/>
      <c r="G203" s="662"/>
      <c r="H203" s="658"/>
      <c r="I203" s="658"/>
      <c r="J203" s="658"/>
      <c r="K203" s="674"/>
      <c r="L203" s="661"/>
    </row>
    <row r="204" spans="3:12" ht="15.75" x14ac:dyDescent="0.25">
      <c r="C204" s="449" t="s">
        <v>515</v>
      </c>
      <c r="D204" s="703" t="s">
        <v>2151</v>
      </c>
      <c r="E204" s="662"/>
      <c r="F204" s="662"/>
      <c r="G204" s="662"/>
      <c r="H204" s="658"/>
      <c r="I204" s="658"/>
      <c r="J204" s="658"/>
      <c r="K204" s="674"/>
      <c r="L204" s="661"/>
    </row>
    <row r="205" spans="3:12" ht="18.75" x14ac:dyDescent="0.25">
      <c r="C205" s="704" t="str">
        <f>IFERROR(VLOOKUP(D204,'Desarrollo e Innov. Curricular'!$E:$F,2,FALSE),IFERROR(VLOOKUP(D204,Investigación!$E:$F,2,FALSE),IFERROR(VLOOKUP(D204,'Vinculación Univ. Sociedad'!$E:$F,2,FALSE),IFERROR(VLOOKUP(D204,'Docencia y Profesorado Universi'!$E:$F,2,FALSE),IFERROR(VLOOKUP(D204,Estudiantes!$E:$F,2,FALSE),IFERROR(VLOOKUP(D204,'Gestion Administrativa'!$E:$F,2,FALSE),IFERROR(VLOOKUP(D204,'Gestion Academica'!$E:$F,2,FALSE),IFERROR(VLOOKUP(D204,Graduados!$E:$F,2,FALSE),IFERROR(VLOOKUP(D204,'Gestión del Conocimiento'!$E:$F,2,FALSE),IFERROR(VLOOKUP(D204,Gobernabilidad!$E:$F,2,FALSE),IFERROR(VLOOKUP(D204,'NIVEL DE ES Y  SISTEMA NACIONAL'!$E:$F,2,FALSE),VLOOKUP(D204,'Lo Esencial'!$E:$F,2,0))))))))))))</f>
        <v xml:space="preserve"> Revision y certificado de tuberia de gas, conexión de sistema central de gas.</v>
      </c>
      <c r="D205" s="654"/>
      <c r="E205" s="662"/>
      <c r="F205" s="662"/>
      <c r="G205" s="662"/>
      <c r="H205" s="658"/>
      <c r="I205" s="658"/>
      <c r="J205" s="658"/>
      <c r="K205" s="674"/>
      <c r="L205" s="661"/>
    </row>
    <row r="206" spans="3:12" x14ac:dyDescent="0.25">
      <c r="C206" s="661"/>
      <c r="D206" s="661"/>
      <c r="E206" s="662"/>
      <c r="F206" s="662"/>
      <c r="G206" s="662"/>
      <c r="H206" s="658"/>
      <c r="I206" s="658"/>
      <c r="J206" s="658"/>
      <c r="K206" s="674"/>
      <c r="L206" s="661"/>
    </row>
    <row r="207" spans="3:12" ht="15.75" thickBot="1" x14ac:dyDescent="0.3">
      <c r="C207" s="661"/>
      <c r="D207" s="661"/>
      <c r="E207" s="661"/>
      <c r="F207" s="662"/>
      <c r="G207" s="658"/>
      <c r="H207" s="658"/>
      <c r="I207" s="658"/>
      <c r="J207" s="661"/>
      <c r="K207" s="661"/>
      <c r="L207" s="661"/>
    </row>
    <row r="208" spans="3:12" ht="30.75" thickBot="1" x14ac:dyDescent="0.3">
      <c r="C208" s="680" t="s">
        <v>44</v>
      </c>
      <c r="D208" s="556" t="s">
        <v>55</v>
      </c>
      <c r="E208" s="685" t="s">
        <v>57</v>
      </c>
      <c r="F208" s="684" t="s">
        <v>27</v>
      </c>
      <c r="G208" s="683" t="s">
        <v>252</v>
      </c>
      <c r="H208" s="685" t="s">
        <v>46</v>
      </c>
      <c r="I208" s="683" t="s">
        <v>253</v>
      </c>
      <c r="J208" s="683" t="s">
        <v>535</v>
      </c>
      <c r="K208" s="683" t="s">
        <v>536</v>
      </c>
      <c r="L208" s="683" t="s">
        <v>170</v>
      </c>
    </row>
    <row r="209" spans="3:12" ht="45.75" thickBot="1" x14ac:dyDescent="0.3">
      <c r="C209" s="802" t="s">
        <v>2370</v>
      </c>
      <c r="D209" s="803">
        <v>1</v>
      </c>
      <c r="E209" s="675">
        <v>100000</v>
      </c>
      <c r="F209" s="610">
        <f t="shared" ref="F209" si="15">D209*E209</f>
        <v>100000</v>
      </c>
      <c r="G209" s="804" t="s">
        <v>251</v>
      </c>
      <c r="H209" s="611" t="s">
        <v>946</v>
      </c>
      <c r="I209" s="815" t="str">
        <f>VLOOKUP(H209,[2]Presupuesto!$B$11:$C$586,2,0)</f>
        <v>MANTENIMIENTO Y REPARACION DE OBRAS CIVILES EINSTALACIONES VARIAS</v>
      </c>
      <c r="J209" s="806" t="s">
        <v>1851</v>
      </c>
      <c r="K209" s="540" t="s">
        <v>520</v>
      </c>
      <c r="L209" s="540"/>
    </row>
    <row r="210" spans="3:12" ht="15.75" thickBot="1" x14ac:dyDescent="0.3">
      <c r="C210" s="615"/>
      <c r="D210" s="697"/>
      <c r="E210" s="667"/>
      <c r="F210" s="812"/>
      <c r="G210" s="813"/>
      <c r="H210" s="814"/>
      <c r="I210" s="681"/>
      <c r="J210" s="708"/>
      <c r="K210" s="540"/>
      <c r="L210" s="679"/>
    </row>
    <row r="211" spans="3:12" x14ac:dyDescent="0.25">
      <c r="C211" s="661"/>
      <c r="D211" s="661"/>
      <c r="E211" s="661"/>
      <c r="F211" s="661"/>
      <c r="G211" s="514"/>
      <c r="H211" s="661"/>
      <c r="I211" s="661"/>
      <c r="J211" s="661"/>
      <c r="K211" s="661"/>
      <c r="L211" s="661"/>
    </row>
    <row r="212" spans="3:12" x14ac:dyDescent="0.25">
      <c r="C212" s="661"/>
      <c r="D212" s="661"/>
      <c r="E212" s="661"/>
      <c r="F212" s="661"/>
      <c r="G212" s="514"/>
      <c r="H212" s="661"/>
      <c r="I212" s="661"/>
      <c r="J212" s="661"/>
      <c r="K212" s="661"/>
      <c r="L212" s="661"/>
    </row>
    <row r="213" spans="3:12" ht="15.75" thickBot="1" x14ac:dyDescent="0.3">
      <c r="C213" s="661"/>
      <c r="D213" s="661"/>
      <c r="E213" s="661"/>
      <c r="F213" s="661"/>
      <c r="G213" s="514"/>
      <c r="H213" s="661"/>
      <c r="I213" s="661"/>
      <c r="J213" s="661"/>
      <c r="K213" s="661"/>
      <c r="L213" s="661"/>
    </row>
    <row r="214" spans="3:12" ht="15.75" thickBot="1" x14ac:dyDescent="0.3">
      <c r="C214" s="695" t="s">
        <v>53</v>
      </c>
      <c r="D214" s="671">
        <f>SUM(F221:F222)</f>
        <v>25000</v>
      </c>
      <c r="E214" s="661"/>
      <c r="F214" s="655"/>
      <c r="G214" s="659"/>
      <c r="H214" s="655"/>
      <c r="I214" s="655"/>
      <c r="J214" s="661"/>
      <c r="K214" s="661"/>
      <c r="L214" s="661"/>
    </row>
    <row r="215" spans="3:12" x14ac:dyDescent="0.25">
      <c r="C215" s="655"/>
      <c r="D215" s="654"/>
      <c r="E215" s="662"/>
      <c r="F215" s="662"/>
      <c r="G215" s="662"/>
      <c r="H215" s="658"/>
      <c r="I215" s="658"/>
      <c r="J215" s="658"/>
      <c r="K215" s="674"/>
      <c r="L215" s="661"/>
    </row>
    <row r="216" spans="3:12" ht="15.75" x14ac:dyDescent="0.25">
      <c r="C216" s="449" t="s">
        <v>515</v>
      </c>
      <c r="D216" s="703" t="s">
        <v>2153</v>
      </c>
      <c r="E216" s="662"/>
      <c r="F216" s="662"/>
      <c r="G216" s="662"/>
      <c r="H216" s="658"/>
      <c r="I216" s="658"/>
      <c r="J216" s="658"/>
      <c r="K216" s="674"/>
      <c r="L216" s="661"/>
    </row>
    <row r="217" spans="3:12" ht="18.75" x14ac:dyDescent="0.25">
      <c r="C217" s="704" t="str">
        <f>IFERROR(VLOOKUP(D216,'Desarrollo e Innov. Curricular'!$E:$F,2,FALSE),IFERROR(VLOOKUP(D216,Investigación!$E:$F,2,FALSE),IFERROR(VLOOKUP(D216,'Vinculación Univ. Sociedad'!$E:$F,2,FALSE),IFERROR(VLOOKUP(D216,'Docencia y Profesorado Universi'!$E:$F,2,FALSE),IFERROR(VLOOKUP(D216,Estudiantes!$E:$F,2,FALSE),IFERROR(VLOOKUP(D216,'Gestion Administrativa'!$E:$F,2,FALSE),IFERROR(VLOOKUP(D216,'Gestion Academica'!$E:$F,2,FALSE),IFERROR(VLOOKUP(D216,Graduados!$E:$F,2,FALSE),IFERROR(VLOOKUP(D216,'Gestión del Conocimiento'!$E:$F,2,FALSE),IFERROR(VLOOKUP(D216,Gobernabilidad!$E:$F,2,FALSE),IFERROR(VLOOKUP(D216,'NIVEL DE ES Y  SISTEMA NACIONAL'!$E:$F,2,FALSE),VLOOKUP(D216,'Lo Esencial'!$E:$F,2,0))))))))))))</f>
        <v>Mantenimiento de equipo de cuarto de maquinas.</v>
      </c>
      <c r="D217" s="654"/>
      <c r="E217" s="662"/>
      <c r="F217" s="662"/>
      <c r="G217" s="662"/>
      <c r="H217" s="658"/>
      <c r="I217" s="658"/>
      <c r="J217" s="658"/>
      <c r="K217" s="674"/>
      <c r="L217" s="661"/>
    </row>
    <row r="218" spans="3:12" x14ac:dyDescent="0.25">
      <c r="C218" s="661"/>
      <c r="D218" s="661"/>
      <c r="E218" s="662"/>
      <c r="F218" s="662"/>
      <c r="G218" s="662"/>
      <c r="H218" s="658"/>
      <c r="I218" s="658"/>
      <c r="J218" s="658"/>
      <c r="K218" s="674"/>
      <c r="L218" s="661"/>
    </row>
    <row r="219" spans="3:12" ht="15.75" thickBot="1" x14ac:dyDescent="0.3">
      <c r="C219" s="661"/>
      <c r="D219" s="661"/>
      <c r="E219" s="661"/>
      <c r="F219" s="662"/>
      <c r="G219" s="658"/>
      <c r="H219" s="658"/>
      <c r="I219" s="658"/>
      <c r="J219" s="661"/>
      <c r="K219" s="661"/>
      <c r="L219" s="661"/>
    </row>
    <row r="220" spans="3:12" ht="30.75" thickBot="1" x14ac:dyDescent="0.3">
      <c r="C220" s="680" t="s">
        <v>44</v>
      </c>
      <c r="D220" s="556" t="s">
        <v>55</v>
      </c>
      <c r="E220" s="685" t="s">
        <v>57</v>
      </c>
      <c r="F220" s="684" t="s">
        <v>27</v>
      </c>
      <c r="G220" s="683" t="s">
        <v>252</v>
      </c>
      <c r="H220" s="685" t="s">
        <v>46</v>
      </c>
      <c r="I220" s="683" t="s">
        <v>253</v>
      </c>
      <c r="J220" s="683" t="s">
        <v>535</v>
      </c>
      <c r="K220" s="683" t="s">
        <v>536</v>
      </c>
      <c r="L220" s="683" t="s">
        <v>170</v>
      </c>
    </row>
    <row r="221" spans="3:12" ht="60.75" thickBot="1" x14ac:dyDescent="0.3">
      <c r="C221" s="802" t="s">
        <v>2371</v>
      </c>
      <c r="D221" s="803">
        <v>1</v>
      </c>
      <c r="E221" s="675">
        <v>25000</v>
      </c>
      <c r="F221" s="610">
        <f t="shared" ref="F221" si="16">D221*E221</f>
        <v>25000</v>
      </c>
      <c r="G221" s="804" t="s">
        <v>250</v>
      </c>
      <c r="H221" s="611" t="s">
        <v>1218</v>
      </c>
      <c r="I221" s="815" t="str">
        <f>VLOOKUP(H221,[2]Presupuesto!$B$11:$C$586,2,0)</f>
        <v>OTROS RESPUESTOS Y ACCESORIOS MENORES</v>
      </c>
      <c r="J221" s="806" t="s">
        <v>1851</v>
      </c>
      <c r="K221" s="540" t="s">
        <v>520</v>
      </c>
      <c r="L221" s="540"/>
    </row>
    <row r="222" spans="3:12" ht="15.75" thickBot="1" x14ac:dyDescent="0.3">
      <c r="C222" s="615"/>
      <c r="D222" s="697"/>
      <c r="E222" s="667"/>
      <c r="F222" s="812"/>
      <c r="G222" s="813"/>
      <c r="H222" s="814"/>
      <c r="I222" s="681"/>
      <c r="J222" s="708"/>
      <c r="K222" s="540"/>
      <c r="L222" s="679"/>
    </row>
    <row r="223" spans="3:12" x14ac:dyDescent="0.25">
      <c r="C223" s="661"/>
      <c r="D223" s="661"/>
      <c r="E223" s="661"/>
      <c r="F223" s="661"/>
      <c r="G223" s="514"/>
      <c r="H223" s="661"/>
      <c r="I223" s="661"/>
      <c r="J223" s="661"/>
      <c r="K223" s="661"/>
      <c r="L223" s="661"/>
    </row>
    <row r="224" spans="3:12" x14ac:dyDescent="0.25">
      <c r="C224" s="661"/>
      <c r="D224" s="661"/>
      <c r="E224" s="661"/>
      <c r="F224" s="661"/>
      <c r="G224" s="514"/>
      <c r="H224" s="661"/>
      <c r="I224" s="661"/>
      <c r="J224" s="661"/>
      <c r="K224" s="661"/>
      <c r="L224" s="661"/>
    </row>
    <row r="225" spans="3:12" ht="15.75" thickBot="1" x14ac:dyDescent="0.3">
      <c r="C225" s="661"/>
      <c r="D225" s="661"/>
      <c r="E225" s="661"/>
      <c r="F225" s="661"/>
      <c r="G225" s="514"/>
      <c r="H225" s="661"/>
      <c r="I225" s="661"/>
      <c r="J225" s="661"/>
      <c r="K225" s="661"/>
      <c r="L225" s="661"/>
    </row>
    <row r="226" spans="3:12" ht="15.75" thickBot="1" x14ac:dyDescent="0.3">
      <c r="C226" s="695" t="s">
        <v>53</v>
      </c>
      <c r="D226" s="671">
        <f>SUM(F233:F234)</f>
        <v>75000</v>
      </c>
      <c r="E226" s="661"/>
      <c r="F226" s="655"/>
      <c r="G226" s="659"/>
      <c r="H226" s="655"/>
      <c r="I226" s="655"/>
      <c r="J226" s="661"/>
      <c r="K226" s="661"/>
      <c r="L226" s="661"/>
    </row>
    <row r="227" spans="3:12" x14ac:dyDescent="0.25">
      <c r="C227" s="655"/>
      <c r="D227" s="654"/>
      <c r="E227" s="662"/>
      <c r="F227" s="662"/>
      <c r="G227" s="662"/>
      <c r="H227" s="658"/>
      <c r="I227" s="658"/>
      <c r="J227" s="658"/>
      <c r="K227" s="674"/>
      <c r="L227" s="661"/>
    </row>
    <row r="228" spans="3:12" ht="15.75" x14ac:dyDescent="0.25">
      <c r="C228" s="449" t="s">
        <v>515</v>
      </c>
      <c r="D228" s="703" t="s">
        <v>2286</v>
      </c>
      <c r="E228" s="662"/>
      <c r="F228" s="662"/>
      <c r="G228" s="662"/>
      <c r="H228" s="658"/>
      <c r="I228" s="658"/>
      <c r="J228" s="658"/>
      <c r="K228" s="674"/>
      <c r="L228" s="661"/>
    </row>
    <row r="229" spans="3:12" ht="18.75" x14ac:dyDescent="0.25">
      <c r="C229" s="704" t="str">
        <f>IFERROR(VLOOKUP(D228,'Desarrollo e Innov. Curricular'!$E:$F,2,FALSE),IFERROR(VLOOKUP(D228,Investigación!$E:$F,2,FALSE),IFERROR(VLOOKUP(D228,'Vinculación Univ. Sociedad'!$E:$F,2,FALSE),IFERROR(VLOOKUP(D228,'Docencia y Profesorado Universi'!$E:$F,2,FALSE),IFERROR(VLOOKUP(D228,Estudiantes!$E:$F,2,FALSE),IFERROR(VLOOKUP(D228,'Gestion Administrativa'!$E:$F,2,FALSE),IFERROR(VLOOKUP(D228,'Gestion Academica'!$E:$F,2,FALSE),IFERROR(VLOOKUP(D228,Graduados!$E:$F,2,FALSE),IFERROR(VLOOKUP(D228,'Gestión del Conocimiento'!$E:$F,2,FALSE),IFERROR(VLOOKUP(D228,Gobernabilidad!$E:$F,2,FALSE),IFERROR(VLOOKUP(D228,'NIVEL DE ES Y  SISTEMA NACIONAL'!$E:$F,2,FALSE),VLOOKUP(D228,'Lo Esencial'!$E:$F,2,0))))))))))))</f>
        <v>Mantenimiento rutinario del edificio</v>
      </c>
      <c r="D229" s="654"/>
      <c r="E229" s="662"/>
      <c r="F229" s="662"/>
      <c r="G229" s="662"/>
      <c r="H229" s="658"/>
      <c r="I229" s="658"/>
      <c r="J229" s="658"/>
      <c r="K229" s="674"/>
      <c r="L229" s="661"/>
    </row>
    <row r="230" spans="3:12" x14ac:dyDescent="0.25">
      <c r="C230" s="661"/>
      <c r="D230" s="661"/>
      <c r="E230" s="662"/>
      <c r="F230" s="662"/>
      <c r="G230" s="662"/>
      <c r="H230" s="658"/>
      <c r="I230" s="658"/>
      <c r="J230" s="658"/>
      <c r="K230" s="674"/>
      <c r="L230" s="661"/>
    </row>
    <row r="231" spans="3:12" ht="15.75" thickBot="1" x14ac:dyDescent="0.3">
      <c r="C231" s="661"/>
      <c r="D231" s="661"/>
      <c r="E231" s="661"/>
      <c r="F231" s="662"/>
      <c r="G231" s="658"/>
      <c r="H231" s="658"/>
      <c r="I231" s="658"/>
      <c r="J231" s="661"/>
      <c r="K231" s="661"/>
      <c r="L231" s="661"/>
    </row>
    <row r="232" spans="3:12" ht="30.75" thickBot="1" x14ac:dyDescent="0.3">
      <c r="C232" s="680" t="s">
        <v>44</v>
      </c>
      <c r="D232" s="556" t="s">
        <v>55</v>
      </c>
      <c r="E232" s="685" t="s">
        <v>57</v>
      </c>
      <c r="F232" s="684" t="s">
        <v>27</v>
      </c>
      <c r="G232" s="683" t="s">
        <v>252</v>
      </c>
      <c r="H232" s="685" t="s">
        <v>46</v>
      </c>
      <c r="I232" s="683" t="s">
        <v>253</v>
      </c>
      <c r="J232" s="683" t="s">
        <v>535</v>
      </c>
      <c r="K232" s="683" t="s">
        <v>536</v>
      </c>
      <c r="L232" s="683" t="s">
        <v>170</v>
      </c>
    </row>
    <row r="233" spans="3:12" ht="45.75" thickBot="1" x14ac:dyDescent="0.3">
      <c r="C233" s="802" t="s">
        <v>2372</v>
      </c>
      <c r="D233" s="803">
        <v>1</v>
      </c>
      <c r="E233" s="675">
        <v>75000</v>
      </c>
      <c r="F233" s="610">
        <f t="shared" ref="F233" si="17">D233*E233</f>
        <v>75000</v>
      </c>
      <c r="G233" s="804" t="s">
        <v>251</v>
      </c>
      <c r="H233" s="611" t="s">
        <v>930</v>
      </c>
      <c r="I233" s="815" t="str">
        <f>VLOOKUP(H233,[2]Presupuesto!$B$11:$C$586,2,0)</f>
        <v>MANTENIMIENTO Y REPARACION DE EQUIPO Y MAQUINARIA DE PRODUCCION</v>
      </c>
      <c r="J233" s="806" t="s">
        <v>1851</v>
      </c>
      <c r="K233" s="540" t="s">
        <v>520</v>
      </c>
      <c r="L233" s="540"/>
    </row>
    <row r="234" spans="3:12" ht="15.75" thickBot="1" x14ac:dyDescent="0.3">
      <c r="C234" s="615"/>
      <c r="D234" s="697"/>
      <c r="E234" s="667"/>
      <c r="F234" s="812"/>
      <c r="G234" s="813"/>
      <c r="H234" s="814"/>
      <c r="I234" s="681"/>
      <c r="J234" s="708"/>
      <c r="K234" s="540"/>
      <c r="L234" s="679"/>
    </row>
    <row r="235" spans="3:12" x14ac:dyDescent="0.25">
      <c r="C235" s="618"/>
      <c r="D235" s="134"/>
      <c r="E235" s="134"/>
      <c r="F235" s="134"/>
      <c r="G235" s="98"/>
      <c r="H235" s="134"/>
      <c r="I235" s="618"/>
    </row>
    <row r="236" spans="3:12" ht="15.75" thickBot="1" x14ac:dyDescent="0.3">
      <c r="C236" s="618"/>
      <c r="D236" s="134"/>
      <c r="E236" s="134"/>
      <c r="F236" s="134"/>
      <c r="G236" s="98"/>
      <c r="H236" s="134"/>
      <c r="I236" s="618"/>
    </row>
    <row r="237" spans="3:12" ht="15.75" thickBot="1" x14ac:dyDescent="0.3">
      <c r="C237" s="695" t="s">
        <v>53</v>
      </c>
      <c r="D237" s="671">
        <f>SUM(F244:F245)</f>
        <v>40000</v>
      </c>
      <c r="E237" s="661"/>
      <c r="F237" s="655"/>
      <c r="G237" s="659"/>
      <c r="H237" s="655"/>
      <c r="I237" s="655"/>
      <c r="J237" s="661"/>
      <c r="K237" s="661"/>
      <c r="L237" s="661"/>
    </row>
    <row r="238" spans="3:12" x14ac:dyDescent="0.25">
      <c r="C238" s="655"/>
      <c r="D238" s="654"/>
      <c r="E238" s="662"/>
      <c r="F238" s="662"/>
      <c r="G238" s="662"/>
      <c r="H238" s="658"/>
      <c r="I238" s="658"/>
      <c r="J238" s="658"/>
      <c r="K238" s="674"/>
      <c r="L238" s="661"/>
    </row>
    <row r="239" spans="3:12" ht="15.75" x14ac:dyDescent="0.25">
      <c r="C239" s="449" t="s">
        <v>515</v>
      </c>
      <c r="D239" s="703" t="s">
        <v>2287</v>
      </c>
      <c r="E239" s="662"/>
      <c r="F239" s="662"/>
      <c r="G239" s="662"/>
      <c r="H239" s="658"/>
      <c r="I239" s="658"/>
      <c r="J239" s="658"/>
      <c r="K239" s="674"/>
      <c r="L239" s="661"/>
    </row>
    <row r="240" spans="3:12" ht="18.75" x14ac:dyDescent="0.25">
      <c r="C240" s="704" t="str">
        <f>IFERROR(VLOOKUP(D239,'Desarrollo e Innov. Curricular'!$E:$F,2,FALSE),IFERROR(VLOOKUP(D239,Investigación!$E:$F,2,FALSE),IFERROR(VLOOKUP(D239,'Vinculación Univ. Sociedad'!$E:$F,2,FALSE),IFERROR(VLOOKUP(D239,'Docencia y Profesorado Universi'!$E:$F,2,FALSE),IFERROR(VLOOKUP(D239,Estudiantes!$E:$F,2,FALSE),IFERROR(VLOOKUP(D239,'Gestion Administrativa'!$E:$F,2,FALSE),IFERROR(VLOOKUP(D239,'Gestion Academica'!$E:$F,2,FALSE),IFERROR(VLOOKUP(D239,Graduados!$E:$F,2,FALSE),IFERROR(VLOOKUP(D239,'Gestión del Conocimiento'!$E:$F,2,FALSE),IFERROR(VLOOKUP(D239,Gobernabilidad!$E:$F,2,FALSE),IFERROR(VLOOKUP(D239,'NIVEL DE ES Y  SISTEMA NACIONAL'!$E:$F,2,FALSE),VLOOKUP(D239,'Lo Esencial'!$E:$F,2,0))))))))))))</f>
        <v>Nombre de edificio y auditorium Jesus Aguilar Paz, en letra de relieve</v>
      </c>
      <c r="D240" s="654"/>
      <c r="E240" s="662"/>
      <c r="F240" s="662"/>
      <c r="G240" s="662"/>
      <c r="H240" s="658"/>
      <c r="I240" s="658"/>
      <c r="J240" s="658"/>
      <c r="K240" s="674"/>
      <c r="L240" s="661"/>
    </row>
    <row r="241" spans="3:12" x14ac:dyDescent="0.25">
      <c r="C241" s="661"/>
      <c r="D241" s="661"/>
      <c r="E241" s="662"/>
      <c r="F241" s="662"/>
      <c r="G241" s="662"/>
      <c r="H241" s="658"/>
      <c r="I241" s="658"/>
      <c r="J241" s="658"/>
      <c r="K241" s="674"/>
      <c r="L241" s="661"/>
    </row>
    <row r="242" spans="3:12" ht="15.75" thickBot="1" x14ac:dyDescent="0.3">
      <c r="C242" s="661"/>
      <c r="D242" s="661"/>
      <c r="E242" s="661"/>
      <c r="F242" s="662"/>
      <c r="G242" s="658"/>
      <c r="H242" s="658"/>
      <c r="I242" s="658"/>
      <c r="J242" s="661"/>
      <c r="K242" s="661"/>
      <c r="L242" s="661"/>
    </row>
    <row r="243" spans="3:12" ht="30.75" thickBot="1" x14ac:dyDescent="0.3">
      <c r="C243" s="680" t="s">
        <v>44</v>
      </c>
      <c r="D243" s="556" t="s">
        <v>55</v>
      </c>
      <c r="E243" s="685" t="s">
        <v>57</v>
      </c>
      <c r="F243" s="684" t="s">
        <v>27</v>
      </c>
      <c r="G243" s="683" t="s">
        <v>252</v>
      </c>
      <c r="H243" s="685" t="s">
        <v>46</v>
      </c>
      <c r="I243" s="683" t="s">
        <v>253</v>
      </c>
      <c r="J243" s="683" t="s">
        <v>535</v>
      </c>
      <c r="K243" s="683" t="s">
        <v>536</v>
      </c>
      <c r="L243" s="683" t="s">
        <v>170</v>
      </c>
    </row>
    <row r="244" spans="3:12" ht="45.75" thickBot="1" x14ac:dyDescent="0.3">
      <c r="C244" s="802" t="s">
        <v>2462</v>
      </c>
      <c r="D244" s="803">
        <v>2</v>
      </c>
      <c r="E244" s="675">
        <v>20000</v>
      </c>
      <c r="F244" s="610">
        <f t="shared" ref="F244" si="18">D244*E244</f>
        <v>40000</v>
      </c>
      <c r="G244" s="804" t="s">
        <v>251</v>
      </c>
      <c r="H244" s="611" t="s">
        <v>930</v>
      </c>
      <c r="I244" s="815" t="str">
        <f>VLOOKUP(H244,[2]Presupuesto!$B$11:$C$586,2,0)</f>
        <v>MANTENIMIENTO Y REPARACION DE EQUIPO Y MAQUINARIA DE PRODUCCION</v>
      </c>
      <c r="J244" s="806" t="s">
        <v>1851</v>
      </c>
      <c r="K244" s="540" t="s">
        <v>537</v>
      </c>
      <c r="L244" s="540"/>
    </row>
    <row r="245" spans="3:12" ht="15.75" thickBot="1" x14ac:dyDescent="0.3">
      <c r="C245" s="615"/>
      <c r="D245" s="697"/>
      <c r="E245" s="667"/>
      <c r="F245" s="812"/>
      <c r="G245" s="813"/>
      <c r="H245" s="814"/>
      <c r="I245" s="681"/>
      <c r="J245" s="708"/>
      <c r="K245" s="540"/>
      <c r="L245" s="679"/>
    </row>
  </sheetData>
  <dataValidations count="5">
    <dataValidation type="list" allowBlank="1" showInputMessage="1" showErrorMessage="1" errorTitle="¡Ingreso Inválido!" error="Seleccione una opción de la lista." promptTitle="Tipo de Presupuesto" prompt="Seleccione una opción de la lista." sqref="G15 G107:G109 G42:G43 G55:G56 G67:G68 G81:G82 G94:G95 G233:G234 G121:G122 G134:G135 G147:G148 G160:G161 G172:G173 G185:G186 G197:G198 G209:G210 G221:G222 G27:G30 G244:G245">
      <formula1>$R$2:$S$2</formula1>
    </dataValidation>
    <dataValidation type="list" allowBlank="1" showInputMessage="1" showErrorMessage="1" errorTitle="¡Ingreso Inválido!" error="Seleccione una opción de la lista" promptTitle="Mes Requerido" prompt="Seleccione el mes en el que requiere el recurso." sqref="K15 K27:K30 K42:K43 K55:K56 K67:K68 K81:K82 K94:K95 K107:K109 K121:K122 K134:K135 K147:K148 K160:K161 K172:K173 K185:K186 K197:K198 K209:K210 K221:K222 K233:K234 K244:K245">
      <formula1>$U$2:$AF$2</formula1>
    </dataValidation>
    <dataValidation type="list" allowBlank="1" showInputMessage="1" showErrorMessage="1" errorTitle="¡Ingreso Inválido!" error="Seleccione una opción de la lista." promptTitle="Dimensión Estratégica" prompt="Seleccione una opción de la lista." sqref="J15 J27:J30 J42:J43 J55:J56 J67:J68 J81:J82 J94:J95 J107:J109 J121:J122 J134:J135 J147:J148 J160:J161 J172:J173 J185:J186 J197:J198 J209:J210 J221:J222 J233:J234 J244:J245">
      <formula1>$A$2:$K$2</formula1>
    </dataValidation>
    <dataValidation type="list" allowBlank="1" showInputMessage="1" showErrorMessage="1" errorTitle="¡Ingreso Inválido!" error="Verifique el valor ingresado." promptTitle="Ingrese el Objeto de Gasto" prompt="Ingrese el Objeto de Gasto" sqref="H15 H107:H109 H42:H43 H55:H56 H67:H68 H81:H82 H94:H95 H233:H234 H121:H122 H134:H135 H147:H148 H160:H161 H172:H173 H185:H186 H197:H198 H209:H210 H221:H222 H27:H30 H244:H245">
      <formula1>$A$1:$VD$1</formula1>
    </dataValidation>
    <dataValidation type="list" allowBlank="1" showInputMessage="1" showErrorMessage="1" errorTitle="¡Ingreso Inválido!" error="Seleccione una opción de la lista." promptTitle="Proyecto" prompt="Seleccione una opción." sqref="L15 L27:L30 L42:L43 L55:L56 L67:L68 L81:L82 L94:L95 L107:L109 L121:L122 L134:L135 L147:L148 L160:L161 L172:L173 L185:L186 L197:L198 L209:L210 L221:L222 L233:L234 L244:L245">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8"/>
  <sheetViews>
    <sheetView showGridLines="0" topLeftCell="A4" zoomScale="86" zoomScaleNormal="86" zoomScaleSheetLayoutView="90" workbookViewId="0">
      <selection activeCell="G9" sqref="G9"/>
    </sheetView>
  </sheetViews>
  <sheetFormatPr baseColWidth="10" defaultColWidth="11.5703125" defaultRowHeight="15" x14ac:dyDescent="0.25"/>
  <cols>
    <col min="1" max="1" width="1.85546875" style="112" customWidth="1"/>
    <col min="2" max="2" width="33.5703125" style="112" bestFit="1" customWidth="1"/>
    <col min="3" max="3" width="45.42578125" style="112" customWidth="1"/>
    <col min="4" max="4" width="26.42578125" style="112" bestFit="1" customWidth="1"/>
    <col min="5" max="6" width="13.85546875" style="112" customWidth="1"/>
    <col min="7" max="7" width="13.85546875" style="97" customWidth="1"/>
    <col min="8" max="8" width="16.42578125" style="112" customWidth="1"/>
    <col min="9" max="9" width="35.42578125" style="112" bestFit="1" customWidth="1"/>
    <col min="10" max="10" width="32.42578125" style="112" customWidth="1"/>
    <col min="11" max="11" width="13.42578125" style="112" bestFit="1" customWidth="1"/>
    <col min="12"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L2" s="545"/>
      <c r="M2" s="545"/>
      <c r="N2" s="545"/>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546</v>
      </c>
      <c r="D5" s="230">
        <f>SUMIF(C:C,$C$10,D:D)</f>
        <v>152500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SUM(F17:F52)</f>
        <v>152500</v>
      </c>
      <c r="G10" s="99"/>
      <c r="H10" s="72"/>
      <c r="I10" s="72"/>
    </row>
    <row r="11" spans="1:576" x14ac:dyDescent="0.25">
      <c r="G11" s="99"/>
      <c r="H11" s="72"/>
      <c r="I11" s="72"/>
    </row>
    <row r="12" spans="1:576" x14ac:dyDescent="0.25">
      <c r="F12" s="72"/>
      <c r="G12" s="99"/>
      <c r="H12" s="72"/>
      <c r="I12" s="72"/>
    </row>
    <row r="13" spans="1:576" ht="15.75" x14ac:dyDescent="0.25">
      <c r="C13" s="449" t="s">
        <v>515</v>
      </c>
      <c r="D13" s="238" t="s">
        <v>1862</v>
      </c>
      <c r="F13" s="72"/>
      <c r="G13" s="99"/>
      <c r="H13" s="72"/>
      <c r="I13" s="72"/>
    </row>
    <row r="14" spans="1:576" ht="18.75" x14ac:dyDescent="0.25">
      <c r="C14" s="255"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 xml:space="preserve"> Actualizacion de manuales con practicas innovadoras </v>
      </c>
      <c r="D14" s="31"/>
      <c r="F14" s="72"/>
      <c r="G14" s="99"/>
      <c r="H14" s="72"/>
      <c r="I14" s="72"/>
    </row>
    <row r="15" spans="1:576" ht="42.75" thickBot="1" x14ac:dyDescent="0.3">
      <c r="F15" s="120"/>
      <c r="G15" s="96"/>
      <c r="H15" s="96"/>
      <c r="I15" s="96"/>
      <c r="L15" s="273"/>
      <c r="M15" s="274"/>
      <c r="N15" s="273"/>
      <c r="O15" s="273"/>
      <c r="P15" s="276" t="s">
        <v>596</v>
      </c>
      <c r="Q15" s="276" t="s">
        <v>597</v>
      </c>
    </row>
    <row r="16" spans="1:576" ht="30.75" thickBot="1" x14ac:dyDescent="0.3">
      <c r="C16" s="156" t="s">
        <v>44</v>
      </c>
      <c r="D16" s="156" t="s">
        <v>55</v>
      </c>
      <c r="E16" s="163" t="s">
        <v>57</v>
      </c>
      <c r="F16" s="162" t="s">
        <v>27</v>
      </c>
      <c r="G16" s="160" t="s">
        <v>252</v>
      </c>
      <c r="H16" s="163" t="s">
        <v>46</v>
      </c>
      <c r="I16" s="160" t="s">
        <v>253</v>
      </c>
      <c r="J16" s="160" t="s">
        <v>535</v>
      </c>
      <c r="K16" s="160" t="s">
        <v>536</v>
      </c>
      <c r="L16" s="270" t="s">
        <v>21</v>
      </c>
      <c r="M16" s="270" t="s">
        <v>55</v>
      </c>
      <c r="N16" s="271" t="s">
        <v>594</v>
      </c>
      <c r="O16" s="272" t="s">
        <v>595</v>
      </c>
      <c r="P16" s="275">
        <v>0.7</v>
      </c>
      <c r="Q16" s="275">
        <v>0.3</v>
      </c>
    </row>
    <row r="17" spans="3:17" ht="45" x14ac:dyDescent="0.25">
      <c r="C17" s="267" t="s">
        <v>566</v>
      </c>
      <c r="D17" s="268"/>
      <c r="E17" s="266">
        <f>HLOOKUP(C17,$AH$2:$BU$3,2,0)</f>
        <v>620</v>
      </c>
      <c r="F17" s="124">
        <f t="shared" ref="F17:F52" si="0">D17*E17</f>
        <v>0</v>
      </c>
      <c r="G17" s="188" t="s">
        <v>251</v>
      </c>
      <c r="H17" s="169"/>
      <c r="I17" s="157" t="e">
        <f>VLOOKUP(H17,Presupuesto!$B$11:$C$586,2,0)</f>
        <v>#N/A</v>
      </c>
      <c r="J17" s="265" t="s">
        <v>1849</v>
      </c>
      <c r="K17" s="125" t="s">
        <v>519</v>
      </c>
      <c r="L17" s="614" t="s">
        <v>1916</v>
      </c>
      <c r="M17" s="185">
        <v>5000</v>
      </c>
      <c r="N17" s="150">
        <v>50</v>
      </c>
      <c r="O17" s="124">
        <f t="shared" ref="O17:O52" si="1">M17*N17</f>
        <v>250000</v>
      </c>
      <c r="P17" s="124">
        <f>$O17*P$16</f>
        <v>175000</v>
      </c>
      <c r="Q17" s="124">
        <f t="shared" ref="Q17:Q52" si="2">$O17*Q$16</f>
        <v>75000</v>
      </c>
    </row>
    <row r="18" spans="3:17" x14ac:dyDescent="0.25">
      <c r="C18" s="168" t="s">
        <v>1876</v>
      </c>
      <c r="D18" s="185">
        <v>177</v>
      </c>
      <c r="E18" s="150">
        <v>70</v>
      </c>
      <c r="F18" s="124">
        <f t="shared" si="0"/>
        <v>12390</v>
      </c>
      <c r="G18" s="188" t="s">
        <v>250</v>
      </c>
      <c r="H18" s="169" t="s">
        <v>1084</v>
      </c>
      <c r="I18" s="157" t="str">
        <f>VLOOKUP(H18,Presupuesto!$B$11:$C$586,2,0)</f>
        <v>PRODUCTOS PAPEL Y CARTON</v>
      </c>
      <c r="J18" s="125" t="str">
        <f>$J$17</f>
        <v>Desarrollo e Innov. Curricular</v>
      </c>
      <c r="K18" s="125" t="s">
        <v>537</v>
      </c>
      <c r="L18" s="168"/>
      <c r="M18" s="185"/>
      <c r="N18" s="150"/>
      <c r="O18" s="124">
        <f t="shared" si="1"/>
        <v>0</v>
      </c>
      <c r="P18" s="124">
        <f t="shared" ref="P18:P38" si="3">$O18*P$16</f>
        <v>0</v>
      </c>
      <c r="Q18" s="124">
        <f t="shared" si="2"/>
        <v>0</v>
      </c>
    </row>
    <row r="19" spans="3:17" s="516" customFormat="1" x14ac:dyDescent="0.25">
      <c r="C19" s="563" t="s">
        <v>1924</v>
      </c>
      <c r="D19" s="573">
        <v>823</v>
      </c>
      <c r="E19" s="546">
        <v>70</v>
      </c>
      <c r="F19" s="523">
        <f t="shared" si="0"/>
        <v>57610</v>
      </c>
      <c r="G19" s="576" t="s">
        <v>251</v>
      </c>
      <c r="H19" s="564" t="s">
        <v>1084</v>
      </c>
      <c r="I19" s="681" t="str">
        <f>VLOOKUP(H19,Presupuesto!$B$11:$C$586,2,0)</f>
        <v>PRODUCTOS PAPEL Y CARTON</v>
      </c>
      <c r="J19" s="664" t="str">
        <f>$J$17</f>
        <v>Desarrollo e Innov. Curricular</v>
      </c>
      <c r="K19" s="524"/>
      <c r="L19" s="563"/>
      <c r="M19" s="573"/>
      <c r="N19" s="546"/>
      <c r="O19" s="523"/>
      <c r="P19" s="523"/>
      <c r="Q19" s="523"/>
    </row>
    <row r="20" spans="3:17" x14ac:dyDescent="0.25">
      <c r="C20" s="168" t="s">
        <v>1896</v>
      </c>
      <c r="D20" s="185">
        <v>20</v>
      </c>
      <c r="E20" s="150">
        <v>1500</v>
      </c>
      <c r="F20" s="523">
        <f t="shared" si="0"/>
        <v>30000</v>
      </c>
      <c r="G20" s="188" t="s">
        <v>251</v>
      </c>
      <c r="H20" s="169" t="s">
        <v>1218</v>
      </c>
      <c r="I20" s="157" t="str">
        <f>VLOOKUP(H20,Presupuesto!$B$11:$C$586,2,0)</f>
        <v>OTROS RESPUESTOS Y ACCESORIOS MENORES</v>
      </c>
      <c r="J20" s="125" t="str">
        <f t="shared" ref="J20:J51" si="4">$J$17</f>
        <v>Desarrollo e Innov. Curricular</v>
      </c>
      <c r="K20" s="125" t="s">
        <v>537</v>
      </c>
      <c r="L20" s="168"/>
      <c r="M20" s="185"/>
      <c r="N20" s="150"/>
      <c r="O20" s="124">
        <f t="shared" si="1"/>
        <v>0</v>
      </c>
      <c r="P20" s="124">
        <f t="shared" si="3"/>
        <v>0</v>
      </c>
      <c r="Q20" s="124">
        <f t="shared" si="2"/>
        <v>0</v>
      </c>
    </row>
    <row r="21" spans="3:17" x14ac:dyDescent="0.25">
      <c r="C21" s="168" t="s">
        <v>1914</v>
      </c>
      <c r="D21" s="185">
        <v>20</v>
      </c>
      <c r="E21" s="150">
        <v>100</v>
      </c>
      <c r="F21" s="124">
        <f t="shared" si="0"/>
        <v>2000</v>
      </c>
      <c r="G21" s="188" t="s">
        <v>250</v>
      </c>
      <c r="H21" s="169" t="s">
        <v>1205</v>
      </c>
      <c r="I21" s="157" t="str">
        <f>VLOOKUP(H21,Presupuesto!$B$11:$C$586,2,0)</f>
        <v>UTILES DE ESCRITORIO, OFICINA Y ENSE¥ANZA</v>
      </c>
      <c r="J21" s="125" t="str">
        <f t="shared" si="4"/>
        <v>Desarrollo e Innov. Curricular</v>
      </c>
      <c r="K21" s="125" t="s">
        <v>537</v>
      </c>
      <c r="L21" s="168"/>
      <c r="M21" s="185"/>
      <c r="N21" s="150"/>
      <c r="O21" s="124">
        <f t="shared" si="1"/>
        <v>0</v>
      </c>
      <c r="P21" s="124">
        <f t="shared" si="3"/>
        <v>0</v>
      </c>
      <c r="Q21" s="124">
        <f t="shared" si="2"/>
        <v>0</v>
      </c>
    </row>
    <row r="22" spans="3:17" x14ac:dyDescent="0.25">
      <c r="C22" s="168" t="s">
        <v>1918</v>
      </c>
      <c r="D22" s="185">
        <v>6</v>
      </c>
      <c r="E22" s="150">
        <v>350</v>
      </c>
      <c r="F22" s="124">
        <f t="shared" si="0"/>
        <v>2100</v>
      </c>
      <c r="G22" s="188" t="s">
        <v>250</v>
      </c>
      <c r="H22" s="564" t="s">
        <v>1205</v>
      </c>
      <c r="I22" s="157" t="str">
        <f>VLOOKUP(H22,Presupuesto!$B$11:$C$586,2,0)</f>
        <v>UTILES DE ESCRITORIO, OFICINA Y ENSE¥ANZA</v>
      </c>
      <c r="J22" s="125" t="str">
        <f t="shared" si="4"/>
        <v>Desarrollo e Innov. Curricular</v>
      </c>
      <c r="K22" s="125" t="s">
        <v>537</v>
      </c>
      <c r="L22" s="168"/>
      <c r="M22" s="185"/>
      <c r="N22" s="150"/>
      <c r="O22" s="124">
        <f t="shared" si="1"/>
        <v>0</v>
      </c>
      <c r="P22" s="124">
        <f t="shared" si="3"/>
        <v>0</v>
      </c>
      <c r="Q22" s="124">
        <f t="shared" si="2"/>
        <v>0</v>
      </c>
    </row>
    <row r="23" spans="3:17" x14ac:dyDescent="0.25">
      <c r="C23" s="168" t="s">
        <v>1915</v>
      </c>
      <c r="D23" s="185">
        <v>2000</v>
      </c>
      <c r="E23" s="150">
        <v>6</v>
      </c>
      <c r="F23" s="124">
        <f t="shared" si="0"/>
        <v>12000</v>
      </c>
      <c r="G23" s="188" t="s">
        <v>251</v>
      </c>
      <c r="H23" s="564" t="s">
        <v>1084</v>
      </c>
      <c r="I23" s="157" t="str">
        <f>VLOOKUP(H23,Presupuesto!$B$11:$C$586,2,0)</f>
        <v>PRODUCTOS PAPEL Y CARTON</v>
      </c>
      <c r="J23" s="125" t="str">
        <f t="shared" si="4"/>
        <v>Desarrollo e Innov. Curricular</v>
      </c>
      <c r="K23" s="125" t="s">
        <v>526</v>
      </c>
      <c r="L23" s="168"/>
      <c r="M23" s="185"/>
      <c r="N23" s="150"/>
      <c r="O23" s="124">
        <f t="shared" si="1"/>
        <v>0</v>
      </c>
      <c r="P23" s="124">
        <f t="shared" si="3"/>
        <v>0</v>
      </c>
      <c r="Q23" s="124">
        <f t="shared" si="2"/>
        <v>0</v>
      </c>
    </row>
    <row r="24" spans="3:17" x14ac:dyDescent="0.25">
      <c r="C24" s="168" t="s">
        <v>1917</v>
      </c>
      <c r="D24" s="185">
        <v>24</v>
      </c>
      <c r="E24" s="150">
        <v>600</v>
      </c>
      <c r="F24" s="124">
        <f t="shared" si="0"/>
        <v>14400</v>
      </c>
      <c r="G24" s="188" t="s">
        <v>251</v>
      </c>
      <c r="H24" s="564" t="s">
        <v>1218</v>
      </c>
      <c r="I24" s="157" t="str">
        <f>VLOOKUP(H24,Presupuesto!$B$11:$C$586,2,0)</f>
        <v>OTROS RESPUESTOS Y ACCESORIOS MENORES</v>
      </c>
      <c r="J24" s="125" t="str">
        <f t="shared" si="4"/>
        <v>Desarrollo e Innov. Curricular</v>
      </c>
      <c r="K24" s="125" t="s">
        <v>537</v>
      </c>
      <c r="L24" s="168"/>
      <c r="M24" s="185"/>
      <c r="N24" s="150"/>
      <c r="O24" s="124">
        <f t="shared" si="1"/>
        <v>0</v>
      </c>
      <c r="P24" s="124">
        <f t="shared" si="3"/>
        <v>0</v>
      </c>
      <c r="Q24" s="124">
        <f t="shared" si="2"/>
        <v>0</v>
      </c>
    </row>
    <row r="25" spans="3:17" x14ac:dyDescent="0.25">
      <c r="C25" s="168" t="s">
        <v>1919</v>
      </c>
      <c r="D25" s="185">
        <v>18</v>
      </c>
      <c r="E25" s="150">
        <v>500</v>
      </c>
      <c r="F25" s="124">
        <f t="shared" si="0"/>
        <v>9000</v>
      </c>
      <c r="G25" s="188" t="s">
        <v>251</v>
      </c>
      <c r="H25" s="564" t="s">
        <v>1218</v>
      </c>
      <c r="I25" s="157" t="str">
        <f>VLOOKUP(H25,Presupuesto!$B$11:$C$586,2,0)</f>
        <v>OTROS RESPUESTOS Y ACCESORIOS MENORES</v>
      </c>
      <c r="J25" s="125" t="str">
        <f t="shared" si="4"/>
        <v>Desarrollo e Innov. Curricular</v>
      </c>
      <c r="K25" s="125" t="s">
        <v>537</v>
      </c>
      <c r="L25" s="168"/>
      <c r="M25" s="185"/>
      <c r="N25" s="150"/>
      <c r="O25" s="124">
        <f t="shared" si="1"/>
        <v>0</v>
      </c>
      <c r="P25" s="124">
        <f t="shared" si="3"/>
        <v>0</v>
      </c>
      <c r="Q25" s="124">
        <f t="shared" si="2"/>
        <v>0</v>
      </c>
    </row>
    <row r="26" spans="3:17" x14ac:dyDescent="0.25">
      <c r="C26" s="168" t="s">
        <v>1922</v>
      </c>
      <c r="D26" s="185">
        <v>24</v>
      </c>
      <c r="E26" s="150">
        <v>300</v>
      </c>
      <c r="F26" s="124">
        <f t="shared" si="0"/>
        <v>7200</v>
      </c>
      <c r="G26" s="188" t="s">
        <v>251</v>
      </c>
      <c r="H26" s="564" t="s">
        <v>1218</v>
      </c>
      <c r="I26" s="157" t="str">
        <f>VLOOKUP(H26,Presupuesto!$B$11:$C$586,2,0)</f>
        <v>OTROS RESPUESTOS Y ACCESORIOS MENORES</v>
      </c>
      <c r="J26" s="125" t="str">
        <f t="shared" si="4"/>
        <v>Desarrollo e Innov. Curricular</v>
      </c>
      <c r="K26" s="125" t="s">
        <v>537</v>
      </c>
      <c r="L26" s="168"/>
      <c r="M26" s="185"/>
      <c r="N26" s="150"/>
      <c r="O26" s="124">
        <f t="shared" si="1"/>
        <v>0</v>
      </c>
      <c r="P26" s="124">
        <f t="shared" si="3"/>
        <v>0</v>
      </c>
      <c r="Q26" s="124">
        <f t="shared" si="2"/>
        <v>0</v>
      </c>
    </row>
    <row r="27" spans="3:17" x14ac:dyDescent="0.25">
      <c r="C27" s="168" t="s">
        <v>1923</v>
      </c>
      <c r="D27" s="185">
        <v>2</v>
      </c>
      <c r="E27" s="150">
        <v>2900</v>
      </c>
      <c r="F27" s="124">
        <f t="shared" si="0"/>
        <v>5800</v>
      </c>
      <c r="G27" s="188" t="s">
        <v>251</v>
      </c>
      <c r="H27" s="564" t="s">
        <v>1218</v>
      </c>
      <c r="I27" s="157" t="str">
        <f>VLOOKUP(H27,Presupuesto!$B$11:$C$586,2,0)</f>
        <v>OTROS RESPUESTOS Y ACCESORIOS MENORES</v>
      </c>
      <c r="J27" s="125" t="str">
        <f t="shared" si="4"/>
        <v>Desarrollo e Innov. Curricular</v>
      </c>
      <c r="K27" s="125" t="s">
        <v>537</v>
      </c>
      <c r="L27" s="168"/>
      <c r="M27" s="185"/>
      <c r="N27" s="150"/>
      <c r="O27" s="124">
        <f t="shared" si="1"/>
        <v>0</v>
      </c>
      <c r="P27" s="124">
        <f t="shared" si="3"/>
        <v>0</v>
      </c>
      <c r="Q27" s="124">
        <f t="shared" si="2"/>
        <v>0</v>
      </c>
    </row>
    <row r="28" spans="3:17" x14ac:dyDescent="0.25">
      <c r="C28" s="168"/>
      <c r="D28" s="185"/>
      <c r="E28" s="150"/>
      <c r="F28" s="124">
        <f t="shared" si="0"/>
        <v>0</v>
      </c>
      <c r="G28" s="188"/>
      <c r="H28" s="169"/>
      <c r="I28" s="157" t="e">
        <f>VLOOKUP(H28,Presupuesto!$B$11:$C$586,2,0)</f>
        <v>#N/A</v>
      </c>
      <c r="J28" s="125" t="str">
        <f t="shared" si="4"/>
        <v>Desarrollo e Innov. Curricular</v>
      </c>
      <c r="K28" s="125" t="s">
        <v>537</v>
      </c>
      <c r="L28" s="168"/>
      <c r="M28" s="185"/>
      <c r="N28" s="150"/>
      <c r="O28" s="124">
        <f t="shared" si="1"/>
        <v>0</v>
      </c>
      <c r="P28" s="124">
        <f t="shared" si="3"/>
        <v>0</v>
      </c>
      <c r="Q28" s="124">
        <f t="shared" si="2"/>
        <v>0</v>
      </c>
    </row>
    <row r="29" spans="3:17" x14ac:dyDescent="0.25">
      <c r="C29" s="168"/>
      <c r="D29" s="185"/>
      <c r="E29" s="150"/>
      <c r="F29" s="124">
        <f t="shared" si="0"/>
        <v>0</v>
      </c>
      <c r="G29" s="188"/>
      <c r="H29" s="169"/>
      <c r="I29" s="157" t="e">
        <f>VLOOKUP(H29,Presupuesto!$B$11:$C$586,2,0)</f>
        <v>#N/A</v>
      </c>
      <c r="J29" s="125" t="str">
        <f t="shared" si="4"/>
        <v>Desarrollo e Innov. Curricular</v>
      </c>
      <c r="K29" s="125" t="s">
        <v>537</v>
      </c>
      <c r="L29" s="168"/>
      <c r="M29" s="185"/>
      <c r="N29" s="150"/>
      <c r="O29" s="124">
        <f t="shared" si="1"/>
        <v>0</v>
      </c>
      <c r="P29" s="124">
        <f t="shared" si="3"/>
        <v>0</v>
      </c>
      <c r="Q29" s="124">
        <f t="shared" si="2"/>
        <v>0</v>
      </c>
    </row>
    <row r="30" spans="3:17" x14ac:dyDescent="0.25">
      <c r="C30" s="168"/>
      <c r="D30" s="185"/>
      <c r="E30" s="150"/>
      <c r="F30" s="124">
        <f t="shared" si="0"/>
        <v>0</v>
      </c>
      <c r="G30" s="188"/>
      <c r="H30" s="169"/>
      <c r="I30" s="157" t="e">
        <f>VLOOKUP(H30,Presupuesto!$B$11:$C$586,2,0)</f>
        <v>#N/A</v>
      </c>
      <c r="J30" s="125" t="str">
        <f t="shared" si="4"/>
        <v>Desarrollo e Innov. Curricular</v>
      </c>
      <c r="K30" s="125" t="s">
        <v>537</v>
      </c>
      <c r="L30" s="168"/>
      <c r="M30" s="185"/>
      <c r="N30" s="150"/>
      <c r="O30" s="124">
        <f t="shared" si="1"/>
        <v>0</v>
      </c>
      <c r="P30" s="124">
        <f t="shared" si="3"/>
        <v>0</v>
      </c>
      <c r="Q30" s="124">
        <f t="shared" si="2"/>
        <v>0</v>
      </c>
    </row>
    <row r="31" spans="3:17" x14ac:dyDescent="0.25">
      <c r="C31" s="168"/>
      <c r="D31" s="185"/>
      <c r="E31" s="150"/>
      <c r="F31" s="124">
        <f t="shared" si="0"/>
        <v>0</v>
      </c>
      <c r="G31" s="188"/>
      <c r="H31" s="169"/>
      <c r="I31" s="157" t="e">
        <f>VLOOKUP(H31,Presupuesto!$B$11:$C$586,2,0)</f>
        <v>#N/A</v>
      </c>
      <c r="J31" s="125" t="str">
        <f t="shared" si="4"/>
        <v>Desarrollo e Innov. Curricular</v>
      </c>
      <c r="K31" s="125" t="s">
        <v>537</v>
      </c>
      <c r="L31" s="168"/>
      <c r="M31" s="185"/>
      <c r="N31" s="150"/>
      <c r="O31" s="124">
        <f t="shared" si="1"/>
        <v>0</v>
      </c>
      <c r="P31" s="124">
        <f t="shared" si="3"/>
        <v>0</v>
      </c>
      <c r="Q31" s="124">
        <f t="shared" si="2"/>
        <v>0</v>
      </c>
    </row>
    <row r="32" spans="3:17" x14ac:dyDescent="0.25">
      <c r="C32" s="168"/>
      <c r="D32" s="185"/>
      <c r="E32" s="150"/>
      <c r="F32" s="124">
        <f t="shared" si="0"/>
        <v>0</v>
      </c>
      <c r="G32" s="188"/>
      <c r="H32" s="169"/>
      <c r="I32" s="157" t="e">
        <f>VLOOKUP(H32,Presupuesto!$B$11:$C$586,2,0)</f>
        <v>#N/A</v>
      </c>
      <c r="J32" s="125" t="str">
        <f t="shared" si="4"/>
        <v>Desarrollo e Innov. Curricular</v>
      </c>
      <c r="K32" s="125" t="s">
        <v>537</v>
      </c>
      <c r="L32" s="168"/>
      <c r="M32" s="185"/>
      <c r="N32" s="150"/>
      <c r="O32" s="124">
        <f t="shared" si="1"/>
        <v>0</v>
      </c>
      <c r="P32" s="124">
        <f t="shared" si="3"/>
        <v>0</v>
      </c>
      <c r="Q32" s="124">
        <f t="shared" si="2"/>
        <v>0</v>
      </c>
    </row>
    <row r="33" spans="3:17" x14ac:dyDescent="0.25">
      <c r="C33" s="168"/>
      <c r="D33" s="185"/>
      <c r="E33" s="150"/>
      <c r="F33" s="124">
        <f t="shared" si="0"/>
        <v>0</v>
      </c>
      <c r="G33" s="188"/>
      <c r="H33" s="169"/>
      <c r="I33" s="157" t="e">
        <f>VLOOKUP(H33,Presupuesto!$B$11:$C$586,2,0)</f>
        <v>#N/A</v>
      </c>
      <c r="J33" s="125" t="str">
        <f t="shared" si="4"/>
        <v>Desarrollo e Innov. Curricular</v>
      </c>
      <c r="K33" s="125" t="s">
        <v>537</v>
      </c>
      <c r="L33" s="168"/>
      <c r="M33" s="185"/>
      <c r="N33" s="150"/>
      <c r="O33" s="124">
        <f t="shared" si="1"/>
        <v>0</v>
      </c>
      <c r="P33" s="124">
        <f t="shared" si="3"/>
        <v>0</v>
      </c>
      <c r="Q33" s="124">
        <f t="shared" si="2"/>
        <v>0</v>
      </c>
    </row>
    <row r="34" spans="3:17" x14ac:dyDescent="0.25">
      <c r="C34" s="168"/>
      <c r="D34" s="185"/>
      <c r="E34" s="150"/>
      <c r="F34" s="124">
        <f t="shared" si="0"/>
        <v>0</v>
      </c>
      <c r="G34" s="188"/>
      <c r="H34" s="169"/>
      <c r="I34" s="157" t="e">
        <f>VLOOKUP(H34,Presupuesto!$B$11:$C$586,2,0)</f>
        <v>#N/A</v>
      </c>
      <c r="J34" s="125" t="str">
        <f t="shared" si="4"/>
        <v>Desarrollo e Innov. Curricular</v>
      </c>
      <c r="K34" s="125" t="s">
        <v>537</v>
      </c>
      <c r="L34" s="168"/>
      <c r="M34" s="185"/>
      <c r="N34" s="150"/>
      <c r="O34" s="124">
        <f t="shared" si="1"/>
        <v>0</v>
      </c>
      <c r="P34" s="124">
        <f t="shared" si="3"/>
        <v>0</v>
      </c>
      <c r="Q34" s="124">
        <f t="shared" si="2"/>
        <v>0</v>
      </c>
    </row>
    <row r="35" spans="3:17" x14ac:dyDescent="0.25">
      <c r="C35" s="168"/>
      <c r="D35" s="185"/>
      <c r="E35" s="150"/>
      <c r="F35" s="124">
        <f t="shared" si="0"/>
        <v>0</v>
      </c>
      <c r="G35" s="188"/>
      <c r="H35" s="169"/>
      <c r="I35" s="157" t="e">
        <f>VLOOKUP(H35,Presupuesto!$B$11:$C$586,2,0)</f>
        <v>#N/A</v>
      </c>
      <c r="J35" s="125" t="str">
        <f t="shared" si="4"/>
        <v>Desarrollo e Innov. Curricular</v>
      </c>
      <c r="K35" s="125" t="s">
        <v>537</v>
      </c>
      <c r="L35" s="168"/>
      <c r="M35" s="185"/>
      <c r="N35" s="150"/>
      <c r="O35" s="124">
        <f t="shared" si="1"/>
        <v>0</v>
      </c>
      <c r="P35" s="124">
        <f t="shared" si="3"/>
        <v>0</v>
      </c>
      <c r="Q35" s="124">
        <f t="shared" si="2"/>
        <v>0</v>
      </c>
    </row>
    <row r="36" spans="3:17" x14ac:dyDescent="0.25">
      <c r="C36" s="168"/>
      <c r="D36" s="185"/>
      <c r="E36" s="150"/>
      <c r="F36" s="124">
        <f t="shared" si="0"/>
        <v>0</v>
      </c>
      <c r="G36" s="188"/>
      <c r="H36" s="169"/>
      <c r="I36" s="157" t="e">
        <f>VLOOKUP(H36,Presupuesto!$B$11:$C$586,2,0)</f>
        <v>#N/A</v>
      </c>
      <c r="J36" s="125" t="str">
        <f t="shared" si="4"/>
        <v>Desarrollo e Innov. Curricular</v>
      </c>
      <c r="K36" s="125" t="s">
        <v>537</v>
      </c>
      <c r="L36" s="168"/>
      <c r="M36" s="185"/>
      <c r="N36" s="150"/>
      <c r="O36" s="124">
        <f t="shared" si="1"/>
        <v>0</v>
      </c>
      <c r="P36" s="124">
        <f t="shared" si="3"/>
        <v>0</v>
      </c>
      <c r="Q36" s="124">
        <f t="shared" si="2"/>
        <v>0</v>
      </c>
    </row>
    <row r="37" spans="3:17" x14ac:dyDescent="0.25">
      <c r="C37" s="168"/>
      <c r="D37" s="185"/>
      <c r="E37" s="150"/>
      <c r="F37" s="124">
        <f t="shared" si="0"/>
        <v>0</v>
      </c>
      <c r="G37" s="188"/>
      <c r="H37" s="169"/>
      <c r="I37" s="157" t="e">
        <f>VLOOKUP(H37,Presupuesto!$B$11:$C$586,2,0)</f>
        <v>#N/A</v>
      </c>
      <c r="J37" s="125" t="str">
        <f t="shared" si="4"/>
        <v>Desarrollo e Innov. Curricular</v>
      </c>
      <c r="K37" s="125" t="s">
        <v>537</v>
      </c>
      <c r="L37" s="168"/>
      <c r="M37" s="185"/>
      <c r="N37" s="150"/>
      <c r="O37" s="124">
        <f t="shared" si="1"/>
        <v>0</v>
      </c>
      <c r="P37" s="124">
        <f t="shared" si="3"/>
        <v>0</v>
      </c>
      <c r="Q37" s="124">
        <f t="shared" si="2"/>
        <v>0</v>
      </c>
    </row>
    <row r="38" spans="3:17" x14ac:dyDescent="0.25">
      <c r="C38" s="168"/>
      <c r="D38" s="185"/>
      <c r="E38" s="150"/>
      <c r="F38" s="124">
        <f t="shared" si="0"/>
        <v>0</v>
      </c>
      <c r="G38" s="188"/>
      <c r="H38" s="169"/>
      <c r="I38" s="157" t="e">
        <f>VLOOKUP(H38,Presupuesto!$B$11:$C$586,2,0)</f>
        <v>#N/A</v>
      </c>
      <c r="J38" s="125" t="str">
        <f t="shared" si="4"/>
        <v>Desarrollo e Innov. Curricular</v>
      </c>
      <c r="K38" s="125" t="s">
        <v>537</v>
      </c>
      <c r="L38" s="168"/>
      <c r="M38" s="185"/>
      <c r="N38" s="150"/>
      <c r="O38" s="124">
        <f t="shared" si="1"/>
        <v>0</v>
      </c>
      <c r="P38" s="124">
        <f t="shared" si="3"/>
        <v>0</v>
      </c>
      <c r="Q38" s="124">
        <f t="shared" si="2"/>
        <v>0</v>
      </c>
    </row>
    <row r="39" spans="3:17" x14ac:dyDescent="0.25">
      <c r="C39" s="168"/>
      <c r="D39" s="185"/>
      <c r="E39" s="150"/>
      <c r="F39" s="124">
        <f t="shared" si="0"/>
        <v>0</v>
      </c>
      <c r="G39" s="188"/>
      <c r="H39" s="169"/>
      <c r="I39" s="157" t="e">
        <f>VLOOKUP(H39,Presupuesto!$B$11:$C$586,2,0)</f>
        <v>#N/A</v>
      </c>
      <c r="J39" s="125" t="str">
        <f t="shared" si="4"/>
        <v>Desarrollo e Innov. Curricular</v>
      </c>
      <c r="K39" s="125" t="s">
        <v>537</v>
      </c>
      <c r="L39" s="168"/>
      <c r="M39" s="185"/>
      <c r="N39" s="150"/>
      <c r="O39" s="124">
        <f t="shared" si="1"/>
        <v>0</v>
      </c>
      <c r="P39" s="124">
        <f t="shared" ref="P39:P52" si="5">$O39*P$16</f>
        <v>0</v>
      </c>
      <c r="Q39" s="124">
        <f t="shared" si="2"/>
        <v>0</v>
      </c>
    </row>
    <row r="40" spans="3:17" x14ac:dyDescent="0.25">
      <c r="C40" s="170"/>
      <c r="D40" s="178"/>
      <c r="E40" s="145"/>
      <c r="F40" s="124">
        <f t="shared" si="0"/>
        <v>0</v>
      </c>
      <c r="G40" s="188"/>
      <c r="H40" s="171"/>
      <c r="I40" s="157" t="e">
        <f>VLOOKUP(H40,Presupuesto!$B$11:$C$586,2,0)</f>
        <v>#N/A</v>
      </c>
      <c r="J40" s="125" t="str">
        <f t="shared" si="4"/>
        <v>Desarrollo e Innov. Curricular</v>
      </c>
      <c r="K40" s="125" t="s">
        <v>537</v>
      </c>
      <c r="L40" s="170"/>
      <c r="M40" s="178"/>
      <c r="N40" s="145"/>
      <c r="O40" s="124">
        <f t="shared" si="1"/>
        <v>0</v>
      </c>
      <c r="P40" s="124">
        <f t="shared" si="5"/>
        <v>0</v>
      </c>
      <c r="Q40" s="124">
        <f t="shared" si="2"/>
        <v>0</v>
      </c>
    </row>
    <row r="41" spans="3:17" x14ac:dyDescent="0.25">
      <c r="C41" s="170"/>
      <c r="D41" s="178"/>
      <c r="E41" s="145"/>
      <c r="F41" s="124">
        <f t="shared" si="0"/>
        <v>0</v>
      </c>
      <c r="G41" s="188"/>
      <c r="H41" s="171"/>
      <c r="I41" s="157" t="e">
        <f>VLOOKUP(H41,Presupuesto!$B$11:$C$586,2,0)</f>
        <v>#N/A</v>
      </c>
      <c r="J41" s="125" t="str">
        <f t="shared" si="4"/>
        <v>Desarrollo e Innov. Curricular</v>
      </c>
      <c r="K41" s="125" t="s">
        <v>537</v>
      </c>
      <c r="L41" s="170"/>
      <c r="M41" s="178"/>
      <c r="N41" s="145"/>
      <c r="O41" s="124">
        <f t="shared" si="1"/>
        <v>0</v>
      </c>
      <c r="P41" s="124">
        <f t="shared" si="5"/>
        <v>0</v>
      </c>
      <c r="Q41" s="124">
        <f t="shared" si="2"/>
        <v>0</v>
      </c>
    </row>
    <row r="42" spans="3:17" x14ac:dyDescent="0.25">
      <c r="C42" s="170"/>
      <c r="D42" s="178"/>
      <c r="E42" s="145"/>
      <c r="F42" s="124">
        <f t="shared" si="0"/>
        <v>0</v>
      </c>
      <c r="G42" s="188"/>
      <c r="H42" s="171"/>
      <c r="I42" s="157" t="e">
        <f>VLOOKUP(H42,Presupuesto!$B$11:$C$586,2,0)</f>
        <v>#N/A</v>
      </c>
      <c r="J42" s="125" t="str">
        <f t="shared" si="4"/>
        <v>Desarrollo e Innov. Curricular</v>
      </c>
      <c r="K42" s="125" t="s">
        <v>537</v>
      </c>
      <c r="L42" s="170"/>
      <c r="M42" s="178"/>
      <c r="N42" s="145"/>
      <c r="O42" s="124">
        <f t="shared" si="1"/>
        <v>0</v>
      </c>
      <c r="P42" s="124">
        <f t="shared" si="5"/>
        <v>0</v>
      </c>
      <c r="Q42" s="124">
        <f t="shared" si="2"/>
        <v>0</v>
      </c>
    </row>
    <row r="43" spans="3:17" x14ac:dyDescent="0.25">
      <c r="C43" s="170"/>
      <c r="D43" s="178"/>
      <c r="E43" s="145"/>
      <c r="F43" s="124">
        <f t="shared" si="0"/>
        <v>0</v>
      </c>
      <c r="G43" s="188"/>
      <c r="H43" s="171"/>
      <c r="I43" s="157" t="e">
        <f>VLOOKUP(H43,Presupuesto!$B$11:$C$586,2,0)</f>
        <v>#N/A</v>
      </c>
      <c r="J43" s="125" t="str">
        <f t="shared" si="4"/>
        <v>Desarrollo e Innov. Curricular</v>
      </c>
      <c r="K43" s="125" t="s">
        <v>537</v>
      </c>
      <c r="L43" s="170"/>
      <c r="M43" s="178"/>
      <c r="N43" s="145"/>
      <c r="O43" s="124">
        <f t="shared" si="1"/>
        <v>0</v>
      </c>
      <c r="P43" s="124">
        <f t="shared" si="5"/>
        <v>0</v>
      </c>
      <c r="Q43" s="124">
        <f t="shared" si="2"/>
        <v>0</v>
      </c>
    </row>
    <row r="44" spans="3:17" x14ac:dyDescent="0.25">
      <c r="C44" s="170"/>
      <c r="D44" s="178"/>
      <c r="E44" s="145"/>
      <c r="F44" s="124">
        <f t="shared" si="0"/>
        <v>0</v>
      </c>
      <c r="G44" s="188"/>
      <c r="H44" s="171"/>
      <c r="I44" s="157" t="e">
        <f>VLOOKUP(H44,Presupuesto!$B$11:$C$586,2,0)</f>
        <v>#N/A</v>
      </c>
      <c r="J44" s="125" t="str">
        <f t="shared" si="4"/>
        <v>Desarrollo e Innov. Curricular</v>
      </c>
      <c r="K44" s="125" t="s">
        <v>537</v>
      </c>
      <c r="L44" s="170"/>
      <c r="M44" s="178"/>
      <c r="N44" s="145"/>
      <c r="O44" s="124">
        <f t="shared" si="1"/>
        <v>0</v>
      </c>
      <c r="P44" s="124">
        <f t="shared" si="5"/>
        <v>0</v>
      </c>
      <c r="Q44" s="124">
        <f t="shared" si="2"/>
        <v>0</v>
      </c>
    </row>
    <row r="45" spans="3:17" x14ac:dyDescent="0.25">
      <c r="C45" s="170"/>
      <c r="D45" s="178"/>
      <c r="E45" s="145"/>
      <c r="F45" s="124">
        <f t="shared" si="0"/>
        <v>0</v>
      </c>
      <c r="G45" s="188"/>
      <c r="H45" s="171"/>
      <c r="I45" s="157" t="e">
        <f>VLOOKUP(H45,Presupuesto!$B$11:$C$586,2,0)</f>
        <v>#N/A</v>
      </c>
      <c r="J45" s="125" t="str">
        <f t="shared" si="4"/>
        <v>Desarrollo e Innov. Curricular</v>
      </c>
      <c r="K45" s="125" t="s">
        <v>537</v>
      </c>
      <c r="L45" s="170"/>
      <c r="M45" s="178"/>
      <c r="N45" s="145"/>
      <c r="O45" s="124">
        <f t="shared" si="1"/>
        <v>0</v>
      </c>
      <c r="P45" s="124">
        <f t="shared" si="5"/>
        <v>0</v>
      </c>
      <c r="Q45" s="124">
        <f t="shared" si="2"/>
        <v>0</v>
      </c>
    </row>
    <row r="46" spans="3:17" x14ac:dyDescent="0.25">
      <c r="C46" s="170"/>
      <c r="D46" s="178"/>
      <c r="E46" s="145"/>
      <c r="F46" s="124">
        <f t="shared" si="0"/>
        <v>0</v>
      </c>
      <c r="G46" s="188"/>
      <c r="H46" s="171"/>
      <c r="I46" s="157" t="e">
        <f>VLOOKUP(H46,Presupuesto!$B$11:$C$586,2,0)</f>
        <v>#N/A</v>
      </c>
      <c r="J46" s="125" t="str">
        <f t="shared" si="4"/>
        <v>Desarrollo e Innov. Curricular</v>
      </c>
      <c r="K46" s="125" t="s">
        <v>537</v>
      </c>
      <c r="L46" s="170"/>
      <c r="M46" s="178"/>
      <c r="N46" s="145"/>
      <c r="O46" s="124">
        <f t="shared" si="1"/>
        <v>0</v>
      </c>
      <c r="P46" s="124">
        <f t="shared" si="5"/>
        <v>0</v>
      </c>
      <c r="Q46" s="124">
        <f t="shared" si="2"/>
        <v>0</v>
      </c>
    </row>
    <row r="47" spans="3:17" x14ac:dyDescent="0.25">
      <c r="C47" s="170"/>
      <c r="D47" s="178"/>
      <c r="E47" s="145"/>
      <c r="F47" s="124">
        <f t="shared" si="0"/>
        <v>0</v>
      </c>
      <c r="G47" s="188"/>
      <c r="H47" s="171"/>
      <c r="I47" s="157" t="e">
        <f>VLOOKUP(H47,Presupuesto!$B$11:$C$586,2,0)</f>
        <v>#N/A</v>
      </c>
      <c r="J47" s="125" t="str">
        <f t="shared" si="4"/>
        <v>Desarrollo e Innov. Curricular</v>
      </c>
      <c r="K47" s="125" t="s">
        <v>537</v>
      </c>
      <c r="L47" s="170"/>
      <c r="M47" s="178"/>
      <c r="N47" s="145"/>
      <c r="O47" s="124">
        <f t="shared" si="1"/>
        <v>0</v>
      </c>
      <c r="P47" s="124">
        <f t="shared" si="5"/>
        <v>0</v>
      </c>
      <c r="Q47" s="124">
        <f t="shared" si="2"/>
        <v>0</v>
      </c>
    </row>
    <row r="48" spans="3:17" x14ac:dyDescent="0.25">
      <c r="C48" s="172"/>
      <c r="D48" s="178"/>
      <c r="E48" s="145"/>
      <c r="F48" s="124">
        <f t="shared" si="0"/>
        <v>0</v>
      </c>
      <c r="G48" s="188"/>
      <c r="H48" s="173"/>
      <c r="I48" s="157" t="e">
        <f>VLOOKUP(H48,Presupuesto!$B$11:$C$586,2,0)</f>
        <v>#N/A</v>
      </c>
      <c r="J48" s="125" t="str">
        <f t="shared" si="4"/>
        <v>Desarrollo e Innov. Curricular</v>
      </c>
      <c r="K48" s="125" t="s">
        <v>528</v>
      </c>
      <c r="L48" s="172"/>
      <c r="M48" s="178"/>
      <c r="N48" s="145"/>
      <c r="O48" s="124">
        <f t="shared" si="1"/>
        <v>0</v>
      </c>
      <c r="P48" s="124">
        <f t="shared" si="5"/>
        <v>0</v>
      </c>
      <c r="Q48" s="124">
        <f t="shared" si="2"/>
        <v>0</v>
      </c>
    </row>
    <row r="49" spans="3:17" x14ac:dyDescent="0.25">
      <c r="C49" s="172"/>
      <c r="D49" s="178"/>
      <c r="E49" s="145"/>
      <c r="F49" s="124">
        <f t="shared" si="0"/>
        <v>0</v>
      </c>
      <c r="G49" s="188"/>
      <c r="H49" s="173"/>
      <c r="I49" s="157" t="e">
        <f>VLOOKUP(H49,Presupuesto!$B$11:$C$586,2,0)</f>
        <v>#N/A</v>
      </c>
      <c r="J49" s="125" t="str">
        <f t="shared" si="4"/>
        <v>Desarrollo e Innov. Curricular</v>
      </c>
      <c r="K49" s="125" t="s">
        <v>537</v>
      </c>
      <c r="L49" s="172"/>
      <c r="M49" s="178"/>
      <c r="N49" s="145"/>
      <c r="O49" s="124">
        <f t="shared" si="1"/>
        <v>0</v>
      </c>
      <c r="P49" s="124">
        <f t="shared" si="5"/>
        <v>0</v>
      </c>
      <c r="Q49" s="124">
        <f t="shared" si="2"/>
        <v>0</v>
      </c>
    </row>
    <row r="50" spans="3:17" x14ac:dyDescent="0.25">
      <c r="C50" s="172"/>
      <c r="D50" s="178"/>
      <c r="E50" s="145"/>
      <c r="F50" s="124">
        <f t="shared" si="0"/>
        <v>0</v>
      </c>
      <c r="G50" s="188"/>
      <c r="H50" s="173"/>
      <c r="I50" s="157" t="e">
        <f>VLOOKUP(H50,Presupuesto!$B$11:$C$586,2,0)</f>
        <v>#N/A</v>
      </c>
      <c r="J50" s="125" t="str">
        <f t="shared" si="4"/>
        <v>Desarrollo e Innov. Curricular</v>
      </c>
      <c r="K50" s="125" t="s">
        <v>537</v>
      </c>
      <c r="L50" s="172"/>
      <c r="M50" s="178"/>
      <c r="N50" s="145"/>
      <c r="O50" s="124">
        <f t="shared" si="1"/>
        <v>0</v>
      </c>
      <c r="P50" s="124">
        <f t="shared" si="5"/>
        <v>0</v>
      </c>
      <c r="Q50" s="124">
        <f t="shared" si="2"/>
        <v>0</v>
      </c>
    </row>
    <row r="51" spans="3:17" x14ac:dyDescent="0.25">
      <c r="C51" s="172"/>
      <c r="D51" s="178"/>
      <c r="E51" s="145"/>
      <c r="F51" s="124">
        <f t="shared" si="0"/>
        <v>0</v>
      </c>
      <c r="G51" s="188"/>
      <c r="H51" s="173"/>
      <c r="I51" s="157" t="e">
        <f>VLOOKUP(H51,Presupuesto!$B$11:$C$586,2,0)</f>
        <v>#N/A</v>
      </c>
      <c r="J51" s="125" t="str">
        <f t="shared" si="4"/>
        <v>Desarrollo e Innov. Curricular</v>
      </c>
      <c r="K51" s="125" t="s">
        <v>537</v>
      </c>
      <c r="L51" s="172"/>
      <c r="M51" s="178"/>
      <c r="N51" s="145"/>
      <c r="O51" s="124">
        <f t="shared" si="1"/>
        <v>0</v>
      </c>
      <c r="P51" s="124">
        <f t="shared" si="5"/>
        <v>0</v>
      </c>
      <c r="Q51" s="124">
        <f t="shared" si="2"/>
        <v>0</v>
      </c>
    </row>
    <row r="52" spans="3:17" ht="15.75" thickBot="1" x14ac:dyDescent="0.3">
      <c r="C52" s="174"/>
      <c r="D52" s="186"/>
      <c r="E52" s="130"/>
      <c r="F52" s="132">
        <f t="shared" si="0"/>
        <v>0</v>
      </c>
      <c r="G52" s="189"/>
      <c r="H52" s="175"/>
      <c r="I52" s="159" t="e">
        <f>VLOOKUP(H52,Presupuesto!$B$11:$C$586,2,0)</f>
        <v>#N/A</v>
      </c>
      <c r="J52" s="133" t="str">
        <f t="shared" ref="J52" si="6">$J$21</f>
        <v>Desarrollo e Innov. Curricular</v>
      </c>
      <c r="K52" s="151" t="s">
        <v>519</v>
      </c>
      <c r="L52" s="174"/>
      <c r="M52" s="186"/>
      <c r="N52" s="130"/>
      <c r="O52" s="132">
        <f t="shared" si="1"/>
        <v>0</v>
      </c>
      <c r="P52" s="132">
        <f t="shared" si="5"/>
        <v>0</v>
      </c>
      <c r="Q52" s="132">
        <f t="shared" si="2"/>
        <v>0</v>
      </c>
    </row>
    <row r="53" spans="3:17" x14ac:dyDescent="0.25">
      <c r="G53" s="112"/>
    </row>
    <row r="54" spans="3:17" x14ac:dyDescent="0.25">
      <c r="G54" s="112"/>
    </row>
    <row r="55" spans="3:17" x14ac:dyDescent="0.25">
      <c r="G55" s="112"/>
    </row>
    <row r="56" spans="3:17" x14ac:dyDescent="0.25">
      <c r="G56" s="112"/>
    </row>
    <row r="57" spans="3:17" x14ac:dyDescent="0.25">
      <c r="G57" s="112"/>
    </row>
    <row r="58" spans="3:17" x14ac:dyDescent="0.25">
      <c r="G58" s="112"/>
    </row>
    <row r="59" spans="3:17" x14ac:dyDescent="0.25">
      <c r="G59" s="112"/>
    </row>
    <row r="60" spans="3:17" x14ac:dyDescent="0.25">
      <c r="G60" s="112"/>
    </row>
    <row r="61" spans="3:17" x14ac:dyDescent="0.25">
      <c r="G61" s="112"/>
    </row>
    <row r="62" spans="3:17" x14ac:dyDescent="0.25">
      <c r="G62" s="112"/>
    </row>
    <row r="63" spans="3:17" x14ac:dyDescent="0.25">
      <c r="G63" s="112"/>
    </row>
    <row r="64" spans="3:17" x14ac:dyDescent="0.25">
      <c r="G64" s="112"/>
    </row>
    <row r="65" spans="7:7" x14ac:dyDescent="0.25">
      <c r="G65" s="112"/>
    </row>
    <row r="66" spans="7:7" x14ac:dyDescent="0.25">
      <c r="G66" s="112"/>
    </row>
    <row r="67" spans="7:7" x14ac:dyDescent="0.25">
      <c r="G67" s="112"/>
    </row>
    <row r="68" spans="7:7" x14ac:dyDescent="0.25">
      <c r="G68" s="112"/>
    </row>
    <row r="69" spans="7:7" x14ac:dyDescent="0.25">
      <c r="G69" s="112"/>
    </row>
    <row r="70" spans="7:7" x14ac:dyDescent="0.25">
      <c r="G70" s="112"/>
    </row>
    <row r="71" spans="7:7" x14ac:dyDescent="0.25">
      <c r="G71" s="112"/>
    </row>
    <row r="72" spans="7:7" x14ac:dyDescent="0.25">
      <c r="G72" s="112"/>
    </row>
    <row r="73" spans="7:7" x14ac:dyDescent="0.25">
      <c r="G73" s="112"/>
    </row>
    <row r="74" spans="7:7" x14ac:dyDescent="0.25">
      <c r="G74" s="112"/>
    </row>
    <row r="75" spans="7:7" x14ac:dyDescent="0.25">
      <c r="G75" s="112"/>
    </row>
    <row r="76" spans="7:7" x14ac:dyDescent="0.25">
      <c r="G76" s="112"/>
    </row>
    <row r="77" spans="7:7" x14ac:dyDescent="0.25">
      <c r="G77" s="112"/>
    </row>
    <row r="78" spans="7:7" x14ac:dyDescent="0.25">
      <c r="G78" s="112"/>
    </row>
    <row r="79" spans="7:7" x14ac:dyDescent="0.25">
      <c r="G79" s="112"/>
    </row>
    <row r="80" spans="7: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row r="108" spans="7:7" x14ac:dyDescent="0.25">
      <c r="G108" s="112"/>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2">
      <formula1>$A$2:$K$2</formula1>
    </dataValidation>
    <dataValidation type="list" allowBlank="1" showInputMessage="1" showErrorMessage="1" errorTitle="¡Ingreso Inválido!" error="Seleccione una opción de la lista" promptTitle="Mes Requerido" prompt="Seleccione el mes en el que requiere el recurso." sqref="K17:K52">
      <formula1>$U$2:$AF$2</formula1>
    </dataValidation>
    <dataValidation type="list" allowBlank="1" showInputMessage="1" showErrorMessage="1" errorTitle="¡Ingreso Inválido!" error="Seleccione una opción de la lista." promptTitle="Tipo de Presupuesto" prompt="Seleccione una opción de la lista." sqref="G17:G52">
      <formula1>$R$2:$S$2</formula1>
    </dataValidation>
    <dataValidation type="list" allowBlank="1" showInputMessage="1" showErrorMessage="1" errorTitle="¡Ingreso Inválido!" error="Verifique el valor ingresado." promptTitle="Ingrese el Objeto de Gasto" prompt="Ingrese el Objeto de Gasto" sqref="H17:H52">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7"/>
  <sheetViews>
    <sheetView topLeftCell="F20" zoomScale="70" zoomScaleNormal="70" workbookViewId="0">
      <selection activeCell="P28" sqref="P28"/>
    </sheetView>
  </sheetViews>
  <sheetFormatPr baseColWidth="10" defaultColWidth="11.5703125" defaultRowHeight="15" x14ac:dyDescent="0.25"/>
  <cols>
    <col min="1" max="1" width="35.5703125" style="112" customWidth="1"/>
    <col min="2" max="2" width="21.7109375" style="112" customWidth="1"/>
    <col min="3" max="4" width="27.42578125" style="112" customWidth="1"/>
    <col min="5" max="5" width="27.42578125" style="97" customWidth="1"/>
    <col min="6" max="6" width="27.42578125" style="112" customWidth="1"/>
    <col min="7" max="7" width="15.28515625" style="112" customWidth="1"/>
    <col min="8" max="8" width="13.7109375" style="112" bestFit="1" customWidth="1"/>
    <col min="9" max="9" width="15.28515625" style="112" customWidth="1"/>
    <col min="10" max="10" width="18.85546875" style="112" customWidth="1"/>
    <col min="11" max="11" width="12.7109375" style="112" bestFit="1" customWidth="1"/>
    <col min="12" max="12" width="13.7109375" style="112" bestFit="1" customWidth="1"/>
    <col min="13" max="14" width="12.7109375" style="112" bestFit="1" customWidth="1"/>
    <col min="15" max="15" width="15.28515625" style="112" customWidth="1"/>
    <col min="16" max="16" width="18.28515625" style="112" customWidth="1"/>
    <col min="17" max="17" width="11.5703125" style="112"/>
    <col min="18" max="18" width="14.7109375" style="112" customWidth="1"/>
    <col min="19" max="19" width="14.140625" style="112" customWidth="1"/>
    <col min="20" max="20" width="16" style="112" customWidth="1"/>
    <col min="21" max="22" width="14.140625" style="112" customWidth="1"/>
    <col min="23" max="23" width="17" style="112" customWidth="1"/>
    <col min="24" max="16384" width="11.5703125" style="112"/>
  </cols>
  <sheetData>
    <row r="1" spans="1:23" ht="18" customHeight="1" x14ac:dyDescent="0.25">
      <c r="B1" s="248"/>
      <c r="C1" s="248"/>
      <c r="D1" s="248"/>
      <c r="E1" s="314"/>
      <c r="G1" s="249" t="s">
        <v>1686</v>
      </c>
      <c r="H1" s="248"/>
      <c r="I1" s="248"/>
      <c r="J1" s="248"/>
      <c r="K1" s="248"/>
      <c r="L1" s="248"/>
      <c r="M1" s="248"/>
      <c r="N1" s="248"/>
      <c r="O1" s="248"/>
      <c r="P1" s="248"/>
      <c r="Q1" s="248"/>
      <c r="R1" s="248"/>
      <c r="S1" s="248"/>
      <c r="T1" s="248"/>
      <c r="U1" s="248"/>
      <c r="V1" s="248"/>
      <c r="W1" s="248"/>
    </row>
    <row r="2" spans="1:23" ht="18" customHeight="1" x14ac:dyDescent="0.25">
      <c r="A2" s="462" t="s">
        <v>1685</v>
      </c>
      <c r="B2" s="248"/>
      <c r="C2" s="248"/>
      <c r="D2" s="248"/>
      <c r="E2" s="314"/>
      <c r="G2" s="249"/>
      <c r="H2" s="248"/>
      <c r="I2" s="248"/>
      <c r="J2" s="248"/>
      <c r="K2" s="248"/>
      <c r="L2" s="248"/>
      <c r="M2" s="248"/>
      <c r="N2" s="248"/>
      <c r="O2" s="248"/>
      <c r="P2" s="248"/>
      <c r="Q2" s="248"/>
      <c r="R2" s="248"/>
      <c r="S2" s="248"/>
      <c r="T2" s="248"/>
      <c r="U2" s="248"/>
      <c r="V2" s="248"/>
      <c r="W2" s="248"/>
    </row>
    <row r="3" spans="1:23" ht="18" customHeight="1" x14ac:dyDescent="0.25">
      <c r="A3" s="462" t="s">
        <v>1687</v>
      </c>
      <c r="B3" s="248"/>
      <c r="C3" s="248"/>
      <c r="D3" s="248"/>
      <c r="E3" s="314"/>
      <c r="G3" s="249"/>
      <c r="H3" s="248"/>
      <c r="I3" s="248"/>
      <c r="J3" s="248"/>
      <c r="K3" s="248"/>
      <c r="L3" s="248"/>
      <c r="M3" s="248"/>
      <c r="N3" s="248"/>
      <c r="O3" s="248"/>
      <c r="P3" s="248"/>
      <c r="Q3" s="248"/>
      <c r="R3" s="248"/>
      <c r="S3" s="248"/>
      <c r="T3" s="248"/>
      <c r="U3" s="248"/>
      <c r="V3" s="248"/>
      <c r="W3" s="248"/>
    </row>
    <row r="4" spans="1:23" ht="18" customHeight="1" x14ac:dyDescent="0.25">
      <c r="A4" s="462" t="s">
        <v>1688</v>
      </c>
      <c r="B4" s="248"/>
      <c r="C4" s="248"/>
      <c r="D4" s="248"/>
      <c r="E4" s="314"/>
      <c r="G4" s="249"/>
      <c r="H4" s="248"/>
      <c r="I4" s="248"/>
      <c r="J4" s="248"/>
      <c r="K4" s="248"/>
      <c r="L4" s="248"/>
      <c r="M4" s="248"/>
      <c r="N4" s="248"/>
      <c r="O4" s="248"/>
      <c r="P4" s="248"/>
      <c r="Q4" s="248"/>
      <c r="R4" s="248"/>
      <c r="S4" s="248"/>
      <c r="T4" s="248"/>
      <c r="U4" s="248"/>
      <c r="V4" s="248"/>
      <c r="W4" s="248"/>
    </row>
    <row r="5" spans="1:23" ht="14.45" customHeight="1" x14ac:dyDescent="0.25">
      <c r="A5" s="462" t="s">
        <v>1689</v>
      </c>
      <c r="B5" s="250"/>
      <c r="C5" s="250"/>
      <c r="D5" s="250"/>
      <c r="E5" s="254"/>
      <c r="F5" s="250"/>
      <c r="G5" s="250"/>
      <c r="H5" s="250"/>
      <c r="I5" s="250"/>
      <c r="J5" s="250"/>
      <c r="K5" s="250"/>
      <c r="L5" s="250"/>
      <c r="M5" s="250"/>
      <c r="N5" s="250"/>
      <c r="O5" s="250"/>
      <c r="P5" s="250"/>
      <c r="Q5" s="250"/>
      <c r="R5" s="250"/>
      <c r="S5" s="250"/>
      <c r="T5" s="250"/>
      <c r="U5" s="250"/>
      <c r="V5" s="250"/>
      <c r="W5" s="250"/>
    </row>
    <row r="6" spans="1:23" ht="14.45" customHeight="1" x14ac:dyDescent="0.25">
      <c r="A6" s="885" t="s">
        <v>102</v>
      </c>
      <c r="B6" s="884" t="s">
        <v>121</v>
      </c>
      <c r="C6" s="873" t="s">
        <v>90</v>
      </c>
      <c r="D6" s="873" t="s">
        <v>91</v>
      </c>
      <c r="E6" s="887" t="s">
        <v>515</v>
      </c>
      <c r="F6" s="873" t="s">
        <v>92</v>
      </c>
      <c r="G6" s="871" t="s">
        <v>106</v>
      </c>
      <c r="H6" s="876"/>
      <c r="I6" s="876"/>
      <c r="J6" s="876"/>
      <c r="K6" s="876"/>
      <c r="L6" s="876"/>
      <c r="M6" s="876"/>
      <c r="N6" s="872"/>
      <c r="O6" s="890" t="s">
        <v>107</v>
      </c>
      <c r="P6" s="891"/>
      <c r="Q6" s="880" t="s">
        <v>108</v>
      </c>
      <c r="R6" s="881"/>
      <c r="S6" s="884" t="s">
        <v>109</v>
      </c>
      <c r="T6" s="884" t="s">
        <v>110</v>
      </c>
      <c r="U6" s="884" t="s">
        <v>118</v>
      </c>
      <c r="V6" s="884" t="s">
        <v>117</v>
      </c>
      <c r="W6" s="877" t="s">
        <v>93</v>
      </c>
    </row>
    <row r="7" spans="1:23" ht="14.45" customHeight="1" x14ac:dyDescent="0.25">
      <c r="A7" s="885"/>
      <c r="B7" s="885"/>
      <c r="C7" s="874"/>
      <c r="D7" s="874"/>
      <c r="E7" s="888"/>
      <c r="F7" s="874"/>
      <c r="G7" s="871" t="s">
        <v>111</v>
      </c>
      <c r="H7" s="872"/>
      <c r="I7" s="871" t="s">
        <v>112</v>
      </c>
      <c r="J7" s="872"/>
      <c r="K7" s="871" t="s">
        <v>113</v>
      </c>
      <c r="L7" s="872"/>
      <c r="M7" s="871" t="s">
        <v>114</v>
      </c>
      <c r="N7" s="872"/>
      <c r="O7" s="892"/>
      <c r="P7" s="893"/>
      <c r="Q7" s="882"/>
      <c r="R7" s="883"/>
      <c r="S7" s="885"/>
      <c r="T7" s="885"/>
      <c r="U7" s="885"/>
      <c r="V7" s="885"/>
      <c r="W7" s="878"/>
    </row>
    <row r="8" spans="1:23" ht="25.5" x14ac:dyDescent="0.25">
      <c r="A8" s="886"/>
      <c r="B8" s="886"/>
      <c r="C8" s="875"/>
      <c r="D8" s="875"/>
      <c r="E8" s="889"/>
      <c r="F8" s="875"/>
      <c r="G8" s="319" t="s">
        <v>115</v>
      </c>
      <c r="H8" s="319" t="s">
        <v>12</v>
      </c>
      <c r="I8" s="319" t="s">
        <v>115</v>
      </c>
      <c r="J8" s="319" t="s">
        <v>12</v>
      </c>
      <c r="K8" s="319" t="s">
        <v>115</v>
      </c>
      <c r="L8" s="319" t="s">
        <v>12</v>
      </c>
      <c r="M8" s="319" t="s">
        <v>115</v>
      </c>
      <c r="N8" s="319" t="s">
        <v>12</v>
      </c>
      <c r="O8" s="319" t="s">
        <v>115</v>
      </c>
      <c r="P8" s="319" t="s">
        <v>12</v>
      </c>
      <c r="Q8" s="319" t="s">
        <v>116</v>
      </c>
      <c r="R8" s="319" t="s">
        <v>87</v>
      </c>
      <c r="S8" s="886"/>
      <c r="T8" s="886"/>
      <c r="U8" s="886"/>
      <c r="V8" s="886"/>
      <c r="W8" s="879"/>
    </row>
    <row r="9" spans="1:23" ht="222" customHeight="1" x14ac:dyDescent="0.25">
      <c r="A9" s="902" t="s">
        <v>1687</v>
      </c>
      <c r="B9" s="899" t="s">
        <v>607</v>
      </c>
      <c r="C9" s="894" t="s">
        <v>1854</v>
      </c>
      <c r="D9" s="894" t="s">
        <v>1874</v>
      </c>
      <c r="E9" s="335" t="s">
        <v>1859</v>
      </c>
      <c r="F9" s="349" t="s">
        <v>2408</v>
      </c>
      <c r="G9" s="336">
        <v>0.5</v>
      </c>
      <c r="H9" s="337"/>
      <c r="I9" s="336">
        <v>0.5</v>
      </c>
      <c r="J9" s="337"/>
      <c r="K9" s="336"/>
      <c r="L9" s="337"/>
      <c r="M9" s="336"/>
      <c r="N9" s="337"/>
      <c r="O9" s="335">
        <v>100</v>
      </c>
      <c r="P9" s="277"/>
      <c r="Q9" s="335">
        <v>32</v>
      </c>
      <c r="R9" s="335" t="s">
        <v>1855</v>
      </c>
      <c r="S9" s="335" t="s">
        <v>1856</v>
      </c>
      <c r="T9" s="335" t="s">
        <v>1875</v>
      </c>
      <c r="U9" s="335" t="s">
        <v>1857</v>
      </c>
      <c r="V9" s="335" t="s">
        <v>1858</v>
      </c>
      <c r="W9" s="718" t="s">
        <v>2208</v>
      </c>
    </row>
    <row r="10" spans="1:23" s="516" customFormat="1" ht="108.75" customHeight="1" x14ac:dyDescent="0.25">
      <c r="A10" s="903"/>
      <c r="B10" s="900"/>
      <c r="C10" s="895"/>
      <c r="D10" s="895"/>
      <c r="E10" s="335" t="s">
        <v>1862</v>
      </c>
      <c r="F10" s="721" t="s">
        <v>2209</v>
      </c>
      <c r="G10" s="775"/>
      <c r="H10" s="337"/>
      <c r="I10" s="336">
        <v>0.5</v>
      </c>
      <c r="J10" s="337">
        <f>P10*0.5</f>
        <v>76250</v>
      </c>
      <c r="K10" s="336">
        <v>0.5</v>
      </c>
      <c r="L10" s="337">
        <f>P10*0.5</f>
        <v>76250</v>
      </c>
      <c r="M10" s="336"/>
      <c r="N10" s="337"/>
      <c r="O10" s="335">
        <v>100</v>
      </c>
      <c r="P10" s="277">
        <f>'8. Venta de Servicios'!D10</f>
        <v>152500</v>
      </c>
      <c r="Q10" s="335">
        <v>32</v>
      </c>
      <c r="R10" s="335" t="s">
        <v>1855</v>
      </c>
      <c r="S10" s="335" t="s">
        <v>1856</v>
      </c>
      <c r="T10" s="335" t="s">
        <v>1860</v>
      </c>
      <c r="U10" s="335" t="s">
        <v>1861</v>
      </c>
      <c r="V10" s="335" t="s">
        <v>1858</v>
      </c>
      <c r="W10" s="335" t="s">
        <v>2207</v>
      </c>
    </row>
    <row r="11" spans="1:23" ht="186.75" customHeight="1" x14ac:dyDescent="0.25">
      <c r="A11" s="903"/>
      <c r="B11" s="900"/>
      <c r="C11" s="491" t="s">
        <v>1777</v>
      </c>
      <c r="D11" s="467" t="s">
        <v>609</v>
      </c>
      <c r="E11" s="74"/>
      <c r="F11" s="776" t="s">
        <v>2210</v>
      </c>
      <c r="G11" s="239"/>
      <c r="H11" s="240"/>
      <c r="I11" s="239"/>
      <c r="J11" s="240"/>
      <c r="K11" s="239"/>
      <c r="L11" s="240"/>
      <c r="M11" s="239"/>
      <c r="N11" s="240"/>
      <c r="O11" s="74"/>
      <c r="P11" s="277">
        <f>SUMIFS('8. Venta de Servicios'!D:D,'8. Venta de Servicios'!$B:$B,'Desarrollo e Innov. Curricular'!$E$9:$E$23,'8. Venta de Servicios'!$C:$C,'8. Venta de Servicios'!$C$10)</f>
        <v>0</v>
      </c>
      <c r="Q11" s="74"/>
      <c r="R11" s="74"/>
      <c r="S11" s="244"/>
      <c r="T11" s="74"/>
      <c r="U11" s="74"/>
      <c r="V11" s="74"/>
      <c r="W11" s="74"/>
    </row>
    <row r="12" spans="1:23" ht="251.25" customHeight="1" x14ac:dyDescent="0.25">
      <c r="A12" s="904"/>
      <c r="B12" s="901"/>
      <c r="C12" s="467" t="s">
        <v>1778</v>
      </c>
      <c r="D12" s="467" t="s">
        <v>610</v>
      </c>
      <c r="E12" s="335" t="s">
        <v>1869</v>
      </c>
      <c r="F12" s="349" t="s">
        <v>1877</v>
      </c>
      <c r="G12" s="336">
        <v>0.5</v>
      </c>
      <c r="H12" s="337"/>
      <c r="I12" s="336">
        <v>0.5</v>
      </c>
      <c r="J12" s="337"/>
      <c r="K12" s="336"/>
      <c r="L12" s="337"/>
      <c r="M12" s="336"/>
      <c r="N12" s="337"/>
      <c r="O12" s="335">
        <v>100</v>
      </c>
      <c r="P12" s="277"/>
      <c r="Q12" s="251">
        <v>142</v>
      </c>
      <c r="R12" s="335" t="s">
        <v>1863</v>
      </c>
      <c r="S12" s="349" t="s">
        <v>1864</v>
      </c>
      <c r="T12" s="335" t="s">
        <v>1865</v>
      </c>
      <c r="U12" s="335" t="s">
        <v>1866</v>
      </c>
      <c r="V12" s="335" t="s">
        <v>172</v>
      </c>
      <c r="W12" s="335" t="s">
        <v>1867</v>
      </c>
    </row>
    <row r="13" spans="1:23" ht="78.75" customHeight="1" x14ac:dyDescent="0.25">
      <c r="A13" s="905" t="s">
        <v>1688</v>
      </c>
      <c r="B13" s="905" t="s">
        <v>608</v>
      </c>
      <c r="C13" s="467" t="s">
        <v>1779</v>
      </c>
      <c r="D13" s="467" t="s">
        <v>611</v>
      </c>
      <c r="E13" s="74"/>
      <c r="F13" s="70" t="s">
        <v>229</v>
      </c>
      <c r="G13" s="241"/>
      <c r="H13" s="241"/>
      <c r="I13" s="241"/>
      <c r="J13" s="241"/>
      <c r="K13" s="241"/>
      <c r="L13" s="241"/>
      <c r="M13" s="241"/>
      <c r="N13" s="241"/>
      <c r="O13" s="241"/>
      <c r="P13" s="277">
        <f>SUMIFS('8. Venta de Servicios'!D:D,'8. Venta de Servicios'!$B:$B,'Desarrollo e Innov. Curricular'!$E$9:$E$23,'8. Venta de Servicios'!$C:$C,'8. Venta de Servicios'!$C$10)</f>
        <v>0</v>
      </c>
      <c r="Q13" s="70"/>
      <c r="R13" s="70"/>
      <c r="S13" s="324"/>
      <c r="T13" s="324"/>
      <c r="U13" s="325"/>
      <c r="V13" s="326"/>
      <c r="W13" s="252"/>
    </row>
    <row r="14" spans="1:23" ht="120.75" customHeight="1" x14ac:dyDescent="0.25">
      <c r="A14" s="906"/>
      <c r="B14" s="906"/>
      <c r="C14" s="909" t="s">
        <v>1780</v>
      </c>
      <c r="D14" s="323" t="s">
        <v>2409</v>
      </c>
      <c r="E14" s="335" t="s">
        <v>1868</v>
      </c>
      <c r="F14" s="341" t="s">
        <v>2211</v>
      </c>
      <c r="G14" s="345">
        <v>1</v>
      </c>
      <c r="H14" s="777"/>
      <c r="I14" s="625"/>
      <c r="J14" s="624"/>
      <c r="K14" s="340"/>
      <c r="L14" s="340"/>
      <c r="M14" s="626"/>
      <c r="N14" s="340"/>
      <c r="O14" s="340"/>
      <c r="P14" s="277"/>
      <c r="Q14" s="335">
        <v>560</v>
      </c>
      <c r="R14" s="335" t="s">
        <v>2212</v>
      </c>
      <c r="S14" s="341" t="s">
        <v>2213</v>
      </c>
      <c r="T14" s="341" t="s">
        <v>2214</v>
      </c>
      <c r="U14" s="341" t="s">
        <v>2212</v>
      </c>
      <c r="V14" s="341" t="s">
        <v>171</v>
      </c>
      <c r="W14" s="721" t="s">
        <v>1884</v>
      </c>
    </row>
    <row r="15" spans="1:23" s="661" customFormat="1" ht="146.25" customHeight="1" x14ac:dyDescent="0.25">
      <c r="A15" s="906"/>
      <c r="B15" s="906"/>
      <c r="C15" s="910"/>
      <c r="D15" s="823" t="s">
        <v>2411</v>
      </c>
      <c r="E15" s="718" t="s">
        <v>1878</v>
      </c>
      <c r="F15" s="823" t="s">
        <v>2417</v>
      </c>
      <c r="G15" s="345">
        <v>0.25</v>
      </c>
      <c r="H15" s="777"/>
      <c r="I15" s="625">
        <v>0.25</v>
      </c>
      <c r="J15" s="624"/>
      <c r="K15" s="340">
        <v>25</v>
      </c>
      <c r="L15" s="340"/>
      <c r="M15" s="626">
        <v>0.25</v>
      </c>
      <c r="N15" s="340"/>
      <c r="O15" s="340">
        <v>100</v>
      </c>
      <c r="P15" s="712"/>
      <c r="Q15" s="718">
        <v>152</v>
      </c>
      <c r="R15" s="718" t="s">
        <v>2412</v>
      </c>
      <c r="S15" s="720" t="s">
        <v>2413</v>
      </c>
      <c r="T15" s="720" t="s">
        <v>2414</v>
      </c>
      <c r="U15" s="720" t="s">
        <v>2415</v>
      </c>
      <c r="V15" s="720" t="s">
        <v>171</v>
      </c>
      <c r="W15" s="721" t="s">
        <v>2416</v>
      </c>
    </row>
    <row r="16" spans="1:23" ht="129.75" customHeight="1" x14ac:dyDescent="0.25">
      <c r="A16" s="906"/>
      <c r="B16" s="906"/>
      <c r="C16" s="894" t="s">
        <v>1781</v>
      </c>
      <c r="D16" s="894" t="s">
        <v>612</v>
      </c>
      <c r="E16" s="335" t="s">
        <v>1879</v>
      </c>
      <c r="F16" s="341" t="s">
        <v>1870</v>
      </c>
      <c r="G16" s="626">
        <v>0.25</v>
      </c>
      <c r="H16" s="340"/>
      <c r="I16" s="625">
        <v>0.25</v>
      </c>
      <c r="J16" s="624"/>
      <c r="K16" s="626">
        <v>0.25</v>
      </c>
      <c r="L16" s="340"/>
      <c r="M16" s="626">
        <v>0.25</v>
      </c>
      <c r="N16" s="340"/>
      <c r="O16" s="626">
        <f>G16+I16+K16+M16</f>
        <v>1</v>
      </c>
      <c r="P16" s="277"/>
      <c r="Q16" s="335">
        <v>352</v>
      </c>
      <c r="R16" s="335" t="s">
        <v>1871</v>
      </c>
      <c r="S16" s="341" t="s">
        <v>1883</v>
      </c>
      <c r="T16" s="341" t="s">
        <v>1872</v>
      </c>
      <c r="U16" s="341" t="s">
        <v>1885</v>
      </c>
      <c r="V16" s="341" t="s">
        <v>1873</v>
      </c>
      <c r="W16" s="349" t="s">
        <v>1884</v>
      </c>
    </row>
    <row r="17" spans="1:23" s="516" customFormat="1" ht="171" customHeight="1" x14ac:dyDescent="0.25">
      <c r="A17" s="906"/>
      <c r="B17" s="906"/>
      <c r="C17" s="908"/>
      <c r="D17" s="908"/>
      <c r="E17" s="721" t="s">
        <v>2215</v>
      </c>
      <c r="F17" s="342" t="s">
        <v>1880</v>
      </c>
      <c r="G17" s="626">
        <v>0.25</v>
      </c>
      <c r="H17" s="631">
        <f>P17</f>
        <v>7340</v>
      </c>
      <c r="I17" s="625">
        <v>0.25</v>
      </c>
      <c r="J17" s="624"/>
      <c r="K17" s="626">
        <v>0.25</v>
      </c>
      <c r="L17" s="340"/>
      <c r="M17" s="626">
        <v>0.25</v>
      </c>
      <c r="N17" s="340"/>
      <c r="O17" s="626">
        <f>G17+I17+K17+M17</f>
        <v>1</v>
      </c>
      <c r="P17" s="277">
        <f>'5. ACTIVIDADES ESPECIALES'!D10</f>
        <v>7340</v>
      </c>
      <c r="Q17" s="335">
        <v>352</v>
      </c>
      <c r="R17" s="335" t="s">
        <v>1871</v>
      </c>
      <c r="S17" s="341" t="s">
        <v>1880</v>
      </c>
      <c r="T17" s="341" t="s">
        <v>1887</v>
      </c>
      <c r="U17" s="341" t="s">
        <v>1885</v>
      </c>
      <c r="V17" s="341" t="s">
        <v>171</v>
      </c>
      <c r="W17" s="349" t="s">
        <v>1884</v>
      </c>
    </row>
    <row r="18" spans="1:23" s="516" customFormat="1" ht="175.5" customHeight="1" x14ac:dyDescent="0.25">
      <c r="A18" s="907"/>
      <c r="B18" s="907"/>
      <c r="C18" s="895"/>
      <c r="D18" s="895"/>
      <c r="E18" s="778" t="s">
        <v>2410</v>
      </c>
      <c r="F18" s="779" t="s">
        <v>1881</v>
      </c>
      <c r="G18" s="626">
        <v>0.25</v>
      </c>
      <c r="H18" s="631">
        <f>P18</f>
        <v>7340</v>
      </c>
      <c r="I18" s="625">
        <v>0.25</v>
      </c>
      <c r="J18" s="624"/>
      <c r="K18" s="626">
        <v>0.25</v>
      </c>
      <c r="L18" s="340"/>
      <c r="M18" s="626">
        <v>0.25</v>
      </c>
      <c r="N18" s="340"/>
      <c r="O18" s="626">
        <f>G18+I18+K18+M18</f>
        <v>1</v>
      </c>
      <c r="P18" s="277">
        <f>'5. ACTIVIDADES ESPECIALES'!D29</f>
        <v>7340</v>
      </c>
      <c r="Q18" s="335">
        <v>352</v>
      </c>
      <c r="R18" s="335" t="s">
        <v>1882</v>
      </c>
      <c r="S18" s="341" t="s">
        <v>1886</v>
      </c>
      <c r="T18" s="341" t="s">
        <v>1887</v>
      </c>
      <c r="U18" s="341" t="s">
        <v>1885</v>
      </c>
      <c r="V18" s="341" t="s">
        <v>171</v>
      </c>
      <c r="W18" s="349" t="s">
        <v>1884</v>
      </c>
    </row>
    <row r="19" spans="1:23" s="661" customFormat="1" ht="175.5" customHeight="1" x14ac:dyDescent="0.25">
      <c r="A19" s="818"/>
      <c r="B19" s="818"/>
      <c r="C19" s="817"/>
      <c r="D19" s="817"/>
      <c r="E19" s="778"/>
      <c r="F19" s="779"/>
      <c r="G19" s="626"/>
      <c r="H19" s="631"/>
      <c r="I19" s="625"/>
      <c r="J19" s="624"/>
      <c r="K19" s="626"/>
      <c r="L19" s="340"/>
      <c r="M19" s="626"/>
      <c r="N19" s="340"/>
      <c r="O19" s="626"/>
      <c r="P19" s="712"/>
      <c r="Q19" s="718"/>
      <c r="R19" s="718"/>
      <c r="S19" s="720"/>
      <c r="T19" s="720"/>
      <c r="U19" s="720"/>
      <c r="V19" s="720"/>
      <c r="W19" s="721"/>
    </row>
    <row r="20" spans="1:23" ht="132" customHeight="1" x14ac:dyDescent="0.25">
      <c r="A20" s="896" t="s">
        <v>1690</v>
      </c>
      <c r="B20" s="896" t="s">
        <v>1692</v>
      </c>
      <c r="C20" s="492" t="s">
        <v>613</v>
      </c>
      <c r="D20" s="323" t="s">
        <v>120</v>
      </c>
      <c r="E20" s="74"/>
      <c r="F20" s="70" t="s">
        <v>614</v>
      </c>
      <c r="G20" s="241"/>
      <c r="H20" s="242"/>
      <c r="I20" s="241"/>
      <c r="J20" s="241"/>
      <c r="K20" s="241"/>
      <c r="L20" s="242"/>
      <c r="M20" s="241"/>
      <c r="N20" s="241"/>
      <c r="O20" s="626">
        <f t="shared" ref="O20" si="0">G20+I20+K20+M20</f>
        <v>0</v>
      </c>
      <c r="P20" s="277">
        <f>SUMIFS('8. Venta de Servicios'!D:D,'8. Venta de Servicios'!$B:$B,'Desarrollo e Innov. Curricular'!$E$9:$E$23,'8. Venta de Servicios'!$C:$C,'8. Venta de Servicios'!$C$10)</f>
        <v>0</v>
      </c>
      <c r="Q20" s="74"/>
      <c r="R20" s="74"/>
      <c r="S20" s="70"/>
      <c r="T20" s="70"/>
      <c r="U20" s="70"/>
      <c r="V20" s="70"/>
      <c r="W20" s="74"/>
    </row>
    <row r="21" spans="1:23" ht="147" customHeight="1" x14ac:dyDescent="0.25">
      <c r="A21" s="897"/>
      <c r="B21" s="897"/>
      <c r="C21" s="327" t="s">
        <v>615</v>
      </c>
      <c r="D21" s="323" t="s">
        <v>616</v>
      </c>
      <c r="E21" s="868" t="s">
        <v>1888</v>
      </c>
      <c r="F21" s="780" t="s">
        <v>1890</v>
      </c>
      <c r="G21" s="243">
        <v>0.25</v>
      </c>
      <c r="H21" s="632">
        <f>P21</f>
        <v>7340</v>
      </c>
      <c r="I21" s="243">
        <v>0.25</v>
      </c>
      <c r="J21" s="241"/>
      <c r="K21" s="627">
        <v>0.25</v>
      </c>
      <c r="L21" s="241"/>
      <c r="M21" s="627">
        <v>0.25</v>
      </c>
      <c r="N21" s="241"/>
      <c r="O21" s="626">
        <f>G21+I21+K21+M21</f>
        <v>1</v>
      </c>
      <c r="P21" s="277">
        <f>'5. ACTIVIDADES ESPECIALES'!D48</f>
        <v>7340</v>
      </c>
      <c r="Q21" s="70">
        <v>151</v>
      </c>
      <c r="R21" s="70" t="s">
        <v>1891</v>
      </c>
      <c r="S21" s="70" t="s">
        <v>1892</v>
      </c>
      <c r="T21" s="70" t="s">
        <v>1893</v>
      </c>
      <c r="U21" s="70" t="s">
        <v>1894</v>
      </c>
      <c r="V21" s="70" t="s">
        <v>1895</v>
      </c>
      <c r="W21" s="349" t="s">
        <v>2216</v>
      </c>
    </row>
    <row r="22" spans="1:23" ht="75" x14ac:dyDescent="0.25">
      <c r="A22" s="897"/>
      <c r="B22" s="897"/>
      <c r="C22" s="327" t="s">
        <v>617</v>
      </c>
      <c r="D22" s="327" t="s">
        <v>618</v>
      </c>
      <c r="E22" s="869"/>
      <c r="F22" s="780"/>
      <c r="G22" s="241"/>
      <c r="H22" s="241"/>
      <c r="I22" s="241"/>
      <c r="J22" s="241"/>
      <c r="K22" s="241"/>
      <c r="L22" s="241"/>
      <c r="M22" s="241"/>
      <c r="N22" s="241"/>
      <c r="O22" s="626"/>
      <c r="P22" s="277">
        <f>SUMIFS('8. Venta de Servicios'!D:D,'8. Venta de Servicios'!$B:$B,'Desarrollo e Innov. Curricular'!$E$9:$E$23,'8. Venta de Servicios'!$C:$C,'8. Venta de Servicios'!$C$10)</f>
        <v>0</v>
      </c>
      <c r="Q22" s="70"/>
      <c r="R22" s="70"/>
      <c r="S22" s="70"/>
      <c r="T22" s="70"/>
      <c r="U22" s="70"/>
      <c r="V22" s="70"/>
      <c r="W22" s="74"/>
    </row>
    <row r="23" spans="1:23" ht="168" customHeight="1" x14ac:dyDescent="0.25">
      <c r="A23" s="898"/>
      <c r="B23" s="898"/>
      <c r="C23" s="493" t="s">
        <v>1782</v>
      </c>
      <c r="D23" s="327" t="s">
        <v>619</v>
      </c>
      <c r="E23" s="870"/>
      <c r="F23" s="780"/>
      <c r="G23" s="241"/>
      <c r="H23" s="241"/>
      <c r="I23" s="241"/>
      <c r="J23" s="241"/>
      <c r="K23" s="241"/>
      <c r="L23" s="241"/>
      <c r="M23" s="241"/>
      <c r="N23" s="241"/>
      <c r="O23" s="241"/>
      <c r="P23" s="277">
        <f>SUMIFS('8. Venta de Servicios'!D:D,'8. Venta de Servicios'!$B:$B,'Desarrollo e Innov. Curricular'!$E$9:$E$23,'8. Venta de Servicios'!$C:$C,'8. Venta de Servicios'!$C$10)</f>
        <v>0</v>
      </c>
      <c r="Q23" s="70"/>
      <c r="R23" s="70"/>
      <c r="S23" s="70"/>
      <c r="T23" s="70"/>
      <c r="U23" s="70"/>
      <c r="V23" s="70"/>
      <c r="W23" s="76"/>
    </row>
    <row r="24" spans="1:23" ht="15.6" customHeight="1" x14ac:dyDescent="0.25">
      <c r="A24" s="434"/>
      <c r="B24" s="435"/>
      <c r="C24" s="434" t="s">
        <v>1822</v>
      </c>
      <c r="D24" s="435"/>
      <c r="E24" s="435"/>
      <c r="F24" s="436"/>
      <c r="G24" s="279">
        <f t="shared" ref="G24:N24" si="1">SUM(G9:G23)</f>
        <v>3.25</v>
      </c>
      <c r="H24" s="279">
        <f t="shared" si="1"/>
        <v>22020</v>
      </c>
      <c r="I24" s="279">
        <f t="shared" si="1"/>
        <v>2.75</v>
      </c>
      <c r="J24" s="279">
        <f t="shared" si="1"/>
        <v>76250</v>
      </c>
      <c r="K24" s="279">
        <f t="shared" si="1"/>
        <v>26.5</v>
      </c>
      <c r="L24" s="279">
        <f t="shared" si="1"/>
        <v>76250</v>
      </c>
      <c r="M24" s="279">
        <f t="shared" si="1"/>
        <v>1.25</v>
      </c>
      <c r="N24" s="279">
        <f t="shared" si="1"/>
        <v>0</v>
      </c>
      <c r="O24" s="279">
        <f>G24+I24+K24+M24</f>
        <v>33.75</v>
      </c>
      <c r="P24" s="280">
        <f>H24+J24+L24+N24</f>
        <v>174520</v>
      </c>
      <c r="Q24" s="247"/>
      <c r="R24" s="247"/>
      <c r="S24" s="247"/>
      <c r="T24" s="247"/>
      <c r="U24" s="247"/>
      <c r="V24" s="247"/>
      <c r="W24" s="253"/>
    </row>
    <row r="25" spans="1:23" x14ac:dyDescent="0.25">
      <c r="E25" s="112"/>
    </row>
    <row r="26" spans="1:23" x14ac:dyDescent="0.25">
      <c r="E26" s="112"/>
      <c r="P26" s="183">
        <f>P10+P17+P18+P21</f>
        <v>174520</v>
      </c>
    </row>
    <row r="27" spans="1:23" x14ac:dyDescent="0.25">
      <c r="E27" s="112"/>
    </row>
    <row r="28" spans="1:23" x14ac:dyDescent="0.25">
      <c r="E28" s="112"/>
      <c r="P28" s="183"/>
    </row>
    <row r="29" spans="1:23" x14ac:dyDescent="0.25">
      <c r="E29" s="112"/>
    </row>
    <row r="30" spans="1:23" x14ac:dyDescent="0.25">
      <c r="E30" s="112"/>
    </row>
    <row r="31" spans="1:23" x14ac:dyDescent="0.25">
      <c r="E31" s="112"/>
    </row>
    <row r="32" spans="1:23" x14ac:dyDescent="0.25">
      <c r="E32" s="112"/>
    </row>
    <row r="33" spans="5:5" x14ac:dyDescent="0.25">
      <c r="E33" s="112"/>
    </row>
    <row r="34" spans="5:5" x14ac:dyDescent="0.25">
      <c r="E34" s="112"/>
    </row>
    <row r="35" spans="5:5" x14ac:dyDescent="0.25">
      <c r="E35" s="112"/>
    </row>
    <row r="36" spans="5:5" x14ac:dyDescent="0.25">
      <c r="E36" s="112"/>
    </row>
    <row r="37" spans="5:5" x14ac:dyDescent="0.25">
      <c r="E37" s="112"/>
    </row>
    <row r="38" spans="5:5" x14ac:dyDescent="0.25">
      <c r="E38" s="112"/>
    </row>
    <row r="39" spans="5:5" x14ac:dyDescent="0.25">
      <c r="E39" s="112"/>
    </row>
    <row r="40" spans="5:5" x14ac:dyDescent="0.25">
      <c r="E40" s="112"/>
    </row>
    <row r="41" spans="5:5" x14ac:dyDescent="0.25">
      <c r="E41" s="112"/>
    </row>
    <row r="42" spans="5:5" x14ac:dyDescent="0.25">
      <c r="E42" s="112"/>
    </row>
    <row r="43" spans="5:5" x14ac:dyDescent="0.25">
      <c r="E43" s="112"/>
    </row>
    <row r="44" spans="5:5" x14ac:dyDescent="0.25">
      <c r="E44" s="112"/>
    </row>
    <row r="45" spans="5:5" x14ac:dyDescent="0.25">
      <c r="E45" s="112"/>
    </row>
    <row r="46" spans="5:5" x14ac:dyDescent="0.25">
      <c r="E46" s="112"/>
    </row>
    <row r="47" spans="5:5" x14ac:dyDescent="0.25">
      <c r="E47" s="112"/>
    </row>
    <row r="48" spans="5:5" x14ac:dyDescent="0.25">
      <c r="E48" s="112"/>
    </row>
    <row r="49" spans="5:5" x14ac:dyDescent="0.25">
      <c r="E49" s="112"/>
    </row>
    <row r="50" spans="5:5" x14ac:dyDescent="0.25">
      <c r="E50" s="112"/>
    </row>
    <row r="51" spans="5:5" x14ac:dyDescent="0.25">
      <c r="E51" s="112"/>
    </row>
    <row r="52" spans="5:5" x14ac:dyDescent="0.25">
      <c r="E52" s="112"/>
    </row>
    <row r="53" spans="5:5" x14ac:dyDescent="0.25">
      <c r="E53" s="112"/>
    </row>
    <row r="54" spans="5:5" x14ac:dyDescent="0.25">
      <c r="E54" s="112"/>
    </row>
    <row r="55" spans="5:5" x14ac:dyDescent="0.25">
      <c r="E55" s="112"/>
    </row>
    <row r="56" spans="5:5" x14ac:dyDescent="0.25">
      <c r="E56" s="112"/>
    </row>
    <row r="57" spans="5:5" x14ac:dyDescent="0.25">
      <c r="E57" s="112"/>
    </row>
    <row r="58" spans="5:5" x14ac:dyDescent="0.25">
      <c r="E58" s="112"/>
    </row>
    <row r="59" spans="5:5" x14ac:dyDescent="0.25">
      <c r="E59" s="112"/>
    </row>
    <row r="60" spans="5:5" x14ac:dyDescent="0.25">
      <c r="E60" s="112"/>
    </row>
    <row r="61" spans="5:5" x14ac:dyDescent="0.25">
      <c r="E61" s="112"/>
    </row>
    <row r="62" spans="5:5" x14ac:dyDescent="0.25">
      <c r="E62" s="112"/>
    </row>
    <row r="63" spans="5:5" x14ac:dyDescent="0.25">
      <c r="E63" s="112"/>
    </row>
    <row r="64" spans="5:5" x14ac:dyDescent="0.25">
      <c r="E64" s="112"/>
    </row>
    <row r="65" spans="5:5" x14ac:dyDescent="0.25">
      <c r="E65" s="112"/>
    </row>
    <row r="66" spans="5:5" x14ac:dyDescent="0.25">
      <c r="E66" s="112"/>
    </row>
    <row r="67" spans="5:5" x14ac:dyDescent="0.25">
      <c r="E67" s="112"/>
    </row>
    <row r="68" spans="5:5" x14ac:dyDescent="0.25">
      <c r="E68" s="112"/>
    </row>
    <row r="69" spans="5:5" x14ac:dyDescent="0.25">
      <c r="E69" s="112"/>
    </row>
    <row r="70" spans="5:5" x14ac:dyDescent="0.25">
      <c r="E70" s="112"/>
    </row>
    <row r="71" spans="5:5" x14ac:dyDescent="0.25">
      <c r="E71" s="112"/>
    </row>
    <row r="72" spans="5:5" x14ac:dyDescent="0.25">
      <c r="E72" s="112"/>
    </row>
    <row r="73" spans="5:5" x14ac:dyDescent="0.25">
      <c r="E73" s="112"/>
    </row>
    <row r="74" spans="5:5" x14ac:dyDescent="0.25">
      <c r="E74" s="112"/>
    </row>
    <row r="75" spans="5:5" x14ac:dyDescent="0.25">
      <c r="E75" s="112"/>
    </row>
    <row r="76" spans="5:5" x14ac:dyDescent="0.25">
      <c r="E76" s="112"/>
    </row>
    <row r="77" spans="5:5" x14ac:dyDescent="0.25">
      <c r="E77" s="112"/>
    </row>
    <row r="78" spans="5:5" x14ac:dyDescent="0.25">
      <c r="E78" s="112"/>
    </row>
    <row r="79" spans="5:5" x14ac:dyDescent="0.25">
      <c r="E79" s="112"/>
    </row>
    <row r="80" spans="5:5" x14ac:dyDescent="0.25">
      <c r="E80" s="112"/>
    </row>
    <row r="81" spans="5:5" x14ac:dyDescent="0.25">
      <c r="E81" s="112"/>
    </row>
    <row r="82" spans="5:5" x14ac:dyDescent="0.25">
      <c r="E82" s="112"/>
    </row>
    <row r="83" spans="5:5" x14ac:dyDescent="0.25">
      <c r="E83" s="112"/>
    </row>
    <row r="84" spans="5:5" x14ac:dyDescent="0.25">
      <c r="E84" s="112"/>
    </row>
    <row r="85" spans="5:5" x14ac:dyDescent="0.25">
      <c r="E85" s="112"/>
    </row>
    <row r="86" spans="5:5" x14ac:dyDescent="0.25">
      <c r="E86" s="112"/>
    </row>
    <row r="87" spans="5:5" x14ac:dyDescent="0.25">
      <c r="E87" s="112"/>
    </row>
  </sheetData>
  <mergeCells count="30">
    <mergeCell ref="C9:C10"/>
    <mergeCell ref="D9:D10"/>
    <mergeCell ref="A6:A8"/>
    <mergeCell ref="B6:B8"/>
    <mergeCell ref="B20:B23"/>
    <mergeCell ref="B9:B12"/>
    <mergeCell ref="A9:A12"/>
    <mergeCell ref="A20:A23"/>
    <mergeCell ref="C6:C8"/>
    <mergeCell ref="A13:A18"/>
    <mergeCell ref="B13:B18"/>
    <mergeCell ref="C16:C18"/>
    <mergeCell ref="D16:D18"/>
    <mergeCell ref="C14:C15"/>
    <mergeCell ref="W6:W8"/>
    <mergeCell ref="Q6:R7"/>
    <mergeCell ref="S6:S8"/>
    <mergeCell ref="T6:T8"/>
    <mergeCell ref="E6:E8"/>
    <mergeCell ref="V6:V8"/>
    <mergeCell ref="U6:U8"/>
    <mergeCell ref="G7:H7"/>
    <mergeCell ref="K7:L7"/>
    <mergeCell ref="M7:N7"/>
    <mergeCell ref="O6:P7"/>
    <mergeCell ref="E21:E23"/>
    <mergeCell ref="I7:J7"/>
    <mergeCell ref="D6:D8"/>
    <mergeCell ref="F6:F8"/>
    <mergeCell ref="G6:N6"/>
  </mergeCells>
  <conditionalFormatting sqref="E11 E13 E20:E21">
    <cfRule type="duplicateValues" dxfId="9" priority="10"/>
  </conditionalFormatting>
  <conditionalFormatting sqref="E9">
    <cfRule type="duplicateValues" dxfId="8" priority="9"/>
  </conditionalFormatting>
  <conditionalFormatting sqref="E9">
    <cfRule type="duplicateValues" dxfId="7" priority="8"/>
  </conditionalFormatting>
  <conditionalFormatting sqref="E10">
    <cfRule type="duplicateValues" dxfId="6" priority="7"/>
  </conditionalFormatting>
  <conditionalFormatting sqref="E10">
    <cfRule type="duplicateValues" dxfId="5" priority="6"/>
  </conditionalFormatting>
  <conditionalFormatting sqref="E10">
    <cfRule type="duplicateValues" dxfId="4" priority="5"/>
  </conditionalFormatting>
  <conditionalFormatting sqref="E12">
    <cfRule type="duplicateValues" dxfId="3" priority="4"/>
  </conditionalFormatting>
  <conditionalFormatting sqref="E12">
    <cfRule type="duplicateValues" dxfId="2" priority="3"/>
  </conditionalFormatting>
  <conditionalFormatting sqref="E14:E15">
    <cfRule type="duplicateValues" dxfId="1" priority="2"/>
  </conditionalFormatting>
  <conditionalFormatting sqref="E16:E17">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52"/>
  <sheetViews>
    <sheetView showGridLines="0" topLeftCell="G1" zoomScale="60" zoomScaleNormal="60" workbookViewId="0">
      <pane ySplit="6" topLeftCell="A34" activePane="bottomLeft" state="frozen"/>
      <selection sqref="A1:V1"/>
      <selection pane="bottomLeft" activeCell="P38" sqref="P38"/>
    </sheetView>
  </sheetViews>
  <sheetFormatPr baseColWidth="10" defaultColWidth="12.5703125" defaultRowHeight="12" x14ac:dyDescent="0.25"/>
  <cols>
    <col min="1" max="1" width="45.42578125" style="358" customWidth="1"/>
    <col min="2" max="2" width="48.140625" style="338" customWidth="1"/>
    <col min="3" max="3" width="32.42578125" style="338" customWidth="1"/>
    <col min="4" max="4" width="32.7109375" style="338" customWidth="1"/>
    <col min="5" max="5" width="27.42578125" style="359" customWidth="1"/>
    <col min="6" max="6" width="36.42578125" style="338" customWidth="1"/>
    <col min="7" max="7" width="15.28515625" style="338" customWidth="1"/>
    <col min="8" max="8" width="20.5703125" style="338" customWidth="1"/>
    <col min="9" max="9" width="15.28515625" style="338" customWidth="1"/>
    <col min="10" max="10" width="15.42578125" style="338" customWidth="1"/>
    <col min="11" max="11" width="15.28515625" style="338" customWidth="1"/>
    <col min="12" max="12" width="16.7109375" style="338" customWidth="1"/>
    <col min="13" max="13" width="15.28515625" style="338" customWidth="1"/>
    <col min="14" max="14" width="17.5703125" style="338" customWidth="1"/>
    <col min="15" max="15" width="15.28515625" style="338" customWidth="1"/>
    <col min="16" max="16" width="22" style="338" customWidth="1"/>
    <col min="17" max="18" width="12.5703125" style="338"/>
    <col min="19" max="22" width="14.28515625" style="338" customWidth="1"/>
    <col min="23" max="23" width="15.7109375" style="338" customWidth="1"/>
    <col min="24" max="16384" width="12.5703125" style="338"/>
  </cols>
  <sheetData>
    <row r="1" spans="1:23" s="328" customFormat="1" ht="18.75" x14ac:dyDescent="0.25">
      <c r="B1" s="428"/>
      <c r="C1" s="428"/>
      <c r="D1" s="428"/>
      <c r="E1" s="428"/>
      <c r="F1" s="428"/>
      <c r="G1" s="428" t="s">
        <v>95</v>
      </c>
      <c r="H1" s="428"/>
      <c r="I1" s="428"/>
      <c r="J1" s="428"/>
      <c r="K1" s="428"/>
      <c r="L1" s="428"/>
      <c r="M1" s="428"/>
      <c r="N1" s="428"/>
      <c r="O1" s="428"/>
      <c r="P1" s="428"/>
      <c r="Q1" s="428"/>
      <c r="R1" s="428"/>
      <c r="S1" s="428"/>
      <c r="T1" s="428"/>
      <c r="U1" s="428"/>
      <c r="V1" s="428"/>
      <c r="W1" s="428"/>
    </row>
    <row r="2" spans="1:23" s="328" customFormat="1" ht="18.75" x14ac:dyDescent="0.25">
      <c r="A2" s="463" t="s">
        <v>1685</v>
      </c>
      <c r="B2" s="428"/>
      <c r="C2" s="428"/>
      <c r="D2" s="428"/>
      <c r="E2" s="428"/>
      <c r="F2" s="428"/>
      <c r="G2" s="428"/>
      <c r="H2" s="428"/>
      <c r="I2" s="428"/>
      <c r="J2" s="428"/>
      <c r="K2" s="428"/>
      <c r="L2" s="428"/>
      <c r="M2" s="428"/>
      <c r="N2" s="428"/>
      <c r="O2" s="428"/>
      <c r="P2" s="428"/>
      <c r="Q2" s="428"/>
      <c r="R2" s="428"/>
      <c r="S2" s="428"/>
      <c r="T2" s="428"/>
      <c r="U2" s="428"/>
      <c r="V2" s="428"/>
      <c r="W2" s="428"/>
    </row>
    <row r="3" spans="1:23" s="328" customFormat="1" ht="21" customHeight="1" x14ac:dyDescent="0.25">
      <c r="A3" s="329" t="s">
        <v>1691</v>
      </c>
      <c r="B3" s="330"/>
      <c r="C3" s="330"/>
      <c r="D3" s="330"/>
      <c r="E3" s="331"/>
      <c r="F3" s="330"/>
      <c r="G3" s="330"/>
      <c r="H3" s="330"/>
      <c r="I3" s="330"/>
      <c r="J3" s="330"/>
      <c r="K3" s="330"/>
      <c r="L3" s="330"/>
      <c r="M3" s="330"/>
      <c r="N3" s="330"/>
      <c r="O3" s="330"/>
      <c r="P3" s="330"/>
      <c r="Q3" s="330"/>
      <c r="R3" s="330"/>
      <c r="S3" s="330"/>
      <c r="T3" s="330"/>
      <c r="U3" s="330"/>
      <c r="V3" s="330"/>
      <c r="W3" s="330"/>
    </row>
    <row r="4" spans="1:23" s="67" customFormat="1" ht="23.25" customHeight="1" x14ac:dyDescent="0.25">
      <c r="A4" s="884" t="s">
        <v>102</v>
      </c>
      <c r="B4" s="884" t="s">
        <v>121</v>
      </c>
      <c r="C4" s="873" t="s">
        <v>90</v>
      </c>
      <c r="D4" s="873" t="s">
        <v>91</v>
      </c>
      <c r="E4" s="887" t="s">
        <v>517</v>
      </c>
      <c r="F4" s="873" t="s">
        <v>92</v>
      </c>
      <c r="G4" s="871" t="s">
        <v>106</v>
      </c>
      <c r="H4" s="876"/>
      <c r="I4" s="876"/>
      <c r="J4" s="876"/>
      <c r="K4" s="876"/>
      <c r="L4" s="876"/>
      <c r="M4" s="876"/>
      <c r="N4" s="872"/>
      <c r="O4" s="890" t="s">
        <v>107</v>
      </c>
      <c r="P4" s="891"/>
      <c r="Q4" s="880" t="s">
        <v>108</v>
      </c>
      <c r="R4" s="881"/>
      <c r="S4" s="884" t="s">
        <v>109</v>
      </c>
      <c r="T4" s="884" t="s">
        <v>110</v>
      </c>
      <c r="U4" s="884" t="s">
        <v>118</v>
      </c>
      <c r="V4" s="884" t="s">
        <v>117</v>
      </c>
      <c r="W4" s="873" t="s">
        <v>93</v>
      </c>
    </row>
    <row r="5" spans="1:23" s="67" customFormat="1" ht="15" customHeight="1" x14ac:dyDescent="0.25">
      <c r="A5" s="885"/>
      <c r="B5" s="885"/>
      <c r="C5" s="874"/>
      <c r="D5" s="874"/>
      <c r="E5" s="888"/>
      <c r="F5" s="874"/>
      <c r="G5" s="871" t="s">
        <v>111</v>
      </c>
      <c r="H5" s="872"/>
      <c r="I5" s="871" t="s">
        <v>112</v>
      </c>
      <c r="J5" s="872"/>
      <c r="K5" s="871" t="s">
        <v>113</v>
      </c>
      <c r="L5" s="872"/>
      <c r="M5" s="871" t="s">
        <v>114</v>
      </c>
      <c r="N5" s="872"/>
      <c r="O5" s="892"/>
      <c r="P5" s="893"/>
      <c r="Q5" s="882"/>
      <c r="R5" s="883"/>
      <c r="S5" s="885"/>
      <c r="T5" s="885"/>
      <c r="U5" s="885"/>
      <c r="V5" s="885"/>
      <c r="W5" s="874"/>
    </row>
    <row r="6" spans="1:23" s="67" customFormat="1" ht="24" customHeight="1" x14ac:dyDescent="0.25">
      <c r="A6" s="886"/>
      <c r="B6" s="886"/>
      <c r="C6" s="875"/>
      <c r="D6" s="875"/>
      <c r="E6" s="889"/>
      <c r="F6" s="875"/>
      <c r="G6" s="319" t="s">
        <v>115</v>
      </c>
      <c r="H6" s="319" t="s">
        <v>12</v>
      </c>
      <c r="I6" s="319" t="s">
        <v>115</v>
      </c>
      <c r="J6" s="319" t="s">
        <v>12</v>
      </c>
      <c r="K6" s="319" t="s">
        <v>115</v>
      </c>
      <c r="L6" s="319" t="s">
        <v>12</v>
      </c>
      <c r="M6" s="319" t="s">
        <v>115</v>
      </c>
      <c r="N6" s="319" t="s">
        <v>12</v>
      </c>
      <c r="O6" s="319" t="s">
        <v>115</v>
      </c>
      <c r="P6" s="319" t="s">
        <v>12</v>
      </c>
      <c r="Q6" s="319" t="s">
        <v>116</v>
      </c>
      <c r="R6" s="319" t="s">
        <v>87</v>
      </c>
      <c r="S6" s="886"/>
      <c r="T6" s="886"/>
      <c r="U6" s="886"/>
      <c r="V6" s="886"/>
      <c r="W6" s="875"/>
    </row>
    <row r="7" spans="1:23" ht="132.75" customHeight="1" x14ac:dyDescent="0.25">
      <c r="A7" s="911" t="s">
        <v>1691</v>
      </c>
      <c r="B7" s="916" t="s">
        <v>1604</v>
      </c>
      <c r="C7" s="332" t="s">
        <v>1608</v>
      </c>
      <c r="D7" s="333" t="s">
        <v>1610</v>
      </c>
      <c r="E7" s="828" t="s">
        <v>2217</v>
      </c>
      <c r="F7" s="717" t="s">
        <v>2470</v>
      </c>
      <c r="G7" s="718">
        <v>100</v>
      </c>
      <c r="H7" s="841">
        <f>P7</f>
        <v>1689439</v>
      </c>
      <c r="I7" s="719"/>
      <c r="J7" s="337"/>
      <c r="K7" s="718"/>
      <c r="L7" s="712"/>
      <c r="M7" s="719"/>
      <c r="N7" s="712"/>
      <c r="O7" s="842">
        <f>G7+I7+K7+M7</f>
        <v>100</v>
      </c>
      <c r="P7" s="842">
        <f>'4. EQUIPO TECNOLÓGICOS'!D33</f>
        <v>1689439</v>
      </c>
      <c r="Q7" s="718">
        <v>392</v>
      </c>
      <c r="R7" s="718" t="s">
        <v>2471</v>
      </c>
      <c r="S7" s="718" t="s">
        <v>2472</v>
      </c>
      <c r="T7" s="718" t="s">
        <v>2473</v>
      </c>
      <c r="U7" s="718" t="s">
        <v>2474</v>
      </c>
      <c r="V7" s="718" t="s">
        <v>2475</v>
      </c>
      <c r="W7" s="717" t="s">
        <v>2476</v>
      </c>
    </row>
    <row r="8" spans="1:23" ht="108.75" customHeight="1" x14ac:dyDescent="0.25">
      <c r="A8" s="912"/>
      <c r="B8" s="917"/>
      <c r="C8" s="332" t="s">
        <v>1609</v>
      </c>
      <c r="D8" s="333" t="s">
        <v>1783</v>
      </c>
      <c r="E8" s="781" t="s">
        <v>1897</v>
      </c>
      <c r="F8" s="781" t="s">
        <v>1904</v>
      </c>
      <c r="G8" s="335"/>
      <c r="H8" s="335"/>
      <c r="I8" s="336">
        <v>0.5</v>
      </c>
      <c r="J8" s="337">
        <f>P8*0.5</f>
        <v>15000</v>
      </c>
      <c r="K8" s="336">
        <v>0.5</v>
      </c>
      <c r="L8" s="277">
        <f>P8*0.5</f>
        <v>15000</v>
      </c>
      <c r="M8" s="336"/>
      <c r="N8" s="277"/>
      <c r="O8" s="335"/>
      <c r="P8" s="277">
        <f>'2. CONTRATACION DE PERSONAL'!D10</f>
        <v>30000</v>
      </c>
      <c r="Q8" s="335">
        <v>465</v>
      </c>
      <c r="R8" s="335" t="s">
        <v>1898</v>
      </c>
      <c r="S8" s="335" t="s">
        <v>1899</v>
      </c>
      <c r="T8" s="335" t="s">
        <v>1900</v>
      </c>
      <c r="U8" s="335" t="s">
        <v>1901</v>
      </c>
      <c r="V8" s="335" t="s">
        <v>1902</v>
      </c>
      <c r="W8" s="455" t="s">
        <v>1903</v>
      </c>
    </row>
    <row r="9" spans="1:23" ht="108.75" customHeight="1" x14ac:dyDescent="0.25">
      <c r="A9" s="912"/>
      <c r="B9" s="917"/>
      <c r="C9" s="332"/>
      <c r="D9" s="333"/>
      <c r="E9" s="455" t="s">
        <v>1905</v>
      </c>
      <c r="F9" s="455" t="s">
        <v>1910</v>
      </c>
      <c r="G9" s="625">
        <v>1</v>
      </c>
      <c r="H9" s="633">
        <f>P9</f>
        <v>1068171</v>
      </c>
      <c r="I9" s="336"/>
      <c r="J9" s="337"/>
      <c r="K9" s="336"/>
      <c r="L9" s="277"/>
      <c r="M9" s="336"/>
      <c r="N9" s="277"/>
      <c r="O9" s="336">
        <v>1</v>
      </c>
      <c r="P9" s="277">
        <f>'5. ACTIVIDADES ESPECIALES'!D230</f>
        <v>1068171</v>
      </c>
      <c r="Q9" s="335">
        <v>465</v>
      </c>
      <c r="R9" s="335" t="s">
        <v>1898</v>
      </c>
      <c r="S9" s="335" t="s">
        <v>1907</v>
      </c>
      <c r="T9" s="335" t="s">
        <v>1908</v>
      </c>
      <c r="U9" s="335" t="s">
        <v>1909</v>
      </c>
      <c r="V9" s="335" t="s">
        <v>1911</v>
      </c>
      <c r="W9" s="455" t="s">
        <v>1912</v>
      </c>
    </row>
    <row r="10" spans="1:23" ht="108.75" customHeight="1" x14ac:dyDescent="0.25">
      <c r="A10" s="912"/>
      <c r="B10" s="917"/>
      <c r="C10" s="332"/>
      <c r="D10" s="333"/>
      <c r="E10" s="455" t="s">
        <v>1913</v>
      </c>
      <c r="F10" s="455" t="s">
        <v>1906</v>
      </c>
      <c r="G10" s="335"/>
      <c r="H10" s="335"/>
      <c r="I10" s="336">
        <v>0.5</v>
      </c>
      <c r="J10" s="337"/>
      <c r="K10" s="336">
        <v>0.5</v>
      </c>
      <c r="L10" s="277"/>
      <c r="M10" s="336"/>
      <c r="N10" s="277"/>
      <c r="O10" s="336">
        <v>1</v>
      </c>
      <c r="P10" s="277"/>
      <c r="Q10" s="335">
        <v>465</v>
      </c>
      <c r="R10" s="335" t="s">
        <v>1898</v>
      </c>
      <c r="S10" s="335" t="s">
        <v>1925</v>
      </c>
      <c r="T10" s="335" t="s">
        <v>1926</v>
      </c>
      <c r="U10" s="335" t="s">
        <v>1909</v>
      </c>
      <c r="V10" s="335" t="s">
        <v>1927</v>
      </c>
      <c r="W10" s="455" t="s">
        <v>1928</v>
      </c>
    </row>
    <row r="11" spans="1:23" ht="108.75" customHeight="1" x14ac:dyDescent="0.25">
      <c r="A11" s="912"/>
      <c r="B11" s="917"/>
      <c r="C11" s="332"/>
      <c r="D11" s="333"/>
      <c r="E11" s="782" t="s">
        <v>1930</v>
      </c>
      <c r="F11" s="782" t="s">
        <v>1929</v>
      </c>
      <c r="G11" s="336">
        <v>0.25</v>
      </c>
      <c r="H11" s="633">
        <f>P11*0.25</f>
        <v>2140</v>
      </c>
      <c r="I11" s="336">
        <v>0.25</v>
      </c>
      <c r="J11" s="337">
        <f>P11*0.25</f>
        <v>2140</v>
      </c>
      <c r="K11" s="336">
        <v>0.25</v>
      </c>
      <c r="L11" s="277">
        <f>P11*0.25</f>
        <v>2140</v>
      </c>
      <c r="M11" s="336">
        <v>0.25</v>
      </c>
      <c r="N11" s="277">
        <f>P11*0.25</f>
        <v>2140</v>
      </c>
      <c r="O11" s="336">
        <v>1</v>
      </c>
      <c r="P11" s="277">
        <f>'5. ACTIVIDADES ESPECIALES'!D141</f>
        <v>8560</v>
      </c>
      <c r="Q11" s="335">
        <v>305</v>
      </c>
      <c r="R11" s="335" t="s">
        <v>170</v>
      </c>
      <c r="S11" s="335" t="s">
        <v>1935</v>
      </c>
      <c r="T11" s="335" t="s">
        <v>1936</v>
      </c>
      <c r="U11" s="335" t="s">
        <v>1937</v>
      </c>
      <c r="V11" s="335" t="s">
        <v>171</v>
      </c>
      <c r="W11" s="455" t="s">
        <v>1928</v>
      </c>
    </row>
    <row r="12" spans="1:23" ht="108.75" customHeight="1" x14ac:dyDescent="0.25">
      <c r="A12" s="912"/>
      <c r="B12" s="917"/>
      <c r="C12" s="332"/>
      <c r="D12" s="333"/>
      <c r="E12" s="455" t="s">
        <v>1938</v>
      </c>
      <c r="F12" s="455" t="s">
        <v>1939</v>
      </c>
      <c r="G12" s="335"/>
      <c r="H12" s="335"/>
      <c r="I12" s="336">
        <v>0.5</v>
      </c>
      <c r="J12" s="337"/>
      <c r="K12" s="336">
        <v>0.5</v>
      </c>
      <c r="L12" s="277"/>
      <c r="M12" s="336"/>
      <c r="N12" s="277"/>
      <c r="O12" s="336">
        <v>1</v>
      </c>
      <c r="P12" s="277"/>
      <c r="Q12" s="335">
        <v>465</v>
      </c>
      <c r="R12" s="335" t="s">
        <v>1898</v>
      </c>
      <c r="S12" s="335" t="s">
        <v>1940</v>
      </c>
      <c r="T12" s="335" t="s">
        <v>1908</v>
      </c>
      <c r="U12" s="335" t="s">
        <v>1937</v>
      </c>
      <c r="V12" s="335" t="s">
        <v>1911</v>
      </c>
      <c r="W12" s="455" t="s">
        <v>1928</v>
      </c>
    </row>
    <row r="13" spans="1:23" ht="108.75" customHeight="1" x14ac:dyDescent="0.25">
      <c r="A13" s="912"/>
      <c r="B13" s="917"/>
      <c r="C13" s="332"/>
      <c r="D13" s="333"/>
      <c r="E13" s="455" t="s">
        <v>1941</v>
      </c>
      <c r="F13" s="455" t="s">
        <v>1942</v>
      </c>
      <c r="G13" s="335"/>
      <c r="H13" s="335"/>
      <c r="I13" s="336">
        <v>0.5</v>
      </c>
      <c r="J13" s="337"/>
      <c r="K13" s="336">
        <v>0.5</v>
      </c>
      <c r="L13" s="277"/>
      <c r="M13" s="336"/>
      <c r="N13" s="277"/>
      <c r="O13" s="336">
        <v>1</v>
      </c>
      <c r="P13" s="277"/>
      <c r="Q13" s="335">
        <v>465</v>
      </c>
      <c r="R13" s="335" t="s">
        <v>1898</v>
      </c>
      <c r="S13" s="335" t="s">
        <v>1940</v>
      </c>
      <c r="T13" s="335" t="s">
        <v>1943</v>
      </c>
      <c r="U13" s="335" t="s">
        <v>1944</v>
      </c>
      <c r="V13" s="335" t="s">
        <v>1911</v>
      </c>
      <c r="W13" s="455" t="s">
        <v>1945</v>
      </c>
    </row>
    <row r="14" spans="1:23" ht="108.75" customHeight="1" x14ac:dyDescent="0.25">
      <c r="A14" s="912"/>
      <c r="B14" s="917"/>
      <c r="C14" s="332"/>
      <c r="D14" s="333" t="s">
        <v>1784</v>
      </c>
      <c r="E14" s="455"/>
      <c r="F14" s="455"/>
      <c r="G14" s="335"/>
      <c r="H14" s="335"/>
      <c r="I14" s="336"/>
      <c r="J14" s="337"/>
      <c r="K14" s="336"/>
      <c r="L14" s="277"/>
      <c r="M14" s="336"/>
      <c r="N14" s="277"/>
      <c r="O14" s="336"/>
      <c r="P14" s="277"/>
      <c r="Q14" s="335"/>
      <c r="R14" s="335"/>
      <c r="S14" s="335"/>
      <c r="T14" s="335"/>
      <c r="U14" s="335"/>
      <c r="V14" s="335"/>
      <c r="W14" s="455"/>
    </row>
    <row r="15" spans="1:23" ht="129.75" customHeight="1" x14ac:dyDescent="0.25">
      <c r="A15" s="912"/>
      <c r="B15" s="918"/>
      <c r="C15" s="332" t="s">
        <v>1611</v>
      </c>
      <c r="D15" s="333" t="s">
        <v>1785</v>
      </c>
      <c r="E15" s="455"/>
      <c r="F15" s="455"/>
      <c r="G15" s="335"/>
      <c r="H15" s="335"/>
      <c r="I15" s="336"/>
      <c r="J15" s="337"/>
      <c r="K15" s="336"/>
      <c r="L15" s="277"/>
      <c r="M15" s="336"/>
      <c r="N15" s="277"/>
      <c r="O15" s="336"/>
      <c r="P15" s="277"/>
      <c r="Q15" s="335"/>
      <c r="R15" s="335"/>
      <c r="S15" s="335"/>
      <c r="T15" s="335"/>
      <c r="U15" s="335"/>
      <c r="V15" s="335"/>
      <c r="W15" s="455"/>
    </row>
    <row r="16" spans="1:23" ht="129.75" customHeight="1" x14ac:dyDescent="0.25">
      <c r="A16" s="912"/>
      <c r="B16" s="622"/>
      <c r="C16" s="332"/>
      <c r="D16" s="333"/>
      <c r="E16" s="455"/>
      <c r="F16" s="455"/>
      <c r="G16" s="335"/>
      <c r="H16" s="335"/>
      <c r="I16" s="336"/>
      <c r="J16" s="337"/>
      <c r="K16" s="336"/>
      <c r="L16" s="277"/>
      <c r="M16" s="336"/>
      <c r="N16" s="277"/>
      <c r="O16" s="336"/>
      <c r="P16" s="277"/>
      <c r="Q16" s="335"/>
      <c r="R16" s="335"/>
      <c r="S16" s="335"/>
      <c r="T16" s="335"/>
      <c r="U16" s="335"/>
      <c r="V16" s="335"/>
      <c r="W16" s="455"/>
    </row>
    <row r="17" spans="1:23" ht="110.25" customHeight="1" x14ac:dyDescent="0.25">
      <c r="A17" s="912"/>
      <c r="B17" s="911" t="s">
        <v>1605</v>
      </c>
      <c r="C17" s="332" t="s">
        <v>1612</v>
      </c>
      <c r="D17" s="333" t="s">
        <v>1613</v>
      </c>
      <c r="E17" s="334" t="s">
        <v>2505</v>
      </c>
      <c r="F17" s="333" t="s">
        <v>2506</v>
      </c>
      <c r="G17" s="340"/>
      <c r="H17" s="340"/>
      <c r="I17" s="626"/>
      <c r="J17" s="340"/>
      <c r="K17" s="340">
        <v>100</v>
      </c>
      <c r="L17" s="278"/>
      <c r="M17" s="340"/>
      <c r="N17" s="278"/>
      <c r="O17" s="842">
        <f t="shared" ref="O17:P17" si="0">G17+I17+K17+M17</f>
        <v>100</v>
      </c>
      <c r="P17" s="842">
        <f t="shared" si="0"/>
        <v>0</v>
      </c>
      <c r="Q17" s="718">
        <v>142</v>
      </c>
      <c r="R17" s="718" t="s">
        <v>2479</v>
      </c>
      <c r="S17" s="720" t="s">
        <v>2507</v>
      </c>
      <c r="T17" s="344" t="s">
        <v>2508</v>
      </c>
      <c r="U17" s="720" t="s">
        <v>2482</v>
      </c>
      <c r="V17" s="720" t="s">
        <v>2509</v>
      </c>
      <c r="W17" s="717" t="s">
        <v>2476</v>
      </c>
    </row>
    <row r="18" spans="1:23" ht="105.75" customHeight="1" x14ac:dyDescent="0.25">
      <c r="A18" s="912"/>
      <c r="B18" s="912"/>
      <c r="C18" s="332"/>
      <c r="D18" s="333" t="s">
        <v>1786</v>
      </c>
      <c r="E18" s="455"/>
      <c r="F18" s="455" t="s">
        <v>1614</v>
      </c>
      <c r="G18" s="335"/>
      <c r="H18" s="335"/>
      <c r="I18" s="336"/>
      <c r="J18" s="337"/>
      <c r="K18" s="335"/>
      <c r="L18" s="277"/>
      <c r="M18" s="336"/>
      <c r="N18" s="277"/>
      <c r="O18" s="335"/>
      <c r="P18" s="277"/>
      <c r="Q18" s="335"/>
      <c r="R18" s="335"/>
      <c r="S18" s="335"/>
      <c r="T18" s="335"/>
      <c r="U18" s="335"/>
      <c r="V18" s="335"/>
      <c r="W18" s="455"/>
    </row>
    <row r="19" spans="1:23" ht="211.5" customHeight="1" x14ac:dyDescent="0.25">
      <c r="A19" s="912"/>
      <c r="B19" s="912"/>
      <c r="C19" s="332" t="s">
        <v>1615</v>
      </c>
      <c r="D19" s="333" t="s">
        <v>1620</v>
      </c>
      <c r="E19" s="334" t="s">
        <v>1946</v>
      </c>
      <c r="F19" s="339" t="s">
        <v>1947</v>
      </c>
      <c r="G19" s="340"/>
      <c r="H19" s="340"/>
      <c r="I19" s="340"/>
      <c r="J19" s="340"/>
      <c r="K19" s="340">
        <v>100</v>
      </c>
      <c r="L19" s="278">
        <v>21000</v>
      </c>
      <c r="M19" s="340"/>
      <c r="N19" s="278"/>
      <c r="O19" s="341"/>
      <c r="P19" s="281">
        <v>21000</v>
      </c>
      <c r="Q19" s="341">
        <v>305</v>
      </c>
      <c r="R19" s="341" t="s">
        <v>170</v>
      </c>
      <c r="S19" s="342" t="s">
        <v>1948</v>
      </c>
      <c r="T19" s="342" t="s">
        <v>1949</v>
      </c>
      <c r="U19" s="342" t="s">
        <v>1950</v>
      </c>
      <c r="V19" s="342" t="s">
        <v>1911</v>
      </c>
      <c r="W19" s="334" t="s">
        <v>1951</v>
      </c>
    </row>
    <row r="20" spans="1:23" ht="211.5" customHeight="1" x14ac:dyDescent="0.25">
      <c r="A20" s="912"/>
      <c r="B20" s="912"/>
      <c r="C20" s="332"/>
      <c r="D20" s="333"/>
      <c r="E20" s="717" t="s">
        <v>2510</v>
      </c>
      <c r="F20" s="333" t="s">
        <v>2512</v>
      </c>
      <c r="G20" s="340"/>
      <c r="H20" s="340"/>
      <c r="I20" s="852">
        <v>25</v>
      </c>
      <c r="J20" s="340"/>
      <c r="K20" s="340">
        <v>25</v>
      </c>
      <c r="L20" s="278"/>
      <c r="M20" s="340">
        <v>50</v>
      </c>
      <c r="N20" s="278"/>
      <c r="O20" s="842">
        <f t="shared" ref="O20:P21" si="1">G20+I20+K20+M20</f>
        <v>100</v>
      </c>
      <c r="P20" s="842">
        <f t="shared" si="1"/>
        <v>0</v>
      </c>
      <c r="Q20" s="718">
        <v>465</v>
      </c>
      <c r="R20" s="718" t="s">
        <v>2513</v>
      </c>
      <c r="S20" s="344" t="s">
        <v>2514</v>
      </c>
      <c r="T20" s="344" t="s">
        <v>2515</v>
      </c>
      <c r="U20" s="720" t="s">
        <v>2516</v>
      </c>
      <c r="V20" s="720" t="s">
        <v>2517</v>
      </c>
      <c r="W20" s="717" t="s">
        <v>2518</v>
      </c>
    </row>
    <row r="21" spans="1:23" ht="211.5" customHeight="1" x14ac:dyDescent="0.25">
      <c r="A21" s="912"/>
      <c r="B21" s="912"/>
      <c r="C21" s="332"/>
      <c r="D21" s="333"/>
      <c r="E21" s="717" t="s">
        <v>2511</v>
      </c>
      <c r="F21" s="333" t="s">
        <v>2519</v>
      </c>
      <c r="G21" s="340"/>
      <c r="H21" s="340"/>
      <c r="I21" s="852">
        <v>25</v>
      </c>
      <c r="J21" s="340"/>
      <c r="K21" s="340">
        <v>25</v>
      </c>
      <c r="L21" s="278"/>
      <c r="M21" s="340">
        <v>50</v>
      </c>
      <c r="N21" s="278"/>
      <c r="O21" s="842">
        <f t="shared" si="1"/>
        <v>100</v>
      </c>
      <c r="P21" s="842">
        <f t="shared" si="1"/>
        <v>0</v>
      </c>
      <c r="Q21" s="718">
        <v>465</v>
      </c>
      <c r="R21" s="718" t="s">
        <v>2513</v>
      </c>
      <c r="S21" s="344" t="s">
        <v>2514</v>
      </c>
      <c r="T21" s="344" t="s">
        <v>2515</v>
      </c>
      <c r="U21" s="720" t="s">
        <v>2516</v>
      </c>
      <c r="V21" s="720" t="s">
        <v>2517</v>
      </c>
      <c r="W21" s="717" t="s">
        <v>2518</v>
      </c>
    </row>
    <row r="22" spans="1:23" ht="211.5" customHeight="1" x14ac:dyDescent="0.25">
      <c r="A22" s="912"/>
      <c r="B22" s="912"/>
      <c r="C22" s="332"/>
      <c r="D22" s="333" t="s">
        <v>1619</v>
      </c>
      <c r="E22" s="455"/>
      <c r="F22" s="339" t="s">
        <v>1616</v>
      </c>
      <c r="G22" s="340"/>
      <c r="H22" s="340"/>
      <c r="I22" s="340"/>
      <c r="J22" s="340"/>
      <c r="K22" s="340"/>
      <c r="L22" s="278"/>
      <c r="M22" s="340"/>
      <c r="N22" s="278"/>
      <c r="O22" s="341"/>
      <c r="P22" s="281"/>
      <c r="Q22" s="341"/>
      <c r="R22" s="341"/>
      <c r="S22" s="342"/>
      <c r="T22" s="342"/>
      <c r="U22" s="342"/>
      <c r="V22" s="342"/>
      <c r="W22" s="455"/>
    </row>
    <row r="23" spans="1:23" ht="178.5" customHeight="1" x14ac:dyDescent="0.25">
      <c r="A23" s="912"/>
      <c r="B23" s="913"/>
      <c r="C23" s="332" t="s">
        <v>1617</v>
      </c>
      <c r="D23" s="333" t="s">
        <v>1618</v>
      </c>
      <c r="E23" s="334"/>
      <c r="F23" s="333" t="s">
        <v>1621</v>
      </c>
      <c r="G23" s="340"/>
      <c r="H23" s="343"/>
      <c r="I23" s="340"/>
      <c r="J23" s="343"/>
      <c r="K23" s="340"/>
      <c r="L23" s="278"/>
      <c r="M23" s="340"/>
      <c r="N23" s="278"/>
      <c r="O23" s="341"/>
      <c r="P23" s="281"/>
      <c r="Q23" s="341"/>
      <c r="R23" s="341"/>
      <c r="S23" s="341"/>
      <c r="T23" s="341"/>
      <c r="U23" s="341"/>
      <c r="V23" s="341"/>
      <c r="W23" s="334"/>
    </row>
    <row r="24" spans="1:23" ht="178.5" customHeight="1" x14ac:dyDescent="0.25">
      <c r="A24" s="912"/>
      <c r="B24" s="916" t="s">
        <v>1624</v>
      </c>
      <c r="C24" s="332" t="s">
        <v>1787</v>
      </c>
      <c r="D24" s="457" t="s">
        <v>1788</v>
      </c>
      <c r="E24" s="455"/>
      <c r="F24" s="333" t="s">
        <v>1622</v>
      </c>
      <c r="G24" s="340"/>
      <c r="H24" s="343"/>
      <c r="I24" s="340"/>
      <c r="J24" s="343"/>
      <c r="K24" s="340"/>
      <c r="L24" s="278"/>
      <c r="M24" s="340"/>
      <c r="N24" s="278"/>
      <c r="O24" s="341"/>
      <c r="P24" s="281"/>
      <c r="Q24" s="341"/>
      <c r="R24" s="341"/>
      <c r="S24" s="341"/>
      <c r="T24" s="341"/>
      <c r="U24" s="341"/>
      <c r="V24" s="341"/>
      <c r="W24" s="455"/>
    </row>
    <row r="25" spans="1:23" ht="126.75" customHeight="1" x14ac:dyDescent="0.25">
      <c r="A25" s="912"/>
      <c r="B25" s="918"/>
      <c r="C25" s="458" t="s">
        <v>1789</v>
      </c>
      <c r="D25" s="457" t="s">
        <v>1790</v>
      </c>
      <c r="E25" s="334"/>
      <c r="F25" s="344" t="s">
        <v>1623</v>
      </c>
      <c r="G25" s="345"/>
      <c r="H25" s="340"/>
      <c r="I25" s="345"/>
      <c r="J25" s="340"/>
      <c r="K25" s="345"/>
      <c r="L25" s="278"/>
      <c r="M25" s="345"/>
      <c r="N25" s="278"/>
      <c r="O25" s="346"/>
      <c r="P25" s="281"/>
      <c r="Q25" s="341"/>
      <c r="R25" s="341"/>
      <c r="S25" s="341"/>
      <c r="T25" s="341"/>
      <c r="U25" s="341"/>
      <c r="V25" s="341"/>
      <c r="W25" s="335"/>
    </row>
    <row r="26" spans="1:23" ht="95.25" customHeight="1" x14ac:dyDescent="0.25">
      <c r="A26" s="912"/>
      <c r="B26" s="911" t="s">
        <v>1606</v>
      </c>
      <c r="C26" s="914" t="s">
        <v>1791</v>
      </c>
      <c r="D26" s="457" t="s">
        <v>1792</v>
      </c>
      <c r="E26" s="334"/>
      <c r="F26" s="333" t="s">
        <v>1625</v>
      </c>
      <c r="G26" s="336"/>
      <c r="H26" s="348"/>
      <c r="I26" s="336"/>
      <c r="J26" s="348"/>
      <c r="K26" s="336"/>
      <c r="L26" s="277"/>
      <c r="M26" s="336"/>
      <c r="N26" s="277"/>
      <c r="O26" s="335"/>
      <c r="P26" s="277"/>
      <c r="Q26" s="349"/>
      <c r="R26" s="349"/>
      <c r="S26" s="335"/>
      <c r="T26" s="335"/>
      <c r="U26" s="335"/>
      <c r="V26" s="335"/>
      <c r="W26" s="334"/>
    </row>
    <row r="27" spans="1:23" ht="113.25" customHeight="1" x14ac:dyDescent="0.25">
      <c r="A27" s="912"/>
      <c r="B27" s="913"/>
      <c r="C27" s="915"/>
      <c r="D27" s="457" t="s">
        <v>1793</v>
      </c>
      <c r="E27" s="334"/>
      <c r="F27" s="350" t="s">
        <v>1626</v>
      </c>
      <c r="G27" s="345"/>
      <c r="H27" s="340"/>
      <c r="I27" s="345"/>
      <c r="J27" s="340"/>
      <c r="K27" s="345"/>
      <c r="L27" s="278"/>
      <c r="M27" s="345"/>
      <c r="N27" s="278"/>
      <c r="O27" s="346"/>
      <c r="P27" s="281"/>
      <c r="Q27" s="341"/>
      <c r="R27" s="341"/>
      <c r="S27" s="341"/>
      <c r="T27" s="341"/>
      <c r="U27" s="341"/>
      <c r="V27" s="341"/>
      <c r="W27" s="334"/>
    </row>
    <row r="28" spans="1:23" ht="103.5" customHeight="1" x14ac:dyDescent="0.25">
      <c r="A28" s="912"/>
      <c r="B28" s="911" t="s">
        <v>1607</v>
      </c>
      <c r="C28" s="914" t="s">
        <v>1796</v>
      </c>
      <c r="D28" s="457" t="s">
        <v>1794</v>
      </c>
      <c r="E28" s="334"/>
      <c r="F28" s="333" t="s">
        <v>1627</v>
      </c>
      <c r="G28" s="340"/>
      <c r="H28" s="340"/>
      <c r="I28" s="245"/>
      <c r="J28" s="340"/>
      <c r="K28" s="340"/>
      <c r="L28" s="278"/>
      <c r="M28" s="340"/>
      <c r="N28" s="278"/>
      <c r="O28" s="246"/>
      <c r="P28" s="277"/>
      <c r="Q28" s="335"/>
      <c r="R28" s="335"/>
      <c r="S28" s="344"/>
      <c r="T28" s="344"/>
      <c r="U28" s="341"/>
      <c r="V28" s="341"/>
      <c r="W28" s="334"/>
    </row>
    <row r="29" spans="1:23" ht="170.25" customHeight="1" x14ac:dyDescent="0.25">
      <c r="A29" s="912"/>
      <c r="B29" s="912"/>
      <c r="C29" s="915"/>
      <c r="D29" s="457" t="s">
        <v>1795</v>
      </c>
      <c r="E29" s="334"/>
      <c r="F29" s="457" t="s">
        <v>1628</v>
      </c>
      <c r="G29" s="340"/>
      <c r="H29" s="340"/>
      <c r="I29" s="245"/>
      <c r="J29" s="340"/>
      <c r="K29" s="340"/>
      <c r="L29" s="278"/>
      <c r="M29" s="340"/>
      <c r="N29" s="278"/>
      <c r="O29" s="246"/>
      <c r="P29" s="277"/>
      <c r="Q29" s="335"/>
      <c r="R29" s="335"/>
      <c r="S29" s="344"/>
      <c r="T29" s="344"/>
      <c r="U29" s="341"/>
      <c r="V29" s="341"/>
      <c r="W29" s="334"/>
    </row>
    <row r="30" spans="1:23" ht="96" hidden="1" customHeight="1" x14ac:dyDescent="0.25">
      <c r="A30" s="912"/>
      <c r="B30" s="912"/>
      <c r="C30" s="332"/>
      <c r="D30" s="333"/>
      <c r="E30" s="459"/>
      <c r="F30" s="333"/>
      <c r="G30" s="340"/>
      <c r="H30" s="340"/>
      <c r="I30" s="245"/>
      <c r="J30" s="340"/>
      <c r="K30" s="340"/>
      <c r="L30" s="278"/>
      <c r="M30" s="340"/>
      <c r="N30" s="278"/>
      <c r="O30" s="246"/>
      <c r="P30" s="277"/>
      <c r="Q30" s="335"/>
      <c r="R30" s="335"/>
      <c r="S30" s="344"/>
      <c r="T30" s="344"/>
      <c r="U30" s="341"/>
      <c r="V30" s="341"/>
      <c r="W30" s="455"/>
    </row>
    <row r="31" spans="1:23" ht="111" customHeight="1" x14ac:dyDescent="0.25">
      <c r="A31" s="912"/>
      <c r="B31" s="912"/>
      <c r="C31" s="332" t="s">
        <v>1799</v>
      </c>
      <c r="D31" s="457" t="s">
        <v>1797</v>
      </c>
      <c r="E31" s="455"/>
      <c r="F31" s="457" t="s">
        <v>1629</v>
      </c>
      <c r="G31" s="340"/>
      <c r="H31" s="340"/>
      <c r="I31" s="245"/>
      <c r="J31" s="340"/>
      <c r="K31" s="340"/>
      <c r="L31" s="278"/>
      <c r="M31" s="340"/>
      <c r="N31" s="278"/>
      <c r="O31" s="246"/>
      <c r="P31" s="277"/>
      <c r="Q31" s="335"/>
      <c r="R31" s="335"/>
      <c r="S31" s="344"/>
      <c r="T31" s="344"/>
      <c r="U31" s="341"/>
      <c r="V31" s="341"/>
      <c r="W31" s="455"/>
    </row>
    <row r="32" spans="1:23" ht="133.5" customHeight="1" x14ac:dyDescent="0.25">
      <c r="A32" s="912"/>
      <c r="B32" s="912"/>
      <c r="C32" s="457" t="s">
        <v>1798</v>
      </c>
      <c r="D32" s="457" t="s">
        <v>1800</v>
      </c>
      <c r="E32" s="455"/>
      <c r="F32" s="457" t="s">
        <v>1631</v>
      </c>
      <c r="G32" s="340"/>
      <c r="H32" s="340"/>
      <c r="I32" s="245"/>
      <c r="J32" s="340"/>
      <c r="K32" s="340"/>
      <c r="L32" s="278"/>
      <c r="M32" s="340"/>
      <c r="N32" s="278"/>
      <c r="O32" s="246"/>
      <c r="P32" s="277"/>
      <c r="Q32" s="335"/>
      <c r="R32" s="335"/>
      <c r="S32" s="344"/>
      <c r="T32" s="344"/>
      <c r="U32" s="341"/>
      <c r="V32" s="341"/>
      <c r="W32" s="455"/>
    </row>
    <row r="33" spans="1:23" ht="186.75" customHeight="1" x14ac:dyDescent="0.25">
      <c r="A33" s="912"/>
      <c r="B33" s="912"/>
      <c r="C33" s="458" t="s">
        <v>1801</v>
      </c>
      <c r="D33" s="457" t="s">
        <v>1802</v>
      </c>
      <c r="E33" s="455"/>
      <c r="F33" s="333" t="s">
        <v>1630</v>
      </c>
      <c r="G33" s="340"/>
      <c r="H33" s="340"/>
      <c r="I33" s="245"/>
      <c r="J33" s="340"/>
      <c r="K33" s="340"/>
      <c r="L33" s="278"/>
      <c r="M33" s="340"/>
      <c r="N33" s="278"/>
      <c r="O33" s="246"/>
      <c r="P33" s="277"/>
      <c r="Q33" s="335"/>
      <c r="R33" s="335"/>
      <c r="S33" s="344"/>
      <c r="T33" s="344"/>
      <c r="U33" s="341"/>
      <c r="V33" s="341"/>
      <c r="W33" s="455"/>
    </row>
    <row r="34" spans="1:23" ht="96" customHeight="1" x14ac:dyDescent="0.25">
      <c r="A34" s="912"/>
      <c r="B34" s="912"/>
      <c r="C34" s="332"/>
      <c r="D34" s="457" t="s">
        <v>1803</v>
      </c>
      <c r="E34" s="455"/>
      <c r="F34" s="333" t="s">
        <v>1632</v>
      </c>
      <c r="G34" s="340"/>
      <c r="H34" s="340"/>
      <c r="I34" s="245"/>
      <c r="J34" s="340"/>
      <c r="K34" s="340"/>
      <c r="L34" s="278"/>
      <c r="M34" s="340"/>
      <c r="N34" s="278"/>
      <c r="O34" s="246"/>
      <c r="P34" s="277"/>
      <c r="Q34" s="335"/>
      <c r="R34" s="335"/>
      <c r="S34" s="344"/>
      <c r="T34" s="344"/>
      <c r="U34" s="341"/>
      <c r="V34" s="341"/>
      <c r="W34" s="455"/>
    </row>
    <row r="35" spans="1:23" ht="133.5" customHeight="1" x14ac:dyDescent="0.25">
      <c r="A35" s="913"/>
      <c r="B35" s="913"/>
      <c r="C35" s="332"/>
      <c r="D35" s="457" t="s">
        <v>1804</v>
      </c>
      <c r="E35" s="455"/>
      <c r="F35" s="333" t="s">
        <v>1633</v>
      </c>
      <c r="G35" s="340"/>
      <c r="H35" s="340"/>
      <c r="I35" s="245"/>
      <c r="J35" s="340"/>
      <c r="K35" s="340"/>
      <c r="L35" s="278"/>
      <c r="M35" s="340"/>
      <c r="N35" s="278"/>
      <c r="O35" s="246"/>
      <c r="P35" s="277"/>
      <c r="Q35" s="335"/>
      <c r="R35" s="335"/>
      <c r="S35" s="344"/>
      <c r="T35" s="344"/>
      <c r="U35" s="341"/>
      <c r="V35" s="341"/>
      <c r="W35" s="455"/>
    </row>
    <row r="36" spans="1:23" ht="67.5" customHeight="1" x14ac:dyDescent="0.25">
      <c r="A36" s="431"/>
      <c r="B36" s="432"/>
      <c r="C36" s="431" t="s">
        <v>103</v>
      </c>
      <c r="D36" s="432"/>
      <c r="E36" s="432"/>
      <c r="F36" s="433"/>
      <c r="G36" s="351">
        <f t="shared" ref="G36:N36" si="2">SUM(G7:G35)</f>
        <v>101.25</v>
      </c>
      <c r="H36" s="352">
        <f t="shared" si="2"/>
        <v>2759750</v>
      </c>
      <c r="I36" s="835">
        <f t="shared" si="2"/>
        <v>52.25</v>
      </c>
      <c r="J36" s="351">
        <f t="shared" si="2"/>
        <v>17140</v>
      </c>
      <c r="K36" s="351">
        <f t="shared" si="2"/>
        <v>252.25</v>
      </c>
      <c r="L36" s="352">
        <f t="shared" si="2"/>
        <v>38140</v>
      </c>
      <c r="M36" s="835">
        <f t="shared" si="2"/>
        <v>100.25</v>
      </c>
      <c r="N36" s="351">
        <f t="shared" si="2"/>
        <v>2140</v>
      </c>
      <c r="O36" s="351">
        <f>G36+I36+K36+M36</f>
        <v>506</v>
      </c>
      <c r="P36" s="353">
        <f>H36+J36+L36+N36</f>
        <v>2817170</v>
      </c>
      <c r="Q36" s="354"/>
      <c r="R36" s="354"/>
      <c r="S36" s="354"/>
      <c r="T36" s="354"/>
      <c r="U36" s="354"/>
      <c r="V36" s="354"/>
      <c r="W36" s="354"/>
    </row>
    <row r="37" spans="1:23" ht="197.25" customHeight="1" x14ac:dyDescent="0.25">
      <c r="A37" s="355"/>
      <c r="B37" s="356"/>
      <c r="C37" s="356"/>
      <c r="D37" s="356"/>
      <c r="E37" s="357"/>
      <c r="F37" s="356"/>
      <c r="G37" s="356"/>
      <c r="H37" s="356"/>
      <c r="I37" s="356"/>
      <c r="J37" s="356"/>
      <c r="K37" s="356"/>
      <c r="L37" s="356"/>
      <c r="M37" s="356"/>
      <c r="N37" s="356"/>
      <c r="O37" s="356"/>
      <c r="P37" s="767">
        <f>P8+P11</f>
        <v>38560</v>
      </c>
      <c r="Q37" s="356"/>
      <c r="R37" s="356"/>
      <c r="S37" s="356"/>
      <c r="T37" s="356"/>
      <c r="U37" s="356"/>
      <c r="V37" s="356"/>
      <c r="W37" s="356"/>
    </row>
    <row r="38" spans="1:23" ht="105" customHeight="1" x14ac:dyDescent="0.25">
      <c r="A38" s="355"/>
      <c r="B38" s="356"/>
      <c r="C38" s="356"/>
      <c r="D38" s="356"/>
      <c r="E38" s="357"/>
      <c r="F38" s="356"/>
      <c r="G38" s="356"/>
      <c r="H38" s="356"/>
      <c r="I38" s="356"/>
      <c r="J38" s="356"/>
      <c r="K38" s="356"/>
      <c r="L38" s="356"/>
      <c r="M38" s="356"/>
      <c r="N38" s="356"/>
      <c r="O38" s="356"/>
      <c r="P38" s="1042"/>
      <c r="Q38" s="356"/>
      <c r="R38" s="356"/>
      <c r="S38" s="356"/>
      <c r="T38" s="356"/>
      <c r="U38" s="356"/>
      <c r="V38" s="356"/>
      <c r="W38" s="356"/>
    </row>
    <row r="39" spans="1:23" ht="69" customHeight="1" x14ac:dyDescent="0.25">
      <c r="A39" s="355"/>
      <c r="B39" s="356"/>
      <c r="C39" s="356"/>
      <c r="D39" s="356"/>
      <c r="E39" s="357"/>
      <c r="F39" s="356"/>
      <c r="G39" s="356"/>
      <c r="H39" s="356"/>
      <c r="I39" s="356"/>
      <c r="J39" s="356"/>
      <c r="K39" s="356"/>
      <c r="L39" s="356"/>
      <c r="M39" s="356"/>
      <c r="N39" s="356"/>
      <c r="O39" s="356"/>
      <c r="P39" s="356"/>
      <c r="Q39" s="356"/>
      <c r="R39" s="356"/>
      <c r="S39" s="356"/>
      <c r="T39" s="356"/>
      <c r="U39" s="356"/>
      <c r="V39" s="356"/>
      <c r="W39" s="356"/>
    </row>
    <row r="40" spans="1:23" ht="57.75" customHeight="1" x14ac:dyDescent="0.25">
      <c r="A40" s="355"/>
      <c r="B40" s="356"/>
      <c r="C40" s="356"/>
      <c r="D40" s="356"/>
      <c r="E40" s="357"/>
      <c r="F40" s="356"/>
      <c r="G40" s="356"/>
      <c r="H40" s="356"/>
      <c r="I40" s="356"/>
      <c r="J40" s="356"/>
      <c r="K40" s="356"/>
      <c r="L40" s="356"/>
      <c r="M40" s="356"/>
      <c r="N40" s="356"/>
      <c r="O40" s="356"/>
      <c r="P40" s="356"/>
      <c r="Q40" s="356"/>
      <c r="R40" s="356"/>
      <c r="S40" s="356"/>
      <c r="T40" s="356"/>
      <c r="U40" s="356"/>
      <c r="V40" s="356"/>
      <c r="W40" s="356"/>
    </row>
    <row r="41" spans="1:23" ht="94.5" customHeight="1" x14ac:dyDescent="0.25">
      <c r="A41" s="355"/>
      <c r="B41" s="356"/>
      <c r="C41" s="356"/>
      <c r="D41" s="356"/>
      <c r="E41" s="357"/>
      <c r="F41" s="356"/>
      <c r="G41" s="356"/>
      <c r="H41" s="356"/>
      <c r="I41" s="356"/>
      <c r="J41" s="356"/>
      <c r="K41" s="356"/>
      <c r="L41" s="356"/>
      <c r="M41" s="356"/>
      <c r="N41" s="356"/>
      <c r="O41" s="356"/>
      <c r="P41" s="356"/>
      <c r="Q41" s="356"/>
      <c r="R41" s="356"/>
      <c r="S41" s="356"/>
      <c r="T41" s="356"/>
      <c r="U41" s="356"/>
      <c r="V41" s="356"/>
      <c r="W41" s="356"/>
    </row>
    <row r="42" spans="1:23" ht="72.75" customHeight="1" x14ac:dyDescent="0.25">
      <c r="A42" s="355"/>
      <c r="B42" s="356"/>
      <c r="C42" s="356"/>
      <c r="D42" s="356"/>
      <c r="E42" s="357"/>
      <c r="F42" s="356"/>
      <c r="G42" s="356"/>
      <c r="H42" s="356"/>
      <c r="I42" s="356"/>
      <c r="J42" s="356"/>
      <c r="K42" s="356"/>
      <c r="L42" s="356"/>
      <c r="M42" s="356"/>
      <c r="N42" s="356"/>
      <c r="O42" s="356"/>
      <c r="P42" s="356"/>
      <c r="Q42" s="356"/>
      <c r="R42" s="356"/>
      <c r="S42" s="356"/>
      <c r="T42" s="356"/>
      <c r="U42" s="356"/>
      <c r="V42" s="356"/>
      <c r="W42" s="356"/>
    </row>
    <row r="43" spans="1:23" ht="94.5" customHeight="1" x14ac:dyDescent="0.25">
      <c r="A43" s="355"/>
      <c r="B43" s="356"/>
      <c r="C43" s="356"/>
      <c r="D43" s="356"/>
      <c r="E43" s="357"/>
      <c r="F43" s="356"/>
      <c r="G43" s="356"/>
      <c r="H43" s="356"/>
      <c r="I43" s="356"/>
      <c r="J43" s="356"/>
      <c r="K43" s="356"/>
      <c r="L43" s="356"/>
      <c r="M43" s="356"/>
      <c r="N43" s="356"/>
      <c r="O43" s="356"/>
      <c r="P43" s="356"/>
      <c r="Q43" s="356"/>
      <c r="R43" s="356"/>
      <c r="S43" s="356"/>
      <c r="T43" s="356"/>
      <c r="U43" s="356"/>
      <c r="V43" s="356"/>
      <c r="W43" s="356"/>
    </row>
    <row r="44" spans="1:23" ht="94.5" customHeight="1" x14ac:dyDescent="0.25">
      <c r="A44" s="355"/>
      <c r="B44" s="356"/>
      <c r="C44" s="356"/>
      <c r="D44" s="356"/>
      <c r="E44" s="357"/>
      <c r="F44" s="356"/>
      <c r="G44" s="356"/>
      <c r="H44" s="356"/>
      <c r="I44" s="356"/>
      <c r="J44" s="356"/>
      <c r="K44" s="356"/>
      <c r="L44" s="356"/>
      <c r="M44" s="356"/>
      <c r="N44" s="356"/>
      <c r="O44" s="356"/>
      <c r="P44" s="356"/>
      <c r="Q44" s="356"/>
      <c r="R44" s="356"/>
      <c r="S44" s="356"/>
      <c r="T44" s="356"/>
      <c r="U44" s="356"/>
      <c r="V44" s="356"/>
      <c r="W44" s="356"/>
    </row>
    <row r="45" spans="1:23" ht="94.5" customHeight="1" x14ac:dyDescent="0.25">
      <c r="A45" s="355"/>
      <c r="B45" s="356"/>
      <c r="C45" s="356"/>
      <c r="D45" s="356"/>
      <c r="E45" s="357"/>
      <c r="F45" s="356"/>
      <c r="G45" s="356"/>
      <c r="H45" s="356"/>
      <c r="I45" s="356"/>
      <c r="J45" s="356"/>
      <c r="K45" s="356"/>
      <c r="L45" s="356"/>
      <c r="M45" s="356"/>
      <c r="N45" s="356"/>
      <c r="O45" s="356"/>
      <c r="P45" s="356"/>
      <c r="Q45" s="356"/>
      <c r="R45" s="356"/>
      <c r="S45" s="356"/>
      <c r="T45" s="356"/>
      <c r="U45" s="356"/>
      <c r="V45" s="356"/>
      <c r="W45" s="356"/>
    </row>
    <row r="46" spans="1:23" ht="94.5" customHeight="1" x14ac:dyDescent="0.25">
      <c r="A46" s="355"/>
      <c r="B46" s="356"/>
      <c r="C46" s="356"/>
      <c r="D46" s="356"/>
      <c r="E46" s="357"/>
      <c r="F46" s="356"/>
      <c r="G46" s="356"/>
      <c r="H46" s="356"/>
      <c r="I46" s="356"/>
      <c r="J46" s="356"/>
      <c r="K46" s="356"/>
      <c r="L46" s="356"/>
      <c r="M46" s="356"/>
      <c r="N46" s="356"/>
      <c r="O46" s="356"/>
      <c r="P46" s="356"/>
      <c r="Q46" s="356"/>
      <c r="R46" s="356"/>
      <c r="S46" s="356"/>
      <c r="T46" s="356"/>
      <c r="U46" s="356"/>
      <c r="V46" s="356"/>
      <c r="W46" s="356"/>
    </row>
    <row r="47" spans="1:23" ht="72.75" customHeight="1" x14ac:dyDescent="0.25">
      <c r="A47" s="355"/>
      <c r="B47" s="356"/>
      <c r="C47" s="356"/>
      <c r="D47" s="356"/>
      <c r="E47" s="357"/>
      <c r="F47" s="356"/>
      <c r="G47" s="356"/>
      <c r="H47" s="356"/>
      <c r="I47" s="356"/>
      <c r="J47" s="356"/>
      <c r="K47" s="356"/>
      <c r="L47" s="356"/>
      <c r="M47" s="356"/>
      <c r="N47" s="356"/>
      <c r="O47" s="356"/>
      <c r="P47" s="356"/>
      <c r="Q47" s="356"/>
      <c r="R47" s="356"/>
      <c r="S47" s="356"/>
      <c r="T47" s="356"/>
      <c r="U47" s="356"/>
      <c r="V47" s="356"/>
      <c r="W47" s="356"/>
    </row>
    <row r="48" spans="1:23" ht="72.75" customHeight="1" x14ac:dyDescent="0.25">
      <c r="A48" s="355"/>
      <c r="B48" s="356"/>
      <c r="C48" s="356"/>
      <c r="D48" s="356"/>
      <c r="E48" s="357"/>
      <c r="F48" s="356"/>
      <c r="G48" s="356"/>
      <c r="H48" s="356"/>
      <c r="I48" s="356"/>
      <c r="J48" s="356"/>
      <c r="K48" s="356"/>
      <c r="L48" s="356"/>
      <c r="M48" s="356"/>
      <c r="N48" s="356"/>
      <c r="O48" s="356"/>
      <c r="P48" s="356"/>
      <c r="Q48" s="356"/>
      <c r="R48" s="356"/>
      <c r="S48" s="356"/>
      <c r="T48" s="356"/>
      <c r="U48" s="356"/>
      <c r="V48" s="356"/>
      <c r="W48" s="356"/>
    </row>
    <row r="49" spans="1:23" ht="72.75" customHeight="1" x14ac:dyDescent="0.25">
      <c r="A49" s="355"/>
      <c r="B49" s="356"/>
      <c r="C49" s="356"/>
      <c r="D49" s="356"/>
      <c r="E49" s="357"/>
      <c r="F49" s="356"/>
      <c r="G49" s="356"/>
      <c r="H49" s="356"/>
      <c r="I49" s="356"/>
      <c r="J49" s="356"/>
      <c r="K49" s="356"/>
      <c r="L49" s="356"/>
      <c r="M49" s="356"/>
      <c r="N49" s="356"/>
      <c r="O49" s="356"/>
      <c r="P49" s="356"/>
      <c r="Q49" s="356"/>
      <c r="R49" s="356"/>
      <c r="S49" s="356"/>
      <c r="T49" s="356"/>
      <c r="U49" s="356"/>
      <c r="V49" s="356"/>
      <c r="W49" s="356"/>
    </row>
    <row r="50" spans="1:23" ht="72.75" customHeight="1" x14ac:dyDescent="0.25">
      <c r="A50" s="355"/>
      <c r="B50" s="356"/>
      <c r="C50" s="356"/>
      <c r="D50" s="356"/>
      <c r="E50" s="357"/>
      <c r="F50" s="356"/>
      <c r="G50" s="356"/>
      <c r="H50" s="356"/>
      <c r="I50" s="356"/>
      <c r="J50" s="356"/>
      <c r="K50" s="356"/>
      <c r="L50" s="356"/>
      <c r="M50" s="356"/>
      <c r="N50" s="356"/>
      <c r="O50" s="356"/>
      <c r="P50" s="356"/>
      <c r="Q50" s="356"/>
      <c r="R50" s="356"/>
      <c r="S50" s="356"/>
      <c r="T50" s="356"/>
      <c r="U50" s="356"/>
      <c r="V50" s="356"/>
      <c r="W50" s="356"/>
    </row>
    <row r="51" spans="1:23" ht="52.5" customHeight="1" x14ac:dyDescent="0.25">
      <c r="A51" s="355"/>
      <c r="B51" s="356"/>
      <c r="C51" s="356"/>
      <c r="D51" s="356"/>
      <c r="E51" s="357"/>
      <c r="F51" s="356"/>
      <c r="G51" s="356"/>
      <c r="H51" s="356"/>
      <c r="I51" s="356"/>
      <c r="J51" s="356"/>
      <c r="K51" s="356"/>
      <c r="L51" s="356"/>
      <c r="M51" s="356"/>
      <c r="N51" s="356"/>
      <c r="O51" s="356"/>
      <c r="P51" s="356"/>
      <c r="Q51" s="356"/>
      <c r="R51" s="356"/>
      <c r="S51" s="356"/>
      <c r="T51" s="356"/>
      <c r="U51" s="356"/>
      <c r="V51" s="356"/>
      <c r="W51" s="356"/>
    </row>
    <row r="52" spans="1:23" ht="72.75" customHeight="1" x14ac:dyDescent="0.25">
      <c r="A52" s="355"/>
      <c r="B52" s="356"/>
      <c r="C52" s="356"/>
      <c r="D52" s="356"/>
      <c r="E52" s="357"/>
      <c r="F52" s="356"/>
      <c r="G52" s="356"/>
      <c r="H52" s="356"/>
      <c r="I52" s="356"/>
      <c r="J52" s="356"/>
      <c r="K52" s="356"/>
      <c r="L52" s="356"/>
      <c r="M52" s="356"/>
      <c r="N52" s="356"/>
      <c r="O52" s="356"/>
      <c r="P52" s="356"/>
      <c r="Q52" s="356"/>
      <c r="R52" s="356"/>
      <c r="S52" s="356"/>
      <c r="T52" s="356"/>
      <c r="U52" s="356"/>
      <c r="V52" s="356"/>
      <c r="W52" s="356"/>
    </row>
    <row r="53" spans="1:23" ht="67.5" customHeight="1" x14ac:dyDescent="0.25">
      <c r="A53" s="355"/>
      <c r="B53" s="356"/>
      <c r="C53" s="356"/>
      <c r="D53" s="356"/>
      <c r="E53" s="357"/>
      <c r="F53" s="356"/>
      <c r="G53" s="356"/>
      <c r="H53" s="356"/>
      <c r="I53" s="356"/>
      <c r="J53" s="356"/>
      <c r="K53" s="356"/>
      <c r="L53" s="356"/>
      <c r="M53" s="356"/>
      <c r="N53" s="356"/>
      <c r="O53" s="356"/>
      <c r="P53" s="356"/>
      <c r="Q53" s="356"/>
      <c r="R53" s="356"/>
      <c r="S53" s="356"/>
      <c r="T53" s="356"/>
      <c r="U53" s="356"/>
      <c r="V53" s="356"/>
      <c r="W53" s="356"/>
    </row>
    <row r="54" spans="1:23" ht="39.75" customHeight="1" x14ac:dyDescent="0.25">
      <c r="A54" s="355"/>
      <c r="B54" s="356"/>
      <c r="C54" s="356"/>
      <c r="D54" s="356"/>
      <c r="E54" s="357"/>
      <c r="F54" s="356"/>
      <c r="G54" s="356"/>
      <c r="H54" s="356"/>
      <c r="I54" s="356"/>
      <c r="J54" s="356"/>
      <c r="K54" s="356"/>
      <c r="L54" s="356"/>
      <c r="M54" s="356"/>
      <c r="N54" s="356"/>
      <c r="O54" s="356"/>
      <c r="P54" s="356"/>
      <c r="Q54" s="356"/>
      <c r="R54" s="356"/>
      <c r="S54" s="356"/>
      <c r="T54" s="356"/>
      <c r="U54" s="356"/>
      <c r="V54" s="356"/>
      <c r="W54" s="356"/>
    </row>
    <row r="55" spans="1:23" ht="72.75" customHeight="1" x14ac:dyDescent="0.25">
      <c r="A55" s="355"/>
      <c r="B55" s="356"/>
      <c r="C55" s="356"/>
      <c r="D55" s="356"/>
      <c r="E55" s="357"/>
      <c r="F55" s="356"/>
      <c r="G55" s="356"/>
      <c r="H55" s="356"/>
      <c r="I55" s="356"/>
      <c r="J55" s="356"/>
      <c r="K55" s="356"/>
      <c r="L55" s="356"/>
      <c r="M55" s="356"/>
      <c r="N55" s="356"/>
      <c r="O55" s="356"/>
      <c r="P55" s="356"/>
      <c r="Q55" s="356"/>
      <c r="R55" s="356"/>
      <c r="S55" s="356"/>
      <c r="T55" s="356"/>
      <c r="U55" s="356"/>
      <c r="V55" s="356"/>
      <c r="W55" s="356"/>
    </row>
    <row r="56" spans="1:23" ht="72.75" customHeight="1" x14ac:dyDescent="0.25">
      <c r="A56" s="355"/>
      <c r="B56" s="356"/>
      <c r="C56" s="356"/>
      <c r="D56" s="356"/>
      <c r="E56" s="357"/>
      <c r="F56" s="356"/>
      <c r="G56" s="356"/>
      <c r="H56" s="356"/>
      <c r="I56" s="356"/>
      <c r="J56" s="356"/>
      <c r="K56" s="356"/>
      <c r="L56" s="356"/>
      <c r="M56" s="356"/>
      <c r="N56" s="356"/>
      <c r="O56" s="356"/>
      <c r="P56" s="356"/>
      <c r="Q56" s="356"/>
      <c r="R56" s="356"/>
      <c r="S56" s="356"/>
      <c r="T56" s="356"/>
      <c r="U56" s="356"/>
      <c r="V56" s="356"/>
      <c r="W56" s="356"/>
    </row>
    <row r="57" spans="1:23" ht="73.5" customHeight="1" x14ac:dyDescent="0.25">
      <c r="A57" s="355"/>
      <c r="B57" s="356"/>
      <c r="C57" s="356"/>
      <c r="D57" s="356"/>
      <c r="E57" s="357"/>
      <c r="F57" s="356"/>
      <c r="G57" s="356"/>
      <c r="H57" s="356"/>
      <c r="I57" s="356"/>
      <c r="J57" s="356"/>
      <c r="K57" s="356"/>
      <c r="L57" s="356"/>
      <c r="M57" s="356"/>
      <c r="N57" s="356"/>
      <c r="O57" s="356"/>
      <c r="P57" s="356"/>
      <c r="Q57" s="356"/>
      <c r="R57" s="356"/>
      <c r="S57" s="356"/>
      <c r="T57" s="356"/>
      <c r="U57" s="356"/>
      <c r="V57" s="356"/>
      <c r="W57" s="356"/>
    </row>
    <row r="58" spans="1:23" ht="87.75" customHeight="1" x14ac:dyDescent="0.25">
      <c r="A58" s="355"/>
      <c r="B58" s="356"/>
      <c r="C58" s="356"/>
      <c r="D58" s="356"/>
      <c r="E58" s="357"/>
      <c r="F58" s="356"/>
      <c r="G58" s="356"/>
      <c r="H58" s="356"/>
      <c r="I58" s="356"/>
      <c r="J58" s="356"/>
      <c r="K58" s="356"/>
      <c r="L58" s="356"/>
      <c r="M58" s="356"/>
      <c r="N58" s="356"/>
      <c r="O58" s="356"/>
      <c r="P58" s="356"/>
      <c r="Q58" s="356"/>
      <c r="R58" s="356"/>
      <c r="S58" s="356"/>
      <c r="T58" s="356"/>
      <c r="U58" s="356"/>
      <c r="V58" s="356"/>
      <c r="W58" s="356"/>
    </row>
    <row r="59" spans="1:23" ht="87.75" customHeight="1" x14ac:dyDescent="0.25">
      <c r="A59" s="355"/>
      <c r="B59" s="356"/>
      <c r="C59" s="356"/>
      <c r="D59" s="356"/>
      <c r="E59" s="357"/>
      <c r="F59" s="356"/>
      <c r="G59" s="356"/>
      <c r="H59" s="356"/>
      <c r="I59" s="356"/>
      <c r="J59" s="356"/>
      <c r="K59" s="356"/>
      <c r="L59" s="356"/>
      <c r="M59" s="356"/>
      <c r="N59" s="356"/>
      <c r="O59" s="356"/>
      <c r="P59" s="356"/>
      <c r="Q59" s="356"/>
      <c r="R59" s="356"/>
      <c r="S59" s="356"/>
      <c r="T59" s="356"/>
      <c r="U59" s="356"/>
      <c r="V59" s="356"/>
      <c r="W59" s="356"/>
    </row>
    <row r="60" spans="1:23" ht="66" customHeight="1" x14ac:dyDescent="0.25">
      <c r="A60" s="355"/>
      <c r="B60" s="356"/>
      <c r="C60" s="356"/>
      <c r="D60" s="356"/>
      <c r="E60" s="357"/>
      <c r="F60" s="356"/>
      <c r="G60" s="356"/>
      <c r="H60" s="356"/>
      <c r="I60" s="356"/>
      <c r="J60" s="356"/>
      <c r="K60" s="356"/>
      <c r="L60" s="356"/>
      <c r="M60" s="356"/>
      <c r="N60" s="356"/>
      <c r="O60" s="356"/>
      <c r="P60" s="356"/>
      <c r="Q60" s="356"/>
      <c r="R60" s="356"/>
      <c r="S60" s="356"/>
      <c r="T60" s="356"/>
      <c r="U60" s="356"/>
      <c r="V60" s="356"/>
      <c r="W60" s="356"/>
    </row>
    <row r="61" spans="1:23" ht="87.75" customHeight="1" x14ac:dyDescent="0.25">
      <c r="A61" s="355"/>
      <c r="B61" s="356"/>
      <c r="C61" s="356"/>
      <c r="D61" s="356"/>
      <c r="E61" s="357"/>
      <c r="F61" s="356"/>
      <c r="G61" s="356"/>
      <c r="H61" s="356"/>
      <c r="I61" s="356"/>
      <c r="J61" s="356"/>
      <c r="K61" s="356"/>
      <c r="L61" s="356"/>
      <c r="M61" s="356"/>
      <c r="N61" s="356"/>
      <c r="O61" s="356"/>
      <c r="P61" s="356"/>
      <c r="Q61" s="356"/>
      <c r="R61" s="356"/>
      <c r="S61" s="356"/>
      <c r="T61" s="356"/>
      <c r="U61" s="356"/>
      <c r="V61" s="356"/>
      <c r="W61" s="356"/>
    </row>
    <row r="62" spans="1:23" ht="87.75" customHeight="1" x14ac:dyDescent="0.25">
      <c r="A62" s="355"/>
      <c r="B62" s="356"/>
      <c r="C62" s="356"/>
      <c r="D62" s="356"/>
      <c r="E62" s="357"/>
      <c r="F62" s="356"/>
      <c r="G62" s="356"/>
      <c r="H62" s="356"/>
      <c r="I62" s="356"/>
      <c r="J62" s="356"/>
      <c r="K62" s="356"/>
      <c r="L62" s="356"/>
      <c r="M62" s="356"/>
      <c r="N62" s="356"/>
      <c r="O62" s="356"/>
      <c r="P62" s="356"/>
      <c r="Q62" s="356"/>
      <c r="R62" s="356"/>
      <c r="S62" s="356"/>
      <c r="T62" s="356"/>
      <c r="U62" s="356"/>
      <c r="V62" s="356"/>
      <c r="W62" s="356"/>
    </row>
    <row r="63" spans="1:23" ht="72" customHeight="1" x14ac:dyDescent="0.25">
      <c r="A63" s="355"/>
      <c r="B63" s="356"/>
      <c r="C63" s="356"/>
      <c r="D63" s="356"/>
      <c r="E63" s="357"/>
      <c r="F63" s="356"/>
      <c r="G63" s="356"/>
      <c r="H63" s="356"/>
      <c r="I63" s="356"/>
      <c r="J63" s="356"/>
      <c r="K63" s="356"/>
      <c r="L63" s="356"/>
      <c r="M63" s="356"/>
      <c r="N63" s="356"/>
      <c r="O63" s="356"/>
      <c r="P63" s="356"/>
      <c r="Q63" s="356"/>
      <c r="R63" s="356"/>
      <c r="S63" s="356"/>
      <c r="T63" s="356"/>
      <c r="U63" s="356"/>
      <c r="V63" s="356"/>
      <c r="W63" s="356"/>
    </row>
    <row r="64" spans="1:23" ht="66" customHeight="1" x14ac:dyDescent="0.25">
      <c r="A64" s="355"/>
      <c r="B64" s="356"/>
      <c r="C64" s="356"/>
      <c r="D64" s="356"/>
      <c r="E64" s="357"/>
      <c r="F64" s="356"/>
      <c r="G64" s="356"/>
      <c r="H64" s="356"/>
      <c r="I64" s="356"/>
      <c r="J64" s="356"/>
      <c r="K64" s="356"/>
      <c r="L64" s="356"/>
      <c r="M64" s="356"/>
      <c r="N64" s="356"/>
      <c r="O64" s="356"/>
      <c r="P64" s="356"/>
      <c r="Q64" s="356"/>
      <c r="R64" s="356"/>
      <c r="S64" s="356"/>
      <c r="T64" s="356"/>
      <c r="U64" s="356"/>
      <c r="V64" s="356"/>
      <c r="W64" s="356"/>
    </row>
    <row r="65" spans="1:23" ht="87.75" customHeight="1" x14ac:dyDescent="0.25">
      <c r="A65" s="355"/>
      <c r="B65" s="356"/>
      <c r="C65" s="356"/>
      <c r="D65" s="356"/>
      <c r="E65" s="357"/>
      <c r="F65" s="356"/>
      <c r="G65" s="356"/>
      <c r="H65" s="356"/>
      <c r="I65" s="356"/>
      <c r="J65" s="356"/>
      <c r="K65" s="356"/>
      <c r="L65" s="356"/>
      <c r="M65" s="356"/>
      <c r="N65" s="356"/>
      <c r="O65" s="356"/>
      <c r="P65" s="356"/>
      <c r="Q65" s="356"/>
      <c r="R65" s="356"/>
      <c r="S65" s="356"/>
      <c r="T65" s="356"/>
      <c r="U65" s="356"/>
      <c r="V65" s="356"/>
      <c r="W65" s="356"/>
    </row>
    <row r="66" spans="1:23" ht="87.75" customHeight="1" x14ac:dyDescent="0.25">
      <c r="A66" s="355"/>
      <c r="B66" s="356"/>
      <c r="C66" s="356"/>
      <c r="D66" s="356"/>
      <c r="E66" s="357"/>
      <c r="F66" s="356"/>
      <c r="G66" s="356"/>
      <c r="H66" s="356"/>
      <c r="I66" s="356"/>
      <c r="J66" s="356"/>
      <c r="K66" s="356"/>
      <c r="L66" s="356"/>
      <c r="M66" s="356"/>
      <c r="N66" s="356"/>
      <c r="O66" s="356"/>
      <c r="P66" s="356"/>
      <c r="Q66" s="356"/>
      <c r="R66" s="356"/>
      <c r="S66" s="356"/>
      <c r="T66" s="356"/>
      <c r="U66" s="356"/>
      <c r="V66" s="356"/>
      <c r="W66" s="356"/>
    </row>
    <row r="67" spans="1:23" ht="72.75" customHeight="1" x14ac:dyDescent="0.25">
      <c r="A67" s="355"/>
      <c r="B67" s="356"/>
      <c r="C67" s="356"/>
      <c r="D67" s="356"/>
      <c r="E67" s="357"/>
      <c r="F67" s="356"/>
      <c r="G67" s="356"/>
      <c r="H67" s="356"/>
      <c r="I67" s="356"/>
      <c r="J67" s="356"/>
      <c r="K67" s="356"/>
      <c r="L67" s="356"/>
      <c r="M67" s="356"/>
      <c r="N67" s="356"/>
      <c r="O67" s="356"/>
      <c r="P67" s="356"/>
      <c r="Q67" s="356"/>
      <c r="R67" s="356"/>
      <c r="S67" s="356"/>
      <c r="T67" s="356"/>
      <c r="U67" s="356"/>
      <c r="V67" s="356"/>
      <c r="W67" s="356"/>
    </row>
    <row r="68" spans="1:23" ht="15.75" x14ac:dyDescent="0.25">
      <c r="A68" s="355"/>
      <c r="B68" s="356"/>
      <c r="C68" s="356"/>
      <c r="D68" s="356"/>
      <c r="E68" s="357"/>
      <c r="F68" s="356"/>
      <c r="G68" s="356"/>
      <c r="H68" s="356"/>
      <c r="I68" s="356"/>
      <c r="J68" s="356"/>
      <c r="K68" s="356"/>
      <c r="L68" s="356"/>
      <c r="M68" s="356"/>
      <c r="N68" s="356"/>
      <c r="O68" s="356"/>
      <c r="P68" s="356"/>
      <c r="Q68" s="356"/>
      <c r="R68" s="356"/>
      <c r="S68" s="356"/>
      <c r="T68" s="356"/>
      <c r="U68" s="356"/>
      <c r="V68" s="356"/>
      <c r="W68" s="356"/>
    </row>
    <row r="84" spans="1:5" ht="117.75" customHeight="1" x14ac:dyDescent="0.25">
      <c r="A84" s="338"/>
      <c r="E84" s="338"/>
    </row>
    <row r="85" spans="1:5" ht="117.75" customHeight="1" x14ac:dyDescent="0.25">
      <c r="A85" s="338"/>
      <c r="E85" s="338"/>
    </row>
    <row r="86" spans="1:5" ht="117.75" customHeight="1" x14ac:dyDescent="0.25">
      <c r="A86" s="338"/>
      <c r="E86" s="338"/>
    </row>
    <row r="87" spans="1:5" ht="117.75" customHeight="1" x14ac:dyDescent="0.25">
      <c r="A87" s="338"/>
      <c r="E87" s="338"/>
    </row>
    <row r="88" spans="1:5" ht="82.5" customHeight="1" x14ac:dyDescent="0.25">
      <c r="A88" s="338"/>
      <c r="E88" s="338"/>
    </row>
    <row r="89" spans="1:5" ht="117.75" customHeight="1" x14ac:dyDescent="0.25">
      <c r="A89" s="338"/>
      <c r="E89" s="338"/>
    </row>
    <row r="90" spans="1:5" ht="84" customHeight="1" x14ac:dyDescent="0.25">
      <c r="A90" s="338"/>
      <c r="E90" s="338"/>
    </row>
    <row r="91" spans="1:5" ht="84" customHeight="1" x14ac:dyDescent="0.25">
      <c r="A91" s="338"/>
      <c r="E91" s="338"/>
    </row>
    <row r="92" spans="1:5" ht="57.75" customHeight="1" x14ac:dyDescent="0.25">
      <c r="A92" s="338"/>
      <c r="E92" s="338"/>
    </row>
    <row r="93" spans="1:5" ht="58.5" customHeight="1" x14ac:dyDescent="0.25">
      <c r="A93" s="338"/>
      <c r="E93" s="338"/>
    </row>
    <row r="94" spans="1:5" ht="44.25" customHeight="1" x14ac:dyDescent="0.25">
      <c r="A94" s="338"/>
      <c r="E94" s="338"/>
    </row>
    <row r="95" spans="1:5" ht="84" customHeight="1" x14ac:dyDescent="0.25">
      <c r="A95" s="338"/>
      <c r="E95" s="338"/>
    </row>
    <row r="96" spans="1:5" ht="51" customHeight="1" x14ac:dyDescent="0.25">
      <c r="A96" s="338"/>
      <c r="E96" s="338"/>
    </row>
    <row r="97" spans="1:5" ht="56.25" customHeight="1" x14ac:dyDescent="0.25">
      <c r="A97" s="338"/>
      <c r="E97" s="338"/>
    </row>
    <row r="98" spans="1:5" ht="84" customHeight="1" x14ac:dyDescent="0.25">
      <c r="A98" s="338"/>
      <c r="E98" s="338"/>
    </row>
    <row r="99" spans="1:5" ht="84" customHeight="1" x14ac:dyDescent="0.25">
      <c r="A99" s="338"/>
      <c r="E99" s="338"/>
    </row>
    <row r="100" spans="1:5" ht="56.25" customHeight="1" x14ac:dyDescent="0.25">
      <c r="A100" s="338"/>
      <c r="E100" s="338"/>
    </row>
    <row r="101" spans="1:5" ht="58.5" customHeight="1" x14ac:dyDescent="0.25">
      <c r="A101" s="338"/>
      <c r="E101" s="338"/>
    </row>
    <row r="102" spans="1:5" ht="55.5" customHeight="1" x14ac:dyDescent="0.25">
      <c r="A102" s="338"/>
      <c r="E102" s="338"/>
    </row>
    <row r="103" spans="1:5" ht="84" customHeight="1" x14ac:dyDescent="0.25">
      <c r="A103" s="338"/>
      <c r="E103" s="338"/>
    </row>
    <row r="104" spans="1:5" ht="136.5" customHeight="1" x14ac:dyDescent="0.25">
      <c r="A104" s="338"/>
      <c r="E104" s="338"/>
    </row>
    <row r="105" spans="1:5" ht="136.5" customHeight="1" x14ac:dyDescent="0.25">
      <c r="A105" s="338"/>
      <c r="E105" s="338"/>
    </row>
    <row r="106" spans="1:5" ht="136.5" customHeight="1" x14ac:dyDescent="0.25">
      <c r="A106" s="338"/>
      <c r="E106" s="338"/>
    </row>
    <row r="107" spans="1:5" ht="136.5" customHeight="1" x14ac:dyDescent="0.25">
      <c r="A107" s="338"/>
      <c r="E107" s="338"/>
    </row>
    <row r="108" spans="1:5" ht="136.5" customHeight="1" x14ac:dyDescent="0.25">
      <c r="A108" s="338"/>
      <c r="E108" s="338"/>
    </row>
    <row r="109" spans="1:5" ht="116.25" customHeight="1" x14ac:dyDescent="0.25">
      <c r="A109" s="338"/>
      <c r="E109" s="338"/>
    </row>
    <row r="110" spans="1:5" ht="88.5" customHeight="1" x14ac:dyDescent="0.25">
      <c r="A110" s="338"/>
      <c r="E110" s="338"/>
    </row>
    <row r="111" spans="1:5" ht="116.25" customHeight="1" x14ac:dyDescent="0.25">
      <c r="A111" s="338"/>
      <c r="E111" s="338"/>
    </row>
    <row r="112" spans="1:5" ht="116.25" customHeight="1" x14ac:dyDescent="0.25">
      <c r="A112" s="338"/>
      <c r="E112" s="338"/>
    </row>
    <row r="113" spans="1:5" ht="116.25" customHeight="1" x14ac:dyDescent="0.25">
      <c r="A113" s="338"/>
      <c r="E113" s="338"/>
    </row>
    <row r="114" spans="1:5" ht="116.25" customHeight="1" x14ac:dyDescent="0.25">
      <c r="A114" s="338"/>
      <c r="E114" s="338"/>
    </row>
    <row r="115" spans="1:5" ht="116.25" customHeight="1" x14ac:dyDescent="0.25">
      <c r="A115" s="338"/>
      <c r="E115" s="338"/>
    </row>
    <row r="116" spans="1:5" ht="116.25" customHeight="1" x14ac:dyDescent="0.25">
      <c r="A116" s="338"/>
      <c r="E116" s="338"/>
    </row>
    <row r="117" spans="1:5" ht="116.25" customHeight="1" x14ac:dyDescent="0.25">
      <c r="A117" s="338"/>
      <c r="E117" s="338"/>
    </row>
    <row r="118" spans="1:5" ht="116.25" customHeight="1" x14ac:dyDescent="0.25">
      <c r="A118" s="338"/>
      <c r="E118" s="338"/>
    </row>
    <row r="119" spans="1:5" ht="116.25" customHeight="1" x14ac:dyDescent="0.25">
      <c r="A119" s="338"/>
      <c r="E119" s="338"/>
    </row>
    <row r="120" spans="1:5" ht="37.5" customHeight="1" x14ac:dyDescent="0.25">
      <c r="A120" s="338"/>
      <c r="E120" s="338"/>
    </row>
    <row r="121" spans="1:5" x14ac:dyDescent="0.25">
      <c r="A121" s="338"/>
      <c r="E121" s="338"/>
    </row>
    <row r="122" spans="1:5" x14ac:dyDescent="0.25">
      <c r="A122" s="338"/>
      <c r="E122" s="338"/>
    </row>
    <row r="123" spans="1:5" x14ac:dyDescent="0.25">
      <c r="A123" s="338"/>
      <c r="E123" s="338"/>
    </row>
    <row r="124" spans="1:5" x14ac:dyDescent="0.25">
      <c r="A124" s="338"/>
      <c r="E124" s="338"/>
    </row>
    <row r="125" spans="1:5" x14ac:dyDescent="0.25">
      <c r="A125" s="338"/>
      <c r="E125" s="338"/>
    </row>
    <row r="126" spans="1:5" x14ac:dyDescent="0.25">
      <c r="A126" s="338"/>
      <c r="E126" s="338"/>
    </row>
    <row r="127" spans="1:5" x14ac:dyDescent="0.25">
      <c r="A127" s="338"/>
      <c r="E127" s="338"/>
    </row>
    <row r="128" spans="1:5" x14ac:dyDescent="0.25">
      <c r="A128" s="338"/>
      <c r="E128" s="338"/>
    </row>
    <row r="129" spans="1:5" x14ac:dyDescent="0.25">
      <c r="A129" s="338"/>
      <c r="E129" s="338"/>
    </row>
    <row r="130" spans="1:5" x14ac:dyDescent="0.25">
      <c r="A130" s="338"/>
      <c r="E130" s="338"/>
    </row>
    <row r="131" spans="1:5" x14ac:dyDescent="0.25">
      <c r="A131" s="338"/>
      <c r="E131" s="338"/>
    </row>
    <row r="132" spans="1:5" x14ac:dyDescent="0.25">
      <c r="A132" s="338"/>
      <c r="E132" s="338"/>
    </row>
    <row r="133" spans="1:5" x14ac:dyDescent="0.25">
      <c r="A133" s="338"/>
      <c r="E133" s="338"/>
    </row>
    <row r="134" spans="1:5" x14ac:dyDescent="0.25">
      <c r="A134" s="338"/>
      <c r="E134" s="338"/>
    </row>
    <row r="135" spans="1:5" x14ac:dyDescent="0.25">
      <c r="A135" s="338"/>
      <c r="E135" s="338"/>
    </row>
    <row r="136" spans="1:5" x14ac:dyDescent="0.25">
      <c r="A136" s="338"/>
      <c r="E136" s="338"/>
    </row>
    <row r="137" spans="1:5" x14ac:dyDescent="0.25">
      <c r="A137" s="338"/>
      <c r="E137" s="338"/>
    </row>
    <row r="138" spans="1:5" x14ac:dyDescent="0.25">
      <c r="A138" s="338"/>
      <c r="E138" s="338"/>
    </row>
    <row r="139" spans="1:5" x14ac:dyDescent="0.25">
      <c r="A139" s="338"/>
      <c r="E139" s="338"/>
    </row>
    <row r="140" spans="1:5" x14ac:dyDescent="0.25">
      <c r="A140" s="338"/>
      <c r="E140" s="338"/>
    </row>
    <row r="141" spans="1:5" x14ac:dyDescent="0.25">
      <c r="A141" s="338"/>
      <c r="E141" s="338"/>
    </row>
    <row r="142" spans="1:5" x14ac:dyDescent="0.25">
      <c r="A142" s="338"/>
      <c r="E142" s="338"/>
    </row>
    <row r="143" spans="1:5" x14ac:dyDescent="0.25">
      <c r="A143" s="338"/>
      <c r="E143" s="338"/>
    </row>
    <row r="144" spans="1:5" x14ac:dyDescent="0.25">
      <c r="A144" s="338"/>
      <c r="E144" s="338"/>
    </row>
    <row r="145" spans="1:5" x14ac:dyDescent="0.25">
      <c r="A145" s="338"/>
      <c r="E145" s="338"/>
    </row>
    <row r="146" spans="1:5" x14ac:dyDescent="0.25">
      <c r="A146" s="338"/>
      <c r="E146" s="338"/>
    </row>
    <row r="147" spans="1:5" x14ac:dyDescent="0.25">
      <c r="A147" s="338"/>
      <c r="E147" s="338"/>
    </row>
    <row r="148" spans="1:5" x14ac:dyDescent="0.25">
      <c r="A148" s="338"/>
      <c r="E148" s="338"/>
    </row>
    <row r="149" spans="1:5" x14ac:dyDescent="0.25">
      <c r="A149" s="338"/>
      <c r="E149" s="338"/>
    </row>
    <row r="150" spans="1:5" x14ac:dyDescent="0.25">
      <c r="A150" s="338"/>
      <c r="E150" s="338"/>
    </row>
    <row r="151" spans="1:5" x14ac:dyDescent="0.25">
      <c r="A151" s="338"/>
      <c r="E151" s="338"/>
    </row>
    <row r="152" spans="1:5" x14ac:dyDescent="0.25">
      <c r="A152" s="338"/>
      <c r="E152" s="338"/>
    </row>
  </sheetData>
  <mergeCells count="26">
    <mergeCell ref="A7:A35"/>
    <mergeCell ref="B17:B23"/>
    <mergeCell ref="C4:C6"/>
    <mergeCell ref="C28:C29"/>
    <mergeCell ref="B26:B27"/>
    <mergeCell ref="C26:C27"/>
    <mergeCell ref="B7:B15"/>
    <mergeCell ref="B24:B25"/>
    <mergeCell ref="B28:B35"/>
    <mergeCell ref="E4:E6"/>
    <mergeCell ref="A4:A6"/>
    <mergeCell ref="D4:D6"/>
    <mergeCell ref="F4:F6"/>
    <mergeCell ref="B4:B6"/>
    <mergeCell ref="I5:J5"/>
    <mergeCell ref="K5:L5"/>
    <mergeCell ref="M5:N5"/>
    <mergeCell ref="W4:W6"/>
    <mergeCell ref="G4:N4"/>
    <mergeCell ref="U4:U6"/>
    <mergeCell ref="V4:V6"/>
    <mergeCell ref="O4:P5"/>
    <mergeCell ref="Q4:R5"/>
    <mergeCell ref="S4:S6"/>
    <mergeCell ref="T4:T6"/>
    <mergeCell ref="G5:H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
  <sheetViews>
    <sheetView showGridLines="0" topLeftCell="G16" zoomScale="60" zoomScaleNormal="60" workbookViewId="0">
      <selection activeCell="P25" sqref="P25"/>
    </sheetView>
  </sheetViews>
  <sheetFormatPr baseColWidth="10" defaultColWidth="11.42578125" defaultRowHeight="12.75" x14ac:dyDescent="0.25"/>
  <cols>
    <col min="1" max="2" width="21.7109375" style="360" customWidth="1"/>
    <col min="3" max="4" width="27.42578125" style="360" customWidth="1"/>
    <col min="5" max="5" width="27.42578125" style="359" customWidth="1"/>
    <col min="6" max="6" width="27.42578125" style="360" customWidth="1"/>
    <col min="7" max="7" width="15.28515625" style="360" customWidth="1"/>
    <col min="8" max="8" width="16" style="360" customWidth="1"/>
    <col min="9" max="9" width="15.28515625" style="360" customWidth="1"/>
    <col min="10" max="10" width="18.5703125" style="360" customWidth="1"/>
    <col min="11" max="11" width="15.28515625" style="360" customWidth="1"/>
    <col min="12" max="12" width="15.85546875" style="360" customWidth="1"/>
    <col min="13" max="13" width="15.28515625" style="360" customWidth="1"/>
    <col min="14" max="14" width="15" style="360" customWidth="1"/>
    <col min="15" max="15" width="15.28515625" style="360" customWidth="1"/>
    <col min="16" max="16" width="17" style="360" bestFit="1" customWidth="1"/>
    <col min="17" max="18" width="11.42578125" style="360"/>
    <col min="19" max="20" width="14.28515625" style="360" customWidth="1"/>
    <col min="21" max="22" width="14.28515625" style="358" customWidth="1"/>
    <col min="23" max="23" width="17" style="360" customWidth="1"/>
    <col min="24" max="16384" width="11.42578125" style="360"/>
  </cols>
  <sheetData>
    <row r="1" spans="1:29" ht="18.75" customHeight="1" x14ac:dyDescent="0.25">
      <c r="E1" s="428"/>
      <c r="G1" s="415" t="s">
        <v>96</v>
      </c>
      <c r="I1" s="415"/>
      <c r="J1" s="415"/>
      <c r="K1" s="415"/>
      <c r="L1" s="415"/>
      <c r="M1" s="415"/>
      <c r="N1" s="415"/>
      <c r="O1" s="415"/>
      <c r="P1" s="415"/>
      <c r="Q1" s="415"/>
      <c r="R1" s="415"/>
      <c r="S1" s="415"/>
      <c r="T1" s="415"/>
      <c r="U1" s="415"/>
      <c r="V1" s="415"/>
      <c r="W1" s="415"/>
      <c r="X1" s="415"/>
      <c r="Y1" s="415"/>
      <c r="Z1" s="415"/>
      <c r="AA1" s="415"/>
      <c r="AB1" s="415"/>
      <c r="AC1" s="415"/>
    </row>
    <row r="2" spans="1:29" ht="18.75" customHeight="1" x14ac:dyDescent="0.25">
      <c r="A2" s="381" t="s">
        <v>1809</v>
      </c>
      <c r="E2" s="428"/>
      <c r="G2" s="415"/>
      <c r="I2" s="415"/>
      <c r="J2" s="415"/>
      <c r="K2" s="415"/>
      <c r="L2" s="415"/>
      <c r="M2" s="415"/>
      <c r="N2" s="415"/>
      <c r="O2" s="415"/>
      <c r="P2" s="415"/>
      <c r="Q2" s="415"/>
      <c r="R2" s="415"/>
      <c r="S2" s="415"/>
      <c r="T2" s="415"/>
      <c r="U2" s="415"/>
      <c r="V2" s="415"/>
      <c r="W2" s="415"/>
      <c r="X2" s="415"/>
      <c r="Y2" s="415"/>
      <c r="Z2" s="415"/>
      <c r="AA2" s="415"/>
      <c r="AB2" s="415"/>
      <c r="AC2" s="415"/>
    </row>
    <row r="3" spans="1:29" ht="18.75" customHeight="1" x14ac:dyDescent="0.25">
      <c r="A3" s="496" t="s">
        <v>1810</v>
      </c>
      <c r="E3" s="428"/>
      <c r="G3" s="415"/>
      <c r="I3" s="415"/>
      <c r="J3" s="415"/>
      <c r="K3" s="415"/>
      <c r="L3" s="415"/>
      <c r="M3" s="415"/>
      <c r="N3" s="415"/>
      <c r="O3" s="415"/>
      <c r="P3" s="415"/>
      <c r="Q3" s="415"/>
      <c r="R3" s="415"/>
      <c r="S3" s="415"/>
      <c r="T3" s="415"/>
      <c r="U3" s="415"/>
      <c r="V3" s="415"/>
      <c r="W3" s="415"/>
      <c r="X3" s="415"/>
      <c r="Y3" s="415"/>
      <c r="Z3" s="415"/>
      <c r="AA3" s="415"/>
      <c r="AB3" s="415"/>
      <c r="AC3" s="415"/>
    </row>
    <row r="4" spans="1:29" ht="22.5" customHeight="1" x14ac:dyDescent="0.25">
      <c r="A4" s="496" t="s">
        <v>1808</v>
      </c>
      <c r="B4" s="381"/>
      <c r="C4" s="381"/>
      <c r="D4" s="381"/>
      <c r="E4" s="331"/>
      <c r="F4" s="381"/>
      <c r="G4" s="381"/>
      <c r="H4" s="381"/>
      <c r="I4" s="381"/>
      <c r="J4" s="381"/>
      <c r="K4" s="381"/>
      <c r="L4" s="381"/>
      <c r="M4" s="381"/>
      <c r="N4" s="381"/>
      <c r="O4" s="381"/>
      <c r="P4" s="381"/>
      <c r="Q4" s="381"/>
      <c r="R4" s="381"/>
      <c r="S4" s="381"/>
      <c r="T4" s="381"/>
      <c r="U4" s="381"/>
      <c r="V4" s="381"/>
      <c r="W4" s="381"/>
    </row>
    <row r="5" spans="1:29" s="66" customFormat="1" ht="23.25" customHeight="1" x14ac:dyDescent="0.25">
      <c r="A5" s="919" t="s">
        <v>102</v>
      </c>
      <c r="B5" s="924" t="s">
        <v>121</v>
      </c>
      <c r="C5" s="923" t="s">
        <v>90</v>
      </c>
      <c r="D5" s="923" t="s">
        <v>91</v>
      </c>
      <c r="E5" s="887" t="s">
        <v>517</v>
      </c>
      <c r="F5" s="923" t="s">
        <v>92</v>
      </c>
      <c r="G5" s="919" t="s">
        <v>106</v>
      </c>
      <c r="H5" s="919"/>
      <c r="I5" s="919"/>
      <c r="J5" s="919"/>
      <c r="K5" s="919"/>
      <c r="L5" s="919"/>
      <c r="M5" s="919"/>
      <c r="N5" s="919"/>
      <c r="O5" s="923" t="s">
        <v>107</v>
      </c>
      <c r="P5" s="923"/>
      <c r="Q5" s="919" t="s">
        <v>108</v>
      </c>
      <c r="R5" s="919"/>
      <c r="S5" s="919" t="s">
        <v>109</v>
      </c>
      <c r="T5" s="919" t="s">
        <v>110</v>
      </c>
      <c r="U5" s="924" t="s">
        <v>118</v>
      </c>
      <c r="V5" s="924" t="s">
        <v>117</v>
      </c>
      <c r="W5" s="920" t="s">
        <v>93</v>
      </c>
    </row>
    <row r="6" spans="1:29" s="66" customFormat="1" ht="15" customHeight="1" x14ac:dyDescent="0.25">
      <c r="A6" s="919"/>
      <c r="B6" s="925"/>
      <c r="C6" s="923"/>
      <c r="D6" s="923"/>
      <c r="E6" s="888"/>
      <c r="F6" s="923"/>
      <c r="G6" s="919" t="s">
        <v>111</v>
      </c>
      <c r="H6" s="919"/>
      <c r="I6" s="919" t="s">
        <v>112</v>
      </c>
      <c r="J6" s="919"/>
      <c r="K6" s="919" t="s">
        <v>113</v>
      </c>
      <c r="L6" s="919"/>
      <c r="M6" s="919" t="s">
        <v>114</v>
      </c>
      <c r="N6" s="919"/>
      <c r="O6" s="923"/>
      <c r="P6" s="923"/>
      <c r="Q6" s="919"/>
      <c r="R6" s="919"/>
      <c r="S6" s="919"/>
      <c r="T6" s="919"/>
      <c r="U6" s="925"/>
      <c r="V6" s="925"/>
      <c r="W6" s="921"/>
    </row>
    <row r="7" spans="1:29" s="66" customFormat="1" ht="24" customHeight="1" x14ac:dyDescent="0.25">
      <c r="A7" s="919"/>
      <c r="B7" s="926"/>
      <c r="C7" s="923"/>
      <c r="D7" s="923"/>
      <c r="E7" s="889"/>
      <c r="F7" s="923"/>
      <c r="G7" s="283" t="s">
        <v>115</v>
      </c>
      <c r="H7" s="283" t="s">
        <v>12</v>
      </c>
      <c r="I7" s="283" t="s">
        <v>115</v>
      </c>
      <c r="J7" s="283" t="s">
        <v>12</v>
      </c>
      <c r="K7" s="283" t="s">
        <v>115</v>
      </c>
      <c r="L7" s="283" t="s">
        <v>12</v>
      </c>
      <c r="M7" s="283" t="s">
        <v>115</v>
      </c>
      <c r="N7" s="283" t="s">
        <v>12</v>
      </c>
      <c r="O7" s="283" t="s">
        <v>115</v>
      </c>
      <c r="P7" s="283" t="s">
        <v>12</v>
      </c>
      <c r="Q7" s="283" t="s">
        <v>116</v>
      </c>
      <c r="R7" s="283" t="s">
        <v>87</v>
      </c>
      <c r="S7" s="919"/>
      <c r="T7" s="919"/>
      <c r="U7" s="926"/>
      <c r="V7" s="926"/>
      <c r="W7" s="922"/>
    </row>
    <row r="8" spans="1:29" ht="15.75" customHeight="1" x14ac:dyDescent="0.25">
      <c r="A8" s="446"/>
      <c r="B8" s="447"/>
      <c r="C8" s="447"/>
      <c r="D8" s="447"/>
      <c r="E8" s="447"/>
      <c r="F8" s="447"/>
      <c r="G8" s="447"/>
      <c r="H8" s="447"/>
      <c r="I8" s="446" t="s">
        <v>119</v>
      </c>
      <c r="J8" s="447"/>
      <c r="K8" s="447"/>
      <c r="L8" s="447"/>
      <c r="M8" s="447"/>
      <c r="N8" s="447"/>
      <c r="O8" s="447"/>
      <c r="P8" s="447"/>
      <c r="Q8" s="447"/>
      <c r="R8" s="447"/>
      <c r="S8" s="447"/>
      <c r="T8" s="447"/>
      <c r="U8" s="447"/>
      <c r="V8" s="447"/>
      <c r="W8" s="448"/>
    </row>
    <row r="9" spans="1:29" ht="161.25" customHeight="1" x14ac:dyDescent="0.25">
      <c r="A9" s="911" t="s">
        <v>1807</v>
      </c>
      <c r="B9" s="911" t="s">
        <v>620</v>
      </c>
      <c r="C9" s="457" t="s">
        <v>621</v>
      </c>
      <c r="D9" s="362" t="s">
        <v>622</v>
      </c>
      <c r="E9" s="455" t="s">
        <v>1962</v>
      </c>
      <c r="F9" s="634" t="s">
        <v>1959</v>
      </c>
      <c r="G9" s="336">
        <v>0.25</v>
      </c>
      <c r="H9" s="364"/>
      <c r="I9" s="638">
        <v>0.25</v>
      </c>
      <c r="J9" s="364"/>
      <c r="K9" s="638">
        <v>0.25</v>
      </c>
      <c r="L9" s="364"/>
      <c r="M9" s="638">
        <v>0.25</v>
      </c>
      <c r="N9" s="364"/>
      <c r="O9" s="636">
        <v>100</v>
      </c>
      <c r="P9" s="282"/>
      <c r="Q9" s="637">
        <v>22</v>
      </c>
      <c r="R9" s="637" t="s">
        <v>1960</v>
      </c>
      <c r="S9" s="639" t="s">
        <v>1963</v>
      </c>
      <c r="T9" s="639" t="s">
        <v>1964</v>
      </c>
      <c r="U9" s="639" t="s">
        <v>1961</v>
      </c>
      <c r="V9" s="639" t="s">
        <v>1966</v>
      </c>
      <c r="W9" s="640" t="s">
        <v>1965</v>
      </c>
    </row>
    <row r="10" spans="1:29" ht="221.25" customHeight="1" x14ac:dyDescent="0.25">
      <c r="A10" s="912"/>
      <c r="B10" s="913"/>
      <c r="C10" s="457" t="s">
        <v>1805</v>
      </c>
      <c r="D10" s="362"/>
      <c r="E10" s="347"/>
      <c r="F10" s="361"/>
      <c r="G10" s="363"/>
      <c r="H10" s="364"/>
      <c r="I10" s="364"/>
      <c r="J10" s="364"/>
      <c r="K10" s="364"/>
      <c r="L10" s="364"/>
      <c r="M10" s="364"/>
      <c r="N10" s="364"/>
      <c r="O10" s="364"/>
      <c r="P10" s="282"/>
      <c r="Q10" s="365"/>
      <c r="R10" s="365"/>
      <c r="S10" s="366"/>
      <c r="T10" s="366"/>
      <c r="U10" s="367"/>
      <c r="V10" s="367"/>
      <c r="W10" s="362"/>
    </row>
    <row r="11" spans="1:29" ht="113.25" customHeight="1" x14ac:dyDescent="0.25">
      <c r="A11" s="912"/>
      <c r="B11" s="911" t="s">
        <v>1806</v>
      </c>
      <c r="C11" s="457" t="s">
        <v>129</v>
      </c>
      <c r="D11" s="362" t="s">
        <v>130</v>
      </c>
      <c r="E11" s="828" t="s">
        <v>1973</v>
      </c>
      <c r="F11" s="401" t="s">
        <v>1967</v>
      </c>
      <c r="G11" s="336"/>
      <c r="H11" s="641"/>
      <c r="I11" s="638">
        <v>0.5</v>
      </c>
      <c r="J11" s="641">
        <f>P11*0.5</f>
        <v>800</v>
      </c>
      <c r="K11" s="638"/>
      <c r="L11" s="641"/>
      <c r="M11" s="638">
        <v>0.5</v>
      </c>
      <c r="N11" s="641">
        <f>P11*0.5</f>
        <v>800</v>
      </c>
      <c r="O11" s="635">
        <v>100</v>
      </c>
      <c r="P11" s="642">
        <f>'1. TALLERES SEMINARIOS'!D65</f>
        <v>1600</v>
      </c>
      <c r="Q11" s="635">
        <v>305</v>
      </c>
      <c r="R11" s="635" t="s">
        <v>1968</v>
      </c>
      <c r="S11" s="368" t="s">
        <v>1974</v>
      </c>
      <c r="T11" s="369" t="s">
        <v>1969</v>
      </c>
      <c r="U11" s="362" t="s">
        <v>1970</v>
      </c>
      <c r="V11" s="362" t="s">
        <v>1971</v>
      </c>
      <c r="W11" s="362" t="s">
        <v>1972</v>
      </c>
    </row>
    <row r="12" spans="1:29" s="724" customFormat="1" ht="113.25" customHeight="1" x14ac:dyDescent="0.25">
      <c r="A12" s="912"/>
      <c r="B12" s="912"/>
      <c r="C12" s="741"/>
      <c r="D12" s="725"/>
      <c r="E12" s="828" t="s">
        <v>2065</v>
      </c>
      <c r="F12" s="401" t="s">
        <v>2052</v>
      </c>
      <c r="G12" s="727"/>
      <c r="H12" s="728"/>
      <c r="I12" s="729"/>
      <c r="J12" s="728"/>
      <c r="K12" s="729">
        <v>1</v>
      </c>
      <c r="L12" s="728">
        <f>P12</f>
        <v>5500</v>
      </c>
      <c r="M12" s="729"/>
      <c r="N12" s="728"/>
      <c r="O12" s="730">
        <v>100</v>
      </c>
      <c r="P12" s="715">
        <f>'5. ACTIVIDADES ESPECIALES'!D171</f>
        <v>5500</v>
      </c>
      <c r="Q12" s="730">
        <v>305</v>
      </c>
      <c r="R12" s="730" t="s">
        <v>170</v>
      </c>
      <c r="S12" s="731" t="s">
        <v>2053</v>
      </c>
      <c r="T12" s="732" t="s">
        <v>2054</v>
      </c>
      <c r="U12" s="725" t="s">
        <v>2055</v>
      </c>
      <c r="V12" s="725" t="s">
        <v>2056</v>
      </c>
      <c r="W12" s="725" t="s">
        <v>2057</v>
      </c>
    </row>
    <row r="13" spans="1:29" s="724" customFormat="1" ht="113.25" customHeight="1" x14ac:dyDescent="0.25">
      <c r="A13" s="912"/>
      <c r="B13" s="912"/>
      <c r="C13" s="741"/>
      <c r="D13" s="725"/>
      <c r="E13" s="717" t="s">
        <v>2066</v>
      </c>
      <c r="F13" s="634" t="s">
        <v>2058</v>
      </c>
      <c r="G13" s="727"/>
      <c r="H13" s="728"/>
      <c r="I13" s="729">
        <v>0.5</v>
      </c>
      <c r="J13" s="728"/>
      <c r="K13" s="729">
        <v>0.5</v>
      </c>
      <c r="L13" s="728"/>
      <c r="M13" s="729"/>
      <c r="N13" s="728"/>
      <c r="O13" s="730">
        <v>100</v>
      </c>
      <c r="P13" s="715"/>
      <c r="Q13" s="730">
        <v>305</v>
      </c>
      <c r="R13" s="730" t="s">
        <v>1968</v>
      </c>
      <c r="S13" s="720" t="s">
        <v>2059</v>
      </c>
      <c r="T13" s="720" t="s">
        <v>2060</v>
      </c>
      <c r="U13" s="720" t="s">
        <v>1970</v>
      </c>
      <c r="V13" s="720" t="s">
        <v>2061</v>
      </c>
      <c r="W13" s="717" t="s">
        <v>2062</v>
      </c>
    </row>
    <row r="14" spans="1:29" s="724" customFormat="1" ht="113.25" customHeight="1" x14ac:dyDescent="0.25">
      <c r="A14" s="912"/>
      <c r="B14" s="912"/>
      <c r="C14" s="741"/>
      <c r="D14" s="725"/>
      <c r="E14" s="717" t="s">
        <v>2067</v>
      </c>
      <c r="F14" s="634" t="s">
        <v>2063</v>
      </c>
      <c r="G14" s="727"/>
      <c r="H14" s="728"/>
      <c r="I14" s="729">
        <v>0.5</v>
      </c>
      <c r="J14" s="728"/>
      <c r="K14" s="729">
        <v>0.5</v>
      </c>
      <c r="L14" s="728"/>
      <c r="M14" s="729"/>
      <c r="N14" s="728"/>
      <c r="O14" s="730">
        <v>100</v>
      </c>
      <c r="P14" s="715"/>
      <c r="Q14" s="730">
        <v>305</v>
      </c>
      <c r="R14" s="730" t="s">
        <v>1968</v>
      </c>
      <c r="S14" s="720" t="s">
        <v>2059</v>
      </c>
      <c r="T14" s="720" t="s">
        <v>2064</v>
      </c>
      <c r="U14" s="720" t="s">
        <v>1970</v>
      </c>
      <c r="V14" s="720" t="s">
        <v>2061</v>
      </c>
      <c r="W14" s="725" t="s">
        <v>2062</v>
      </c>
    </row>
    <row r="15" spans="1:29" ht="96" customHeight="1" x14ac:dyDescent="0.25">
      <c r="A15" s="912"/>
      <c r="B15" s="912"/>
      <c r="C15" s="457" t="s">
        <v>623</v>
      </c>
      <c r="D15" s="362" t="s">
        <v>624</v>
      </c>
      <c r="E15" s="347"/>
      <c r="F15" s="361" t="s">
        <v>625</v>
      </c>
      <c r="G15" s="363"/>
      <c r="H15" s="370"/>
      <c r="I15" s="364"/>
      <c r="J15" s="364"/>
      <c r="K15" s="364"/>
      <c r="L15" s="364"/>
      <c r="M15" s="364"/>
      <c r="N15" s="364"/>
      <c r="O15" s="364"/>
      <c r="P15" s="282"/>
      <c r="Q15" s="365"/>
      <c r="R15" s="367"/>
      <c r="S15" s="367"/>
      <c r="T15" s="367"/>
      <c r="U15" s="367"/>
      <c r="V15" s="367"/>
      <c r="W15" s="362"/>
    </row>
    <row r="16" spans="1:29" ht="105" customHeight="1" x14ac:dyDescent="0.25">
      <c r="A16" s="913"/>
      <c r="B16" s="913"/>
      <c r="C16" s="457" t="s">
        <v>1693</v>
      </c>
      <c r="D16" s="362"/>
      <c r="E16" s="455"/>
      <c r="F16" s="361"/>
      <c r="G16" s="363"/>
      <c r="H16" s="370"/>
      <c r="I16" s="364"/>
      <c r="J16" s="364"/>
      <c r="K16" s="364"/>
      <c r="L16" s="364"/>
      <c r="M16" s="364"/>
      <c r="N16" s="364"/>
      <c r="O16" s="364"/>
      <c r="P16" s="282"/>
      <c r="Q16" s="365"/>
      <c r="R16" s="367"/>
      <c r="S16" s="367"/>
      <c r="T16" s="367"/>
      <c r="U16" s="367"/>
      <c r="V16" s="367"/>
      <c r="W16" s="362"/>
    </row>
    <row r="17" spans="1:23" ht="222" customHeight="1" x14ac:dyDescent="0.25">
      <c r="A17" s="911" t="s">
        <v>1808</v>
      </c>
      <c r="B17" s="495" t="s">
        <v>626</v>
      </c>
      <c r="C17" s="457" t="s">
        <v>131</v>
      </c>
      <c r="D17" s="494" t="s">
        <v>627</v>
      </c>
      <c r="E17" s="347"/>
      <c r="F17" s="361" t="s">
        <v>628</v>
      </c>
      <c r="G17" s="371"/>
      <c r="H17" s="364"/>
      <c r="I17" s="372"/>
      <c r="J17" s="364"/>
      <c r="K17" s="372"/>
      <c r="L17" s="364"/>
      <c r="M17" s="372"/>
      <c r="N17" s="364"/>
      <c r="O17" s="364"/>
      <c r="P17" s="282"/>
      <c r="Q17" s="365"/>
      <c r="R17" s="365"/>
      <c r="S17" s="365"/>
      <c r="T17" s="365"/>
      <c r="U17" s="367"/>
      <c r="V17" s="367"/>
      <c r="W17" s="362"/>
    </row>
    <row r="18" spans="1:23" ht="81.75" customHeight="1" x14ac:dyDescent="0.25">
      <c r="A18" s="912"/>
      <c r="B18" s="911" t="s">
        <v>629</v>
      </c>
      <c r="C18" s="457" t="s">
        <v>630</v>
      </c>
      <c r="D18" s="362" t="s">
        <v>631</v>
      </c>
      <c r="E18" s="347"/>
      <c r="F18" s="361"/>
      <c r="G18" s="363"/>
      <c r="H18" s="100"/>
      <c r="I18" s="363"/>
      <c r="J18" s="100"/>
      <c r="K18" s="363"/>
      <c r="L18" s="100"/>
      <c r="M18" s="363"/>
      <c r="N18" s="100"/>
      <c r="O18" s="364"/>
      <c r="P18" s="282"/>
      <c r="Q18" s="365"/>
      <c r="R18" s="365"/>
      <c r="S18" s="373"/>
      <c r="T18" s="373"/>
      <c r="U18" s="362"/>
      <c r="V18" s="362"/>
      <c r="W18" s="362"/>
    </row>
    <row r="19" spans="1:23" ht="263.25" customHeight="1" x14ac:dyDescent="0.25">
      <c r="A19" s="913"/>
      <c r="B19" s="913"/>
      <c r="C19" s="457" t="s">
        <v>632</v>
      </c>
      <c r="D19" s="362" t="s">
        <v>633</v>
      </c>
      <c r="E19" s="347"/>
      <c r="F19" s="361" t="s">
        <v>634</v>
      </c>
      <c r="G19" s="363"/>
      <c r="H19" s="364"/>
      <c r="I19" s="364"/>
      <c r="J19" s="364"/>
      <c r="K19" s="364"/>
      <c r="L19" s="364"/>
      <c r="M19" s="364"/>
      <c r="N19" s="364"/>
      <c r="O19" s="364"/>
      <c r="P19" s="282"/>
      <c r="Q19" s="365"/>
      <c r="R19" s="366"/>
      <c r="S19" s="366"/>
      <c r="T19" s="366"/>
      <c r="U19" s="367"/>
      <c r="V19" s="367"/>
      <c r="W19" s="362"/>
    </row>
    <row r="20" spans="1:23" s="358" customFormat="1" ht="30.75" customHeight="1" x14ac:dyDescent="0.25">
      <c r="A20" s="431"/>
      <c r="B20" s="432"/>
      <c r="C20" s="431" t="s">
        <v>104</v>
      </c>
      <c r="D20" s="432"/>
      <c r="E20" s="432"/>
      <c r="F20" s="433"/>
      <c r="G20" s="374">
        <f t="shared" ref="G20:N20" si="0">SUM(G9:G19)</f>
        <v>0.25</v>
      </c>
      <c r="H20" s="374">
        <f t="shared" si="0"/>
        <v>0</v>
      </c>
      <c r="I20" s="374">
        <f t="shared" si="0"/>
        <v>1.75</v>
      </c>
      <c r="J20" s="374">
        <f t="shared" si="0"/>
        <v>800</v>
      </c>
      <c r="K20" s="374">
        <f t="shared" si="0"/>
        <v>2.25</v>
      </c>
      <c r="L20" s="374">
        <f t="shared" si="0"/>
        <v>5500</v>
      </c>
      <c r="M20" s="374">
        <f t="shared" si="0"/>
        <v>0.75</v>
      </c>
      <c r="N20" s="374">
        <f t="shared" si="0"/>
        <v>800</v>
      </c>
      <c r="O20" s="375"/>
      <c r="P20" s="376">
        <f>H20+J20+L20+N20</f>
        <v>7100</v>
      </c>
      <c r="Q20" s="377"/>
      <c r="R20" s="377"/>
      <c r="S20" s="377"/>
      <c r="T20" s="377"/>
      <c r="U20" s="377"/>
      <c r="V20" s="377"/>
      <c r="W20" s="377"/>
    </row>
    <row r="21" spans="1:23" ht="15.75" x14ac:dyDescent="0.25">
      <c r="A21" s="358"/>
      <c r="B21" s="358"/>
      <c r="C21" s="358"/>
      <c r="D21" s="358"/>
      <c r="E21" s="357"/>
      <c r="F21" s="358"/>
      <c r="G21" s="358"/>
      <c r="U21" s="378"/>
      <c r="V21" s="378"/>
      <c r="W21" s="379"/>
    </row>
    <row r="22" spans="1:23" ht="15.75" x14ac:dyDescent="0.25">
      <c r="E22" s="357"/>
      <c r="P22" s="768">
        <f>P11+P12</f>
        <v>7100</v>
      </c>
      <c r="U22" s="378"/>
      <c r="V22" s="378"/>
    </row>
    <row r="23" spans="1:23" ht="15.75" x14ac:dyDescent="0.25">
      <c r="E23" s="357"/>
      <c r="U23" s="378"/>
      <c r="V23" s="378"/>
    </row>
    <row r="24" spans="1:23" ht="15.75" x14ac:dyDescent="0.25">
      <c r="E24" s="357"/>
      <c r="U24" s="378"/>
      <c r="V24" s="378"/>
    </row>
    <row r="25" spans="1:23" ht="15.75" x14ac:dyDescent="0.25">
      <c r="E25" s="357"/>
      <c r="P25" s="768"/>
      <c r="U25" s="378"/>
      <c r="V25" s="378"/>
    </row>
    <row r="26" spans="1:23" ht="15.75" x14ac:dyDescent="0.25">
      <c r="E26" s="357"/>
      <c r="U26" s="378"/>
      <c r="V26" s="378"/>
    </row>
    <row r="27" spans="1:23" ht="15.75" x14ac:dyDescent="0.25">
      <c r="E27" s="357"/>
      <c r="U27" s="378"/>
      <c r="V27" s="378"/>
    </row>
    <row r="28" spans="1:23" ht="15.75" x14ac:dyDescent="0.25">
      <c r="E28" s="357"/>
      <c r="U28" s="378"/>
      <c r="V28" s="378"/>
    </row>
    <row r="29" spans="1:23" ht="15.75" x14ac:dyDescent="0.25">
      <c r="E29" s="357"/>
      <c r="U29" s="378"/>
      <c r="V29" s="378"/>
    </row>
    <row r="30" spans="1:23" ht="15.75" x14ac:dyDescent="0.25">
      <c r="E30" s="357"/>
      <c r="U30" s="378"/>
      <c r="V30" s="378"/>
    </row>
    <row r="31" spans="1:23" ht="15.75" x14ac:dyDescent="0.25">
      <c r="E31" s="357"/>
      <c r="U31" s="378"/>
      <c r="V31" s="378"/>
    </row>
    <row r="32" spans="1:23" ht="15.75" x14ac:dyDescent="0.25">
      <c r="E32" s="357"/>
      <c r="U32" s="380"/>
      <c r="V32" s="380"/>
    </row>
    <row r="33" spans="5:22" ht="15.75" x14ac:dyDescent="0.25">
      <c r="E33" s="357"/>
      <c r="U33" s="378"/>
      <c r="V33" s="378"/>
    </row>
    <row r="34" spans="5:22" ht="15.75" x14ac:dyDescent="0.25">
      <c r="E34" s="357"/>
      <c r="U34" s="378"/>
      <c r="V34" s="378"/>
    </row>
    <row r="35" spans="5:22" ht="15.75" x14ac:dyDescent="0.25">
      <c r="E35" s="357"/>
      <c r="U35" s="378"/>
      <c r="V35" s="378"/>
    </row>
    <row r="36" spans="5:22" ht="15.75" x14ac:dyDescent="0.25">
      <c r="E36" s="357"/>
      <c r="U36" s="378"/>
      <c r="V36" s="378"/>
    </row>
    <row r="37" spans="5:22" ht="15.75" x14ac:dyDescent="0.25">
      <c r="E37" s="357"/>
      <c r="U37" s="378"/>
      <c r="V37" s="378"/>
    </row>
    <row r="38" spans="5:22" ht="15.75" x14ac:dyDescent="0.25">
      <c r="E38" s="357"/>
      <c r="U38" s="378"/>
      <c r="V38" s="378"/>
    </row>
    <row r="39" spans="5:22" ht="15.75" x14ac:dyDescent="0.25">
      <c r="E39" s="357"/>
      <c r="U39" s="378"/>
      <c r="V39" s="378"/>
    </row>
    <row r="40" spans="5:22" ht="15.75" x14ac:dyDescent="0.25">
      <c r="E40" s="357"/>
      <c r="U40" s="378"/>
      <c r="V40" s="378"/>
    </row>
    <row r="41" spans="5:22" ht="15.75" x14ac:dyDescent="0.25">
      <c r="E41" s="357"/>
      <c r="U41" s="378"/>
      <c r="V41" s="378"/>
    </row>
    <row r="42" spans="5:22" ht="15.75" x14ac:dyDescent="0.25">
      <c r="E42" s="357"/>
      <c r="U42" s="378"/>
      <c r="V42" s="378"/>
    </row>
    <row r="43" spans="5:22" ht="15.75" x14ac:dyDescent="0.25">
      <c r="E43" s="357"/>
      <c r="U43" s="378"/>
      <c r="V43" s="378"/>
    </row>
    <row r="44" spans="5:22" ht="15.75" x14ac:dyDescent="0.25">
      <c r="E44" s="357"/>
      <c r="U44" s="380"/>
      <c r="V44" s="380"/>
    </row>
    <row r="45" spans="5:22" ht="15.75" x14ac:dyDescent="0.25">
      <c r="E45" s="357"/>
      <c r="U45" s="378"/>
      <c r="V45" s="378"/>
    </row>
    <row r="46" spans="5:22" ht="15.75" x14ac:dyDescent="0.25">
      <c r="E46" s="357"/>
      <c r="U46" s="378"/>
      <c r="V46" s="378"/>
    </row>
    <row r="47" spans="5:22" ht="15.75" x14ac:dyDescent="0.25">
      <c r="E47" s="357"/>
      <c r="U47" s="378"/>
      <c r="V47" s="378"/>
    </row>
    <row r="48" spans="5:22" ht="15.75" x14ac:dyDescent="0.25">
      <c r="E48" s="357"/>
      <c r="U48" s="378"/>
      <c r="V48" s="378"/>
    </row>
    <row r="49" spans="5:22" ht="15.75" x14ac:dyDescent="0.25">
      <c r="E49" s="357"/>
      <c r="U49" s="378"/>
      <c r="V49" s="378"/>
    </row>
    <row r="50" spans="5:22" ht="15.75" x14ac:dyDescent="0.25">
      <c r="E50" s="357"/>
      <c r="U50" s="378"/>
      <c r="V50" s="378"/>
    </row>
    <row r="51" spans="5:22" ht="15.75" x14ac:dyDescent="0.25">
      <c r="E51" s="357"/>
      <c r="U51" s="378"/>
      <c r="V51" s="378"/>
    </row>
    <row r="52" spans="5:22" ht="15.75" x14ac:dyDescent="0.25">
      <c r="E52" s="357"/>
      <c r="U52" s="378"/>
      <c r="V52" s="378"/>
    </row>
    <row r="53" spans="5:22" ht="15.75" x14ac:dyDescent="0.25">
      <c r="E53" s="357"/>
      <c r="U53" s="380"/>
      <c r="V53" s="380"/>
    </row>
    <row r="54" spans="5:22" ht="15.75" x14ac:dyDescent="0.25">
      <c r="E54" s="357"/>
      <c r="U54" s="378"/>
      <c r="V54" s="378"/>
    </row>
    <row r="55" spans="5:22" ht="15.75" x14ac:dyDescent="0.25">
      <c r="E55" s="357"/>
      <c r="U55" s="378"/>
      <c r="V55" s="378"/>
    </row>
    <row r="56" spans="5:22" x14ac:dyDescent="0.25">
      <c r="U56" s="378"/>
      <c r="V56" s="378"/>
    </row>
    <row r="57" spans="5:22" x14ac:dyDescent="0.25">
      <c r="U57" s="378"/>
      <c r="V57" s="378"/>
    </row>
    <row r="58" spans="5:22" x14ac:dyDescent="0.25">
      <c r="U58" s="378"/>
      <c r="V58" s="378"/>
    </row>
    <row r="59" spans="5:22" x14ac:dyDescent="0.25">
      <c r="U59" s="378"/>
      <c r="V59" s="378"/>
    </row>
    <row r="60" spans="5:22" x14ac:dyDescent="0.25">
      <c r="U60" s="378"/>
      <c r="V60" s="378"/>
    </row>
    <row r="61" spans="5:22" ht="15.75" x14ac:dyDescent="0.25">
      <c r="U61" s="380"/>
      <c r="V61" s="380"/>
    </row>
    <row r="62" spans="5:22" x14ac:dyDescent="0.25">
      <c r="U62" s="378"/>
      <c r="V62" s="378"/>
    </row>
    <row r="63" spans="5:22" x14ac:dyDescent="0.25">
      <c r="U63" s="378"/>
      <c r="V63" s="378"/>
    </row>
    <row r="64" spans="5:22" x14ac:dyDescent="0.25">
      <c r="U64" s="378"/>
      <c r="V64" s="378"/>
    </row>
    <row r="65" spans="5:22" x14ac:dyDescent="0.25">
      <c r="U65" s="378"/>
      <c r="V65" s="378"/>
    </row>
    <row r="66" spans="5:22" x14ac:dyDescent="0.25">
      <c r="U66" s="378"/>
      <c r="V66" s="378"/>
    </row>
    <row r="67" spans="5:22" x14ac:dyDescent="0.25">
      <c r="U67" s="378"/>
      <c r="V67" s="378"/>
    </row>
    <row r="71" spans="5:22" x14ac:dyDescent="0.25">
      <c r="E71" s="338"/>
      <c r="U71" s="360"/>
      <c r="V71" s="360"/>
    </row>
    <row r="72" spans="5:22" x14ac:dyDescent="0.25">
      <c r="E72" s="338"/>
      <c r="U72" s="360"/>
      <c r="V72" s="360"/>
    </row>
    <row r="73" spans="5:22" x14ac:dyDescent="0.25">
      <c r="E73" s="338"/>
      <c r="U73" s="360"/>
      <c r="V73" s="360"/>
    </row>
    <row r="74" spans="5:22" x14ac:dyDescent="0.25">
      <c r="E74" s="338"/>
      <c r="U74" s="360"/>
      <c r="V74" s="360"/>
    </row>
    <row r="75" spans="5:22" x14ac:dyDescent="0.25">
      <c r="E75" s="338"/>
      <c r="U75" s="360"/>
      <c r="V75" s="360"/>
    </row>
    <row r="76" spans="5:22" x14ac:dyDescent="0.25">
      <c r="E76" s="338"/>
      <c r="U76" s="360"/>
      <c r="V76" s="360"/>
    </row>
    <row r="77" spans="5:22" x14ac:dyDescent="0.25">
      <c r="E77" s="338"/>
      <c r="U77" s="360"/>
      <c r="V77" s="360"/>
    </row>
    <row r="78" spans="5:22" x14ac:dyDescent="0.25">
      <c r="E78" s="338"/>
      <c r="U78" s="360"/>
      <c r="V78" s="360"/>
    </row>
    <row r="79" spans="5:22" x14ac:dyDescent="0.25">
      <c r="E79" s="338"/>
      <c r="U79" s="360"/>
      <c r="V79" s="360"/>
    </row>
    <row r="80" spans="5:22" x14ac:dyDescent="0.25">
      <c r="E80" s="338"/>
      <c r="U80" s="360"/>
      <c r="V80" s="360"/>
    </row>
    <row r="81" spans="5:22" x14ac:dyDescent="0.25">
      <c r="E81" s="338"/>
      <c r="U81" s="360"/>
      <c r="V81" s="360"/>
    </row>
    <row r="82" spans="5:22" x14ac:dyDescent="0.25">
      <c r="E82" s="338"/>
      <c r="U82" s="360"/>
      <c r="V82" s="360"/>
    </row>
    <row r="83" spans="5:22" x14ac:dyDescent="0.25">
      <c r="E83" s="338"/>
      <c r="U83" s="360"/>
      <c r="V83" s="360"/>
    </row>
    <row r="84" spans="5:22" x14ac:dyDescent="0.25">
      <c r="E84" s="338"/>
      <c r="U84" s="360"/>
      <c r="V84" s="360"/>
    </row>
    <row r="85" spans="5:22" x14ac:dyDescent="0.25">
      <c r="E85" s="338"/>
      <c r="U85" s="360"/>
      <c r="V85" s="360"/>
    </row>
    <row r="86" spans="5:22" x14ac:dyDescent="0.25">
      <c r="E86" s="338"/>
      <c r="U86" s="360"/>
      <c r="V86" s="360"/>
    </row>
    <row r="87" spans="5:22" x14ac:dyDescent="0.25">
      <c r="E87" s="338"/>
      <c r="U87" s="360"/>
      <c r="V87" s="360"/>
    </row>
    <row r="88" spans="5:22" x14ac:dyDescent="0.25">
      <c r="E88" s="338"/>
      <c r="U88" s="360"/>
      <c r="V88" s="360"/>
    </row>
    <row r="89" spans="5:22" x14ac:dyDescent="0.25">
      <c r="E89" s="338"/>
      <c r="U89" s="360"/>
      <c r="V89" s="360"/>
    </row>
    <row r="90" spans="5:22" x14ac:dyDescent="0.25">
      <c r="E90" s="338"/>
      <c r="U90" s="360"/>
      <c r="V90" s="360"/>
    </row>
    <row r="91" spans="5:22" x14ac:dyDescent="0.25">
      <c r="E91" s="338"/>
      <c r="U91" s="360"/>
      <c r="V91" s="360"/>
    </row>
    <row r="92" spans="5:22" x14ac:dyDescent="0.25">
      <c r="E92" s="338"/>
      <c r="U92" s="360"/>
      <c r="V92" s="360"/>
    </row>
    <row r="93" spans="5:22" x14ac:dyDescent="0.25">
      <c r="E93" s="338"/>
      <c r="U93" s="360"/>
      <c r="V93" s="360"/>
    </row>
    <row r="94" spans="5:22" x14ac:dyDescent="0.25">
      <c r="E94" s="338"/>
      <c r="U94" s="360"/>
      <c r="V94" s="360"/>
    </row>
    <row r="95" spans="5:22" x14ac:dyDescent="0.25">
      <c r="E95" s="338"/>
      <c r="U95" s="360"/>
      <c r="V95" s="360"/>
    </row>
    <row r="96" spans="5:22" x14ac:dyDescent="0.25">
      <c r="E96" s="338"/>
      <c r="U96" s="360"/>
      <c r="V96" s="360"/>
    </row>
    <row r="97" spans="5:22" x14ac:dyDescent="0.25">
      <c r="E97" s="338"/>
      <c r="U97" s="360"/>
      <c r="V97" s="360"/>
    </row>
    <row r="98" spans="5:22" x14ac:dyDescent="0.25">
      <c r="E98" s="338"/>
      <c r="U98" s="360"/>
      <c r="V98" s="360"/>
    </row>
    <row r="99" spans="5:22" x14ac:dyDescent="0.25">
      <c r="E99" s="338"/>
      <c r="U99" s="360"/>
      <c r="V99" s="360"/>
    </row>
    <row r="100" spans="5:22" x14ac:dyDescent="0.25">
      <c r="E100" s="338"/>
    </row>
    <row r="101" spans="5:22" x14ac:dyDescent="0.25">
      <c r="E101" s="338"/>
    </row>
    <row r="102" spans="5:22" x14ac:dyDescent="0.25">
      <c r="E102" s="338"/>
    </row>
    <row r="103" spans="5:22" x14ac:dyDescent="0.25">
      <c r="E103" s="338"/>
    </row>
    <row r="104" spans="5:22" x14ac:dyDescent="0.25">
      <c r="E104" s="338"/>
    </row>
    <row r="105" spans="5:22" x14ac:dyDescent="0.25">
      <c r="E105" s="338"/>
    </row>
    <row r="106" spans="5:22" x14ac:dyDescent="0.25">
      <c r="E106" s="338"/>
    </row>
    <row r="107" spans="5:22" x14ac:dyDescent="0.25">
      <c r="E107" s="338"/>
    </row>
    <row r="108" spans="5:22" x14ac:dyDescent="0.25">
      <c r="E108" s="338"/>
    </row>
    <row r="109" spans="5:22" x14ac:dyDescent="0.25">
      <c r="E109" s="338"/>
    </row>
    <row r="110" spans="5:22" x14ac:dyDescent="0.25">
      <c r="E110" s="338"/>
    </row>
    <row r="111" spans="5:22" x14ac:dyDescent="0.25">
      <c r="E111" s="338"/>
    </row>
    <row r="112" spans="5:22" x14ac:dyDescent="0.25">
      <c r="E112" s="338"/>
    </row>
    <row r="113" spans="5:5" x14ac:dyDescent="0.25">
      <c r="E113" s="338"/>
    </row>
    <row r="114" spans="5:5" x14ac:dyDescent="0.25">
      <c r="E114" s="338"/>
    </row>
    <row r="115" spans="5:5" x14ac:dyDescent="0.25">
      <c r="E115" s="338"/>
    </row>
    <row r="116" spans="5:5" x14ac:dyDescent="0.25">
      <c r="E116" s="338"/>
    </row>
    <row r="117" spans="5:5" x14ac:dyDescent="0.25">
      <c r="E117" s="338"/>
    </row>
    <row r="118" spans="5:5" x14ac:dyDescent="0.25">
      <c r="E118" s="338"/>
    </row>
    <row r="119" spans="5:5" x14ac:dyDescent="0.25">
      <c r="E119" s="338"/>
    </row>
    <row r="120" spans="5:5" x14ac:dyDescent="0.25">
      <c r="E120" s="338"/>
    </row>
    <row r="121" spans="5:5" x14ac:dyDescent="0.25">
      <c r="E121" s="338"/>
    </row>
    <row r="122" spans="5:5" x14ac:dyDescent="0.25">
      <c r="E122" s="338"/>
    </row>
    <row r="123" spans="5:5" x14ac:dyDescent="0.25">
      <c r="E123" s="338"/>
    </row>
    <row r="124" spans="5:5" x14ac:dyDescent="0.25">
      <c r="E124" s="338"/>
    </row>
    <row r="125" spans="5:5" x14ac:dyDescent="0.25">
      <c r="E125" s="338"/>
    </row>
    <row r="126" spans="5:5" x14ac:dyDescent="0.25">
      <c r="E126" s="338"/>
    </row>
    <row r="127" spans="5:5" x14ac:dyDescent="0.25">
      <c r="E127" s="338"/>
    </row>
    <row r="128" spans="5:5" x14ac:dyDescent="0.25">
      <c r="E128" s="338"/>
    </row>
    <row r="129" spans="5:5" x14ac:dyDescent="0.25">
      <c r="E129" s="338"/>
    </row>
    <row r="130" spans="5:5" x14ac:dyDescent="0.25">
      <c r="E130" s="338"/>
    </row>
    <row r="131" spans="5:5" x14ac:dyDescent="0.25">
      <c r="E131" s="338"/>
    </row>
    <row r="132" spans="5:5" x14ac:dyDescent="0.25">
      <c r="E132" s="338"/>
    </row>
    <row r="133" spans="5:5" x14ac:dyDescent="0.25">
      <c r="E133" s="338"/>
    </row>
    <row r="134" spans="5:5" x14ac:dyDescent="0.25">
      <c r="E134" s="338"/>
    </row>
    <row r="135" spans="5:5" x14ac:dyDescent="0.25">
      <c r="E135" s="338"/>
    </row>
    <row r="136" spans="5:5" x14ac:dyDescent="0.25">
      <c r="E136" s="338"/>
    </row>
    <row r="137" spans="5:5" x14ac:dyDescent="0.25">
      <c r="E137" s="338"/>
    </row>
    <row r="138" spans="5:5" x14ac:dyDescent="0.25">
      <c r="E138" s="338"/>
    </row>
    <row r="139" spans="5:5" x14ac:dyDescent="0.25">
      <c r="E139" s="338"/>
    </row>
  </sheetData>
  <mergeCells count="23">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 ref="M6:N6"/>
    <mergeCell ref="B9:B10"/>
    <mergeCell ref="B18:B19"/>
    <mergeCell ref="A5:A7"/>
    <mergeCell ref="B11:B16"/>
    <mergeCell ref="A17:A19"/>
    <mergeCell ref="A9:A16"/>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topLeftCell="F1" zoomScale="60" zoomScaleNormal="60" workbookViewId="0">
      <pane ySplit="1770" topLeftCell="A14" activePane="bottomLeft"/>
      <selection pane="bottomLeft" activeCell="P22" sqref="P22"/>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8.140625" style="289" customWidth="1"/>
    <col min="9" max="9" width="15.28515625" customWidth="1"/>
    <col min="10" max="10" width="18.85546875" style="289" customWidth="1"/>
    <col min="12" max="12" width="19.42578125" style="289" customWidth="1"/>
    <col min="14" max="14" width="13.7109375" style="289" bestFit="1" customWidth="1"/>
    <col min="15" max="15" width="15.28515625" customWidth="1"/>
    <col min="16" max="16" width="23.5703125" style="289" customWidth="1"/>
    <col min="19" max="22" width="14.140625" customWidth="1"/>
    <col min="23" max="23" width="17" customWidth="1"/>
  </cols>
  <sheetData>
    <row r="1" spans="1:23" ht="18.75" x14ac:dyDescent="0.25">
      <c r="B1" s="415"/>
      <c r="C1" s="415"/>
      <c r="D1" s="415"/>
      <c r="E1" s="415"/>
      <c r="F1" s="415"/>
      <c r="G1" s="415" t="s">
        <v>635</v>
      </c>
      <c r="I1" s="415"/>
      <c r="J1" s="415"/>
      <c r="K1" s="415"/>
      <c r="L1" s="415"/>
      <c r="M1" s="415"/>
      <c r="N1" s="415"/>
      <c r="O1" s="415"/>
      <c r="P1" s="415"/>
      <c r="Q1" s="415"/>
      <c r="R1" s="415"/>
      <c r="S1" s="415"/>
      <c r="T1" s="415"/>
      <c r="U1" s="415"/>
      <c r="V1" s="415"/>
      <c r="W1" s="415"/>
    </row>
    <row r="2" spans="1:23" ht="18.75" x14ac:dyDescent="0.25">
      <c r="A2" s="497" t="s">
        <v>1774</v>
      </c>
      <c r="B2" s="415"/>
      <c r="C2" s="415"/>
      <c r="D2" s="415"/>
      <c r="E2" s="415"/>
      <c r="F2" s="415"/>
      <c r="G2" s="415"/>
      <c r="I2" s="415"/>
      <c r="J2" s="415"/>
      <c r="K2" s="415"/>
      <c r="L2" s="415"/>
      <c r="M2" s="415"/>
      <c r="N2" s="415"/>
      <c r="O2" s="415"/>
      <c r="P2" s="415"/>
      <c r="Q2" s="415"/>
      <c r="R2" s="415"/>
      <c r="S2" s="415"/>
      <c r="T2" s="415"/>
      <c r="U2" s="415"/>
      <c r="V2" s="415"/>
      <c r="W2" s="415"/>
    </row>
    <row r="3" spans="1:23" ht="39.75" customHeight="1" x14ac:dyDescent="0.25">
      <c r="A3" s="929" t="s">
        <v>1811</v>
      </c>
      <c r="B3" s="929"/>
      <c r="C3" s="929"/>
      <c r="D3" s="929"/>
      <c r="E3" s="929"/>
      <c r="F3" s="929"/>
      <c r="G3" s="929"/>
      <c r="H3" s="929"/>
      <c r="I3" s="929"/>
      <c r="J3" s="929"/>
      <c r="K3" s="929"/>
      <c r="L3" s="929"/>
      <c r="M3" s="929"/>
      <c r="N3" s="929"/>
      <c r="O3" s="929"/>
      <c r="P3" s="929"/>
      <c r="Q3" s="929"/>
      <c r="R3" s="929"/>
      <c r="S3" s="929"/>
      <c r="T3" s="929"/>
      <c r="U3" s="929"/>
      <c r="V3" s="929"/>
      <c r="W3" s="929"/>
    </row>
    <row r="4" spans="1:23" x14ac:dyDescent="0.25">
      <c r="A4" s="927" t="s">
        <v>102</v>
      </c>
      <c r="B4" s="884" t="s">
        <v>121</v>
      </c>
      <c r="C4" s="928" t="s">
        <v>90</v>
      </c>
      <c r="D4" s="928" t="s">
        <v>91</v>
      </c>
      <c r="E4" s="887" t="s">
        <v>517</v>
      </c>
      <c r="F4" s="928" t="s">
        <v>92</v>
      </c>
      <c r="G4" s="927" t="s">
        <v>106</v>
      </c>
      <c r="H4" s="927"/>
      <c r="I4" s="927"/>
      <c r="J4" s="927"/>
      <c r="K4" s="927"/>
      <c r="L4" s="927"/>
      <c r="M4" s="927"/>
      <c r="N4" s="927"/>
      <c r="O4" s="928" t="s">
        <v>107</v>
      </c>
      <c r="P4" s="928"/>
      <c r="Q4" s="927" t="s">
        <v>108</v>
      </c>
      <c r="R4" s="927"/>
      <c r="S4" s="927" t="s">
        <v>109</v>
      </c>
      <c r="T4" s="927" t="s">
        <v>110</v>
      </c>
      <c r="U4" s="884" t="s">
        <v>118</v>
      </c>
      <c r="V4" s="884" t="s">
        <v>117</v>
      </c>
      <c r="W4" s="930" t="s">
        <v>93</v>
      </c>
    </row>
    <row r="5" spans="1:23" x14ac:dyDescent="0.25">
      <c r="A5" s="927"/>
      <c r="B5" s="885"/>
      <c r="C5" s="928"/>
      <c r="D5" s="928"/>
      <c r="E5" s="888"/>
      <c r="F5" s="928"/>
      <c r="G5" s="927" t="s">
        <v>111</v>
      </c>
      <c r="H5" s="927"/>
      <c r="I5" s="927" t="s">
        <v>112</v>
      </c>
      <c r="J5" s="927"/>
      <c r="K5" s="927" t="s">
        <v>113</v>
      </c>
      <c r="L5" s="927"/>
      <c r="M5" s="927" t="s">
        <v>114</v>
      </c>
      <c r="N5" s="927"/>
      <c r="O5" s="928"/>
      <c r="P5" s="928"/>
      <c r="Q5" s="927"/>
      <c r="R5" s="927"/>
      <c r="S5" s="927"/>
      <c r="T5" s="927"/>
      <c r="U5" s="885"/>
      <c r="V5" s="885"/>
      <c r="W5" s="930"/>
    </row>
    <row r="6" spans="1:23" ht="25.5" x14ac:dyDescent="0.25">
      <c r="A6" s="927"/>
      <c r="B6" s="886"/>
      <c r="C6" s="928"/>
      <c r="D6" s="928"/>
      <c r="E6" s="889"/>
      <c r="F6" s="928"/>
      <c r="G6" s="319" t="s">
        <v>115</v>
      </c>
      <c r="H6" s="284" t="s">
        <v>12</v>
      </c>
      <c r="I6" s="319" t="s">
        <v>115</v>
      </c>
      <c r="J6" s="284" t="s">
        <v>12</v>
      </c>
      <c r="K6" s="319" t="s">
        <v>115</v>
      </c>
      <c r="L6" s="284" t="s">
        <v>12</v>
      </c>
      <c r="M6" s="319" t="s">
        <v>115</v>
      </c>
      <c r="N6" s="284" t="s">
        <v>12</v>
      </c>
      <c r="O6" s="319" t="s">
        <v>115</v>
      </c>
      <c r="P6" s="284" t="s">
        <v>12</v>
      </c>
      <c r="Q6" s="319" t="s">
        <v>116</v>
      </c>
      <c r="R6" s="319" t="s">
        <v>87</v>
      </c>
      <c r="S6" s="927"/>
      <c r="T6" s="927"/>
      <c r="U6" s="886"/>
      <c r="V6" s="886"/>
      <c r="W6" s="930"/>
    </row>
    <row r="7" spans="1:23" ht="158.25" customHeight="1" x14ac:dyDescent="0.25">
      <c r="A7" s="911" t="s">
        <v>1811</v>
      </c>
      <c r="B7" s="916" t="s">
        <v>636</v>
      </c>
      <c r="C7" s="931" t="s">
        <v>1695</v>
      </c>
      <c r="D7" s="934" t="s">
        <v>637</v>
      </c>
      <c r="E7" s="718" t="s">
        <v>2260</v>
      </c>
      <c r="F7" s="335" t="s">
        <v>2270</v>
      </c>
      <c r="G7" s="336">
        <v>1</v>
      </c>
      <c r="H7" s="277"/>
      <c r="I7" s="336"/>
      <c r="J7" s="277"/>
      <c r="K7" s="336"/>
      <c r="L7" s="277"/>
      <c r="M7" s="336"/>
      <c r="N7" s="277"/>
      <c r="O7" s="719">
        <f>G7</f>
        <v>1</v>
      </c>
      <c r="P7" s="277"/>
      <c r="Q7" s="335">
        <v>142</v>
      </c>
      <c r="R7" s="335" t="s">
        <v>240</v>
      </c>
      <c r="S7" s="335" t="s">
        <v>2261</v>
      </c>
      <c r="T7" s="335" t="s">
        <v>2262</v>
      </c>
      <c r="U7" s="335" t="s">
        <v>2263</v>
      </c>
      <c r="V7" s="335" t="s">
        <v>2093</v>
      </c>
      <c r="W7" s="335" t="s">
        <v>2264</v>
      </c>
    </row>
    <row r="8" spans="1:23" s="653" customFormat="1" ht="147.75" customHeight="1" x14ac:dyDescent="0.25">
      <c r="A8" s="912"/>
      <c r="B8" s="917"/>
      <c r="C8" s="932"/>
      <c r="D8" s="935"/>
      <c r="E8" s="773" t="s">
        <v>2265</v>
      </c>
      <c r="F8" s="718" t="s">
        <v>2266</v>
      </c>
      <c r="G8" s="719"/>
      <c r="H8" s="712"/>
      <c r="I8" s="719"/>
      <c r="J8" s="712"/>
      <c r="K8" s="719">
        <v>1</v>
      </c>
      <c r="L8" s="712"/>
      <c r="M8" s="719"/>
      <c r="N8" s="712"/>
      <c r="O8" s="718">
        <v>100</v>
      </c>
      <c r="P8" s="712"/>
      <c r="Q8" s="718">
        <v>142</v>
      </c>
      <c r="R8" s="718" t="s">
        <v>2267</v>
      </c>
      <c r="S8" s="718" t="s">
        <v>2261</v>
      </c>
      <c r="T8" s="718" t="s">
        <v>2262</v>
      </c>
      <c r="U8" s="718" t="s">
        <v>2263</v>
      </c>
      <c r="V8" s="718" t="s">
        <v>2093</v>
      </c>
      <c r="W8" s="718" t="s">
        <v>2264</v>
      </c>
    </row>
    <row r="9" spans="1:23" s="653" customFormat="1" ht="144" customHeight="1" x14ac:dyDescent="0.25">
      <c r="A9" s="912"/>
      <c r="B9" s="917"/>
      <c r="C9" s="933"/>
      <c r="D9" s="936"/>
      <c r="E9" s="773" t="s">
        <v>2268</v>
      </c>
      <c r="F9" s="718" t="s">
        <v>2269</v>
      </c>
      <c r="G9" s="719"/>
      <c r="H9" s="712"/>
      <c r="I9" s="719"/>
      <c r="J9" s="712"/>
      <c r="K9" s="719">
        <v>1</v>
      </c>
      <c r="L9" s="712"/>
      <c r="M9" s="719"/>
      <c r="N9" s="712"/>
      <c r="O9" s="718">
        <v>100</v>
      </c>
      <c r="P9" s="712"/>
      <c r="Q9" s="718">
        <v>142</v>
      </c>
      <c r="R9" s="718" t="s">
        <v>2267</v>
      </c>
      <c r="S9" s="718" t="s">
        <v>2261</v>
      </c>
      <c r="T9" s="718" t="s">
        <v>2262</v>
      </c>
      <c r="U9" s="718" t="s">
        <v>2263</v>
      </c>
      <c r="V9" s="718" t="s">
        <v>2093</v>
      </c>
      <c r="W9" s="718" t="s">
        <v>2264</v>
      </c>
    </row>
    <row r="10" spans="1:23" ht="306" customHeight="1" x14ac:dyDescent="0.25">
      <c r="A10" s="912"/>
      <c r="B10" s="917"/>
      <c r="C10" s="499" t="s">
        <v>1694</v>
      </c>
      <c r="D10" s="464"/>
      <c r="E10" s="464"/>
      <c r="F10" s="335"/>
      <c r="G10" s="336"/>
      <c r="H10" s="277"/>
      <c r="I10" s="336"/>
      <c r="J10" s="277"/>
      <c r="K10" s="336"/>
      <c r="L10" s="277"/>
      <c r="M10" s="336"/>
      <c r="N10" s="277"/>
      <c r="O10" s="335"/>
      <c r="P10" s="277"/>
      <c r="Q10" s="335"/>
      <c r="R10" s="335"/>
      <c r="S10" s="335"/>
      <c r="T10" s="335"/>
      <c r="U10" s="335"/>
      <c r="V10" s="335"/>
      <c r="W10" s="335"/>
    </row>
    <row r="11" spans="1:23" ht="125.25" customHeight="1" x14ac:dyDescent="0.25">
      <c r="A11" s="912"/>
      <c r="B11" s="917"/>
      <c r="C11" s="934" t="s">
        <v>1696</v>
      </c>
      <c r="D11" s="464"/>
      <c r="E11" s="464" t="s">
        <v>2271</v>
      </c>
      <c r="F11" s="335" t="s">
        <v>2272</v>
      </c>
      <c r="G11" s="336"/>
      <c r="H11" s="277"/>
      <c r="I11" s="336"/>
      <c r="J11" s="277"/>
      <c r="K11" s="336">
        <v>1</v>
      </c>
      <c r="L11" s="277">
        <f>P11</f>
        <v>111900</v>
      </c>
      <c r="M11" s="336"/>
      <c r="N11" s="277"/>
      <c r="O11" s="335">
        <v>100</v>
      </c>
      <c r="P11" s="277">
        <f>'1. TALLERES SEMINARIOS'!D10</f>
        <v>111900</v>
      </c>
      <c r="Q11" s="718">
        <v>142</v>
      </c>
      <c r="R11" s="718" t="s">
        <v>2267</v>
      </c>
      <c r="S11" s="335" t="s">
        <v>2274</v>
      </c>
      <c r="T11" s="335" t="s">
        <v>2275</v>
      </c>
      <c r="U11" s="335" t="s">
        <v>2276</v>
      </c>
      <c r="V11" s="335" t="s">
        <v>2273</v>
      </c>
      <c r="W11" s="335" t="s">
        <v>2277</v>
      </c>
    </row>
    <row r="12" spans="1:23" s="653" customFormat="1" ht="125.25" customHeight="1" x14ac:dyDescent="0.25">
      <c r="A12" s="912"/>
      <c r="B12" s="918"/>
      <c r="C12" s="936"/>
      <c r="D12" s="773"/>
      <c r="E12" s="773" t="s">
        <v>2278</v>
      </c>
      <c r="F12" s="718" t="s">
        <v>2279</v>
      </c>
      <c r="G12" s="719"/>
      <c r="H12" s="712"/>
      <c r="I12" s="719"/>
      <c r="J12" s="712"/>
      <c r="K12" s="719"/>
      <c r="L12" s="712"/>
      <c r="M12" s="719">
        <v>1</v>
      </c>
      <c r="N12" s="712">
        <f>P12</f>
        <v>111900</v>
      </c>
      <c r="O12" s="718">
        <v>100</v>
      </c>
      <c r="P12" s="712">
        <f>'1. TALLERES SEMINARIOS'!D29</f>
        <v>111900</v>
      </c>
      <c r="Q12" s="718">
        <v>142</v>
      </c>
      <c r="R12" s="718" t="s">
        <v>2267</v>
      </c>
      <c r="S12" s="718" t="s">
        <v>2280</v>
      </c>
      <c r="T12" s="718" t="s">
        <v>2275</v>
      </c>
      <c r="U12" s="718" t="s">
        <v>2276</v>
      </c>
      <c r="V12" s="718" t="s">
        <v>2273</v>
      </c>
      <c r="W12" s="718" t="s">
        <v>2277</v>
      </c>
    </row>
    <row r="13" spans="1:23" s="653" customFormat="1" ht="125.25" customHeight="1" x14ac:dyDescent="0.25">
      <c r="A13" s="912"/>
      <c r="B13" s="772"/>
      <c r="C13" s="773"/>
      <c r="D13" s="773"/>
      <c r="E13" s="773" t="s">
        <v>2281</v>
      </c>
      <c r="F13" s="718" t="s">
        <v>2282</v>
      </c>
      <c r="G13" s="719"/>
      <c r="H13" s="712"/>
      <c r="I13" s="719"/>
      <c r="J13" s="712"/>
      <c r="K13" s="719">
        <v>1</v>
      </c>
      <c r="L13" s="712">
        <f>P13</f>
        <v>111900</v>
      </c>
      <c r="M13" s="719"/>
      <c r="N13" s="712"/>
      <c r="O13" s="718">
        <v>100</v>
      </c>
      <c r="P13" s="712">
        <f>'1. TALLERES SEMINARIOS'!D47</f>
        <v>111900</v>
      </c>
      <c r="Q13" s="718">
        <v>142</v>
      </c>
      <c r="R13" s="718" t="s">
        <v>2267</v>
      </c>
      <c r="S13" s="718" t="s">
        <v>2283</v>
      </c>
      <c r="T13" s="718" t="s">
        <v>2275</v>
      </c>
      <c r="U13" s="718" t="s">
        <v>2276</v>
      </c>
      <c r="V13" s="718" t="s">
        <v>2273</v>
      </c>
      <c r="W13" s="718" t="s">
        <v>2277</v>
      </c>
    </row>
    <row r="14" spans="1:23" ht="126" customHeight="1" x14ac:dyDescent="0.25">
      <c r="A14" s="912"/>
      <c r="B14" s="911" t="s">
        <v>638</v>
      </c>
      <c r="C14" s="367" t="s">
        <v>639</v>
      </c>
      <c r="D14" s="367" t="s">
        <v>640</v>
      </c>
      <c r="E14" s="383"/>
      <c r="F14" s="349" t="s">
        <v>641</v>
      </c>
      <c r="G14" s="349"/>
      <c r="H14" s="384"/>
      <c r="I14" s="349"/>
      <c r="J14" s="384"/>
      <c r="K14" s="349"/>
      <c r="L14" s="384"/>
      <c r="M14" s="349"/>
      <c r="N14" s="384"/>
      <c r="O14" s="349"/>
      <c r="P14" s="384"/>
      <c r="Q14" s="349"/>
      <c r="R14" s="349"/>
      <c r="S14" s="349"/>
      <c r="T14" s="349"/>
      <c r="U14" s="349"/>
      <c r="V14" s="349"/>
      <c r="W14" s="349"/>
    </row>
    <row r="15" spans="1:23" ht="188.25" customHeight="1" x14ac:dyDescent="0.25">
      <c r="A15" s="912"/>
      <c r="B15" s="912"/>
      <c r="C15" s="367" t="s">
        <v>642</v>
      </c>
      <c r="D15" s="367"/>
      <c r="E15" s="839" t="s">
        <v>2463</v>
      </c>
      <c r="F15" s="718" t="s">
        <v>2464</v>
      </c>
      <c r="G15" s="335">
        <v>50</v>
      </c>
      <c r="H15" s="277">
        <f>P15*0.5</f>
        <v>3663920.3849999998</v>
      </c>
      <c r="I15" s="335"/>
      <c r="J15" s="277"/>
      <c r="K15" s="335">
        <v>50</v>
      </c>
      <c r="L15" s="277">
        <f>P15*0.5</f>
        <v>3663920.3849999998</v>
      </c>
      <c r="M15" s="335"/>
      <c r="N15" s="277"/>
      <c r="O15" s="335">
        <f>G15+K15</f>
        <v>100</v>
      </c>
      <c r="P15" s="277">
        <f>'2. CONTRATACION DE PERSONAL'!D70</f>
        <v>7327840.7699999996</v>
      </c>
      <c r="Q15" s="840"/>
      <c r="R15" s="840"/>
      <c r="S15" s="385" t="s">
        <v>2465</v>
      </c>
      <c r="T15" s="385" t="s">
        <v>2466</v>
      </c>
      <c r="U15" s="385" t="s">
        <v>2467</v>
      </c>
      <c r="V15" s="718" t="s">
        <v>2468</v>
      </c>
      <c r="W15" s="386" t="s">
        <v>2469</v>
      </c>
    </row>
    <row r="16" spans="1:23" ht="108" customHeight="1" x14ac:dyDescent="0.25">
      <c r="A16" s="912"/>
      <c r="B16" s="912"/>
      <c r="C16" s="367" t="s">
        <v>643</v>
      </c>
      <c r="D16" s="367" t="s">
        <v>644</v>
      </c>
      <c r="E16" s="383"/>
      <c r="F16" s="349" t="s">
        <v>645</v>
      </c>
      <c r="G16" s="349"/>
      <c r="H16" s="384"/>
      <c r="I16" s="349"/>
      <c r="J16" s="384"/>
      <c r="K16" s="349"/>
      <c r="L16" s="384"/>
      <c r="M16" s="349"/>
      <c r="N16" s="384"/>
      <c r="O16" s="349"/>
      <c r="P16" s="384"/>
      <c r="Q16" s="349"/>
      <c r="R16" s="349"/>
      <c r="S16" s="349"/>
      <c r="T16" s="349"/>
      <c r="U16" s="349"/>
      <c r="V16" s="349"/>
      <c r="W16" s="349"/>
    </row>
    <row r="17" spans="1:23" ht="153" customHeight="1" x14ac:dyDescent="0.25">
      <c r="A17" s="913"/>
      <c r="B17" s="913"/>
      <c r="C17" s="367" t="s">
        <v>646</v>
      </c>
      <c r="D17" s="367" t="s">
        <v>647</v>
      </c>
      <c r="E17" s="718" t="s">
        <v>2076</v>
      </c>
      <c r="F17" s="721" t="s">
        <v>2070</v>
      </c>
      <c r="G17" s="719">
        <v>0.25</v>
      </c>
      <c r="H17" s="712"/>
      <c r="I17" s="719">
        <v>0.25</v>
      </c>
      <c r="J17" s="712"/>
      <c r="K17" s="719">
        <v>0.25</v>
      </c>
      <c r="L17" s="712"/>
      <c r="M17" s="718">
        <v>25</v>
      </c>
      <c r="N17" s="712"/>
      <c r="O17" s="718">
        <v>100</v>
      </c>
      <c r="P17" s="712"/>
      <c r="Q17" s="718">
        <v>38</v>
      </c>
      <c r="R17" s="718" t="s">
        <v>2071</v>
      </c>
      <c r="S17" s="718" t="s">
        <v>2072</v>
      </c>
      <c r="T17" s="718" t="s">
        <v>2073</v>
      </c>
      <c r="U17" s="718" t="s">
        <v>2074</v>
      </c>
      <c r="V17" s="718" t="s">
        <v>172</v>
      </c>
      <c r="W17" s="718" t="s">
        <v>2075</v>
      </c>
    </row>
    <row r="18" spans="1:23" ht="15.75" x14ac:dyDescent="0.25">
      <c r="A18" s="431"/>
      <c r="B18" s="432"/>
      <c r="C18" s="431" t="s">
        <v>1821</v>
      </c>
      <c r="D18" s="432"/>
      <c r="E18" s="432"/>
      <c r="F18" s="433"/>
      <c r="G18" s="374">
        <f t="shared" ref="G18:N18" si="0">SUM(G7:G17)</f>
        <v>51.25</v>
      </c>
      <c r="H18" s="387">
        <f t="shared" si="0"/>
        <v>3663920.3849999998</v>
      </c>
      <c r="I18" s="374">
        <f t="shared" si="0"/>
        <v>0.25</v>
      </c>
      <c r="J18" s="387">
        <f t="shared" si="0"/>
        <v>0</v>
      </c>
      <c r="K18" s="374">
        <f t="shared" si="0"/>
        <v>54.25</v>
      </c>
      <c r="L18" s="387">
        <f t="shared" si="0"/>
        <v>3887720.3849999998</v>
      </c>
      <c r="M18" s="374">
        <f t="shared" si="0"/>
        <v>26</v>
      </c>
      <c r="N18" s="387">
        <f t="shared" si="0"/>
        <v>111900</v>
      </c>
      <c r="O18" s="374">
        <f t="shared" ref="O18:P18" si="1">G18+I18+K18+M18</f>
        <v>131.75</v>
      </c>
      <c r="P18" s="388">
        <f t="shared" si="1"/>
        <v>7663540.7699999996</v>
      </c>
      <c r="Q18" s="377"/>
      <c r="R18" s="377"/>
      <c r="S18" s="377"/>
      <c r="T18" s="377"/>
      <c r="U18" s="377"/>
      <c r="V18" s="377"/>
      <c r="W18" s="377"/>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ht="15.6" customHeight="1" x14ac:dyDescent="0.25">
      <c r="H53"/>
      <c r="J53"/>
      <c r="L53"/>
      <c r="N53"/>
      <c r="P53"/>
    </row>
  </sheetData>
  <mergeCells count="25">
    <mergeCell ref="M5:N5"/>
    <mergeCell ref="I5:J5"/>
    <mergeCell ref="A7:A17"/>
    <mergeCell ref="B14:B17"/>
    <mergeCell ref="G5:H5"/>
    <mergeCell ref="C7:C9"/>
    <mergeCell ref="D7:D9"/>
    <mergeCell ref="C11:C12"/>
    <mergeCell ref="B7:B12"/>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topLeftCell="G13" zoomScale="72" zoomScaleNormal="72" workbookViewId="0">
      <selection activeCell="V10" sqref="V10"/>
    </sheetView>
  </sheetViews>
  <sheetFormatPr baseColWidth="10" defaultRowHeight="15" x14ac:dyDescent="0.25"/>
  <cols>
    <col min="1" max="2" width="21.7109375" customWidth="1"/>
    <col min="3" max="6" width="27.42578125" customWidth="1"/>
    <col min="7" max="7" width="15.28515625" customWidth="1"/>
    <col min="8" max="8" width="13.7109375" style="289" bestFit="1" customWidth="1"/>
    <col min="9" max="9" width="15.28515625" customWidth="1"/>
    <col min="10" max="10" width="18.85546875" style="289" customWidth="1"/>
    <col min="12" max="12" width="13.7109375" style="289" bestFit="1" customWidth="1"/>
    <col min="14" max="14" width="13.7109375" style="289" bestFit="1" customWidth="1"/>
    <col min="15" max="15" width="15.28515625" customWidth="1"/>
    <col min="16" max="16" width="18.28515625" style="289" customWidth="1"/>
    <col min="19" max="22" width="14.140625" customWidth="1"/>
    <col min="23" max="23" width="17" customWidth="1"/>
  </cols>
  <sheetData>
    <row r="1" spans="1:23" ht="18.75" x14ac:dyDescent="0.25">
      <c r="B1" s="415"/>
      <c r="C1" s="415"/>
      <c r="D1" s="415"/>
      <c r="E1" s="415"/>
      <c r="F1" s="415"/>
      <c r="G1" s="415" t="s">
        <v>677</v>
      </c>
      <c r="J1" s="415"/>
      <c r="K1" s="415"/>
      <c r="L1" s="415"/>
      <c r="M1" s="415"/>
      <c r="N1" s="415"/>
      <c r="O1" s="415"/>
      <c r="P1" s="415"/>
      <c r="Q1" s="415"/>
      <c r="R1" s="415"/>
      <c r="S1" s="415"/>
      <c r="T1" s="415"/>
      <c r="U1" s="415"/>
      <c r="V1" s="415"/>
      <c r="W1" s="415"/>
    </row>
    <row r="2" spans="1:23" ht="18.75" x14ac:dyDescent="0.25">
      <c r="A2" s="382" t="s">
        <v>1774</v>
      </c>
      <c r="B2" s="415"/>
      <c r="C2" s="415"/>
      <c r="D2" s="415"/>
      <c r="E2" s="415"/>
      <c r="F2" s="415"/>
      <c r="G2" s="415"/>
      <c r="J2" s="415"/>
      <c r="K2" s="415"/>
      <c r="L2" s="415"/>
      <c r="M2" s="415"/>
      <c r="N2" s="415"/>
      <c r="O2" s="415"/>
      <c r="P2" s="415"/>
      <c r="Q2" s="415"/>
      <c r="R2" s="415"/>
      <c r="S2" s="415"/>
      <c r="T2" s="415"/>
      <c r="U2" s="415"/>
      <c r="V2" s="415"/>
      <c r="W2" s="415"/>
    </row>
    <row r="3" spans="1:23" ht="29.25" customHeight="1" x14ac:dyDescent="0.25">
      <c r="A3" s="937" t="s">
        <v>1775</v>
      </c>
      <c r="B3" s="937"/>
      <c r="C3" s="937"/>
      <c r="D3" s="937"/>
      <c r="E3" s="937"/>
      <c r="F3" s="937"/>
      <c r="G3" s="937"/>
      <c r="H3" s="937"/>
      <c r="I3" s="937"/>
      <c r="J3" s="937"/>
      <c r="K3" s="937"/>
      <c r="L3" s="937"/>
      <c r="M3" s="937"/>
      <c r="N3" s="937"/>
      <c r="O3" s="937"/>
      <c r="P3" s="937"/>
      <c r="Q3" s="937"/>
      <c r="R3" s="937"/>
      <c r="S3" s="937"/>
      <c r="T3" s="937"/>
      <c r="U3" s="937"/>
      <c r="V3" s="937"/>
      <c r="W3" s="937"/>
    </row>
    <row r="4" spans="1:23" ht="20.25" customHeight="1" x14ac:dyDescent="0.25">
      <c r="A4" s="489" t="s">
        <v>1776</v>
      </c>
      <c r="B4" s="382"/>
      <c r="C4" s="382"/>
      <c r="D4" s="382"/>
      <c r="E4" s="382"/>
      <c r="F4" s="382"/>
      <c r="G4" s="382"/>
      <c r="H4" s="382"/>
      <c r="I4" s="382"/>
      <c r="J4" s="382"/>
      <c r="K4" s="382"/>
      <c r="L4" s="382"/>
      <c r="M4" s="382"/>
      <c r="N4" s="382"/>
      <c r="O4" s="382"/>
      <c r="P4" s="382"/>
      <c r="Q4" s="382"/>
      <c r="R4" s="382"/>
      <c r="S4" s="382"/>
      <c r="T4" s="382"/>
      <c r="U4" s="382"/>
      <c r="V4" s="382"/>
      <c r="W4" s="382"/>
    </row>
    <row r="5" spans="1:23" x14ac:dyDescent="0.25">
      <c r="A5" s="927" t="s">
        <v>102</v>
      </c>
      <c r="B5" s="884" t="s">
        <v>121</v>
      </c>
      <c r="C5" s="928" t="s">
        <v>90</v>
      </c>
      <c r="D5" s="928" t="s">
        <v>91</v>
      </c>
      <c r="E5" s="887" t="s">
        <v>517</v>
      </c>
      <c r="F5" s="928" t="s">
        <v>92</v>
      </c>
      <c r="G5" s="927" t="s">
        <v>106</v>
      </c>
      <c r="H5" s="927"/>
      <c r="I5" s="927"/>
      <c r="J5" s="927"/>
      <c r="K5" s="927"/>
      <c r="L5" s="927"/>
      <c r="M5" s="927"/>
      <c r="N5" s="927"/>
      <c r="O5" s="928" t="s">
        <v>107</v>
      </c>
      <c r="P5" s="928"/>
      <c r="Q5" s="927" t="s">
        <v>108</v>
      </c>
      <c r="R5" s="927"/>
      <c r="S5" s="927" t="s">
        <v>109</v>
      </c>
      <c r="T5" s="927" t="s">
        <v>110</v>
      </c>
      <c r="U5" s="884" t="s">
        <v>118</v>
      </c>
      <c r="V5" s="884" t="s">
        <v>117</v>
      </c>
      <c r="W5" s="930" t="s">
        <v>93</v>
      </c>
    </row>
    <row r="6" spans="1:23" x14ac:dyDescent="0.25">
      <c r="A6" s="927"/>
      <c r="B6" s="885"/>
      <c r="C6" s="928"/>
      <c r="D6" s="928"/>
      <c r="E6" s="888"/>
      <c r="F6" s="928"/>
      <c r="G6" s="927" t="s">
        <v>111</v>
      </c>
      <c r="H6" s="927"/>
      <c r="I6" s="927" t="s">
        <v>112</v>
      </c>
      <c r="J6" s="927"/>
      <c r="K6" s="927" t="s">
        <v>113</v>
      </c>
      <c r="L6" s="927"/>
      <c r="M6" s="927" t="s">
        <v>114</v>
      </c>
      <c r="N6" s="927"/>
      <c r="O6" s="928"/>
      <c r="P6" s="928"/>
      <c r="Q6" s="927"/>
      <c r="R6" s="927"/>
      <c r="S6" s="927"/>
      <c r="T6" s="927"/>
      <c r="U6" s="885"/>
      <c r="V6" s="885"/>
      <c r="W6" s="930"/>
    </row>
    <row r="7" spans="1:23" ht="25.5" x14ac:dyDescent="0.25">
      <c r="A7" s="927"/>
      <c r="B7" s="886"/>
      <c r="C7" s="928"/>
      <c r="D7" s="928"/>
      <c r="E7" s="889"/>
      <c r="F7" s="928"/>
      <c r="G7" s="319" t="s">
        <v>115</v>
      </c>
      <c r="H7" s="284" t="s">
        <v>12</v>
      </c>
      <c r="I7" s="319" t="s">
        <v>115</v>
      </c>
      <c r="J7" s="284" t="s">
        <v>12</v>
      </c>
      <c r="K7" s="319" t="s">
        <v>115</v>
      </c>
      <c r="L7" s="284" t="s">
        <v>12</v>
      </c>
      <c r="M7" s="319" t="s">
        <v>115</v>
      </c>
      <c r="N7" s="284" t="s">
        <v>12</v>
      </c>
      <c r="O7" s="319" t="s">
        <v>115</v>
      </c>
      <c r="P7" s="284" t="s">
        <v>12</v>
      </c>
      <c r="Q7" s="319" t="s">
        <v>116</v>
      </c>
      <c r="R7" s="319" t="s">
        <v>87</v>
      </c>
      <c r="S7" s="927"/>
      <c r="T7" s="927"/>
      <c r="U7" s="886"/>
      <c r="V7" s="886"/>
      <c r="W7" s="930"/>
    </row>
    <row r="8" spans="1:23" ht="166.5" customHeight="1" x14ac:dyDescent="0.25">
      <c r="A8" s="941" t="s">
        <v>1772</v>
      </c>
      <c r="B8" s="938" t="s">
        <v>1697</v>
      </c>
      <c r="C8" s="490" t="s">
        <v>1705</v>
      </c>
      <c r="D8" s="490" t="s">
        <v>678</v>
      </c>
      <c r="E8" s="405"/>
      <c r="F8" s="406" t="s">
        <v>679</v>
      </c>
      <c r="G8" s="400"/>
      <c r="H8" s="295"/>
      <c r="I8" s="400"/>
      <c r="J8" s="295"/>
      <c r="K8" s="400"/>
      <c r="L8" s="295"/>
      <c r="M8" s="400"/>
      <c r="N8" s="295"/>
      <c r="O8" s="400"/>
      <c r="P8" s="295"/>
      <c r="Q8" s="407"/>
      <c r="R8" s="407"/>
      <c r="S8" s="407"/>
      <c r="T8" s="407"/>
      <c r="U8" s="407"/>
      <c r="V8" s="407"/>
      <c r="W8" s="398"/>
    </row>
    <row r="9" spans="1:23" s="653" customFormat="1" ht="166.5" customHeight="1" x14ac:dyDescent="0.25">
      <c r="A9" s="942"/>
      <c r="B9" s="939"/>
      <c r="C9" s="408" t="s">
        <v>1771</v>
      </c>
      <c r="D9" s="490" t="s">
        <v>680</v>
      </c>
      <c r="E9" s="405"/>
      <c r="F9" s="740" t="s">
        <v>182</v>
      </c>
      <c r="G9" s="400"/>
      <c r="H9" s="714"/>
      <c r="I9" s="400"/>
      <c r="J9" s="714"/>
      <c r="K9" s="400"/>
      <c r="L9" s="714"/>
      <c r="M9" s="400"/>
      <c r="N9" s="714"/>
      <c r="O9" s="400"/>
      <c r="P9" s="714"/>
      <c r="Q9" s="407"/>
      <c r="R9" s="407"/>
      <c r="S9" s="407"/>
      <c r="T9" s="407"/>
      <c r="U9" s="407"/>
      <c r="V9" s="407"/>
      <c r="W9" s="398"/>
    </row>
    <row r="10" spans="1:23" ht="221.25" customHeight="1" x14ac:dyDescent="0.25">
      <c r="A10" s="943"/>
      <c r="B10" s="940"/>
      <c r="C10" s="820" t="s">
        <v>2398</v>
      </c>
      <c r="D10" s="821" t="s">
        <v>2399</v>
      </c>
      <c r="E10" s="822" t="s">
        <v>2400</v>
      </c>
      <c r="F10" s="406" t="s">
        <v>2401</v>
      </c>
      <c r="G10" s="400"/>
      <c r="H10" s="295"/>
      <c r="I10" s="400"/>
      <c r="J10" s="295"/>
      <c r="K10" s="400"/>
      <c r="L10" s="295"/>
      <c r="M10" s="400">
        <v>100</v>
      </c>
      <c r="N10" s="295"/>
      <c r="O10" s="400">
        <v>100</v>
      </c>
      <c r="P10" s="295"/>
      <c r="Q10" s="407">
        <v>547</v>
      </c>
      <c r="R10" s="407" t="s">
        <v>2402</v>
      </c>
      <c r="S10" s="407" t="s">
        <v>2403</v>
      </c>
      <c r="T10" s="407" t="s">
        <v>2404</v>
      </c>
      <c r="U10" s="407" t="s">
        <v>2405</v>
      </c>
      <c r="V10" s="407" t="s">
        <v>2406</v>
      </c>
      <c r="W10" s="401" t="s">
        <v>2407</v>
      </c>
    </row>
    <row r="11" spans="1:23" ht="204.75" customHeight="1" x14ac:dyDescent="0.25">
      <c r="A11" s="938" t="s">
        <v>1773</v>
      </c>
      <c r="B11" s="490" t="s">
        <v>681</v>
      </c>
      <c r="C11" s="490" t="s">
        <v>682</v>
      </c>
      <c r="D11" s="490" t="s">
        <v>683</v>
      </c>
      <c r="E11" s="405"/>
      <c r="F11" s="500" t="s">
        <v>183</v>
      </c>
      <c r="G11" s="400"/>
      <c r="H11" s="295"/>
      <c r="I11" s="400"/>
      <c r="J11" s="295"/>
      <c r="K11" s="409"/>
      <c r="L11" s="295"/>
      <c r="M11" s="400"/>
      <c r="N11" s="295"/>
      <c r="O11" s="410"/>
      <c r="P11" s="296"/>
      <c r="Q11" s="398"/>
      <c r="R11" s="398"/>
      <c r="S11" s="407"/>
      <c r="T11" s="407"/>
      <c r="U11" s="407"/>
      <c r="V11" s="407"/>
      <c r="W11" s="398"/>
    </row>
    <row r="12" spans="1:23" ht="129.75" customHeight="1" x14ac:dyDescent="0.25">
      <c r="A12" s="939"/>
      <c r="B12" s="490" t="s">
        <v>684</v>
      </c>
      <c r="C12" s="405" t="s">
        <v>125</v>
      </c>
      <c r="D12" s="405" t="s">
        <v>125</v>
      </c>
      <c r="E12" s="405"/>
      <c r="F12" s="501" t="s">
        <v>685</v>
      </c>
      <c r="G12" s="400"/>
      <c r="H12" s="295"/>
      <c r="I12" s="400"/>
      <c r="J12" s="295"/>
      <c r="K12" s="400"/>
      <c r="L12" s="295"/>
      <c r="M12" s="400"/>
      <c r="N12" s="295"/>
      <c r="O12" s="400"/>
      <c r="P12" s="295"/>
      <c r="Q12" s="407"/>
      <c r="R12" s="407"/>
      <c r="S12" s="407"/>
      <c r="T12" s="407"/>
      <c r="U12" s="407"/>
      <c r="V12" s="407"/>
      <c r="W12" s="411"/>
    </row>
    <row r="13" spans="1:23" ht="167.25" customHeight="1" x14ac:dyDescent="0.25">
      <c r="A13" s="940"/>
      <c r="B13" s="490" t="s">
        <v>686</v>
      </c>
      <c r="C13" s="490" t="s">
        <v>126</v>
      </c>
      <c r="D13" s="490" t="s">
        <v>127</v>
      </c>
      <c r="E13" s="405"/>
      <c r="F13" s="500" t="s">
        <v>184</v>
      </c>
      <c r="G13" s="400"/>
      <c r="H13" s="295"/>
      <c r="I13" s="400"/>
      <c r="J13" s="295"/>
      <c r="K13" s="400"/>
      <c r="L13" s="295"/>
      <c r="M13" s="400"/>
      <c r="N13" s="295"/>
      <c r="O13" s="400"/>
      <c r="P13" s="295"/>
      <c r="Q13" s="407"/>
      <c r="R13" s="407"/>
      <c r="S13" s="407"/>
      <c r="T13" s="407"/>
      <c r="U13" s="407"/>
      <c r="V13" s="407"/>
      <c r="W13" s="398"/>
    </row>
    <row r="14" spans="1:23" ht="15.75" x14ac:dyDescent="0.25">
      <c r="A14" s="431"/>
      <c r="B14" s="432"/>
      <c r="C14" s="431" t="s">
        <v>128</v>
      </c>
      <c r="D14" s="432"/>
      <c r="E14" s="432"/>
      <c r="F14" s="433"/>
      <c r="G14" s="412">
        <f t="shared" ref="G14:N14" si="0">SUM(G8:G13)</f>
        <v>0</v>
      </c>
      <c r="H14" s="413">
        <f t="shared" si="0"/>
        <v>0</v>
      </c>
      <c r="I14" s="412">
        <f t="shared" si="0"/>
        <v>0</v>
      </c>
      <c r="J14" s="413">
        <f t="shared" si="0"/>
        <v>0</v>
      </c>
      <c r="K14" s="412">
        <f t="shared" si="0"/>
        <v>0</v>
      </c>
      <c r="L14" s="413">
        <f t="shared" si="0"/>
        <v>0</v>
      </c>
      <c r="M14" s="412">
        <f t="shared" si="0"/>
        <v>100</v>
      </c>
      <c r="N14" s="413">
        <f t="shared" si="0"/>
        <v>0</v>
      </c>
      <c r="O14" s="412">
        <f t="shared" ref="O14:P14" si="1">G14+I14+K14+M14</f>
        <v>100</v>
      </c>
      <c r="P14" s="414">
        <f t="shared" si="1"/>
        <v>0</v>
      </c>
      <c r="Q14" s="374"/>
      <c r="R14" s="374"/>
      <c r="S14" s="374"/>
      <c r="T14" s="374"/>
      <c r="U14" s="374"/>
      <c r="V14" s="374"/>
      <c r="W14" s="374"/>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sheetData>
  <mergeCells count="22">
    <mergeCell ref="A11:A13"/>
    <mergeCell ref="F5:F7"/>
    <mergeCell ref="B8:B10"/>
    <mergeCell ref="E5:E7"/>
    <mergeCell ref="A5:A7"/>
    <mergeCell ref="A8:A10"/>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4"/>
  <sheetViews>
    <sheetView zoomScale="77" zoomScaleNormal="77" workbookViewId="0">
      <pane xSplit="6" ySplit="6" topLeftCell="S44" activePane="bottomRight" state="frozen"/>
      <selection pane="topRight" activeCell="F1" sqref="F1"/>
      <selection pane="bottomLeft" activeCell="A6" sqref="A6"/>
      <selection pane="bottomRight" activeCell="D17" sqref="D17"/>
    </sheetView>
  </sheetViews>
  <sheetFormatPr baseColWidth="10" defaultRowHeight="15" x14ac:dyDescent="0.25"/>
  <cols>
    <col min="1" max="2" width="21.7109375" customWidth="1"/>
    <col min="3" max="6" width="27.42578125" customWidth="1"/>
    <col min="7" max="7" width="15.28515625" customWidth="1"/>
    <col min="8" max="8" width="12.140625" style="289" bestFit="1" customWidth="1"/>
    <col min="9" max="9" width="15.28515625" customWidth="1"/>
    <col min="10" max="10" width="12.140625" style="289" bestFit="1" customWidth="1"/>
    <col min="11" max="11" width="15.28515625" customWidth="1"/>
    <col min="12" max="12" width="12.140625" style="289" bestFit="1" customWidth="1"/>
    <col min="13" max="13" width="15.28515625" customWidth="1"/>
    <col min="14" max="14" width="11.5703125" style="289"/>
    <col min="15" max="15" width="15.28515625" customWidth="1"/>
    <col min="16" max="16" width="15.7109375" style="289" customWidth="1"/>
    <col min="19" max="22" width="14.28515625" customWidth="1"/>
    <col min="23" max="23" width="17" customWidth="1"/>
  </cols>
  <sheetData>
    <row r="1" spans="1:23" s="416" customFormat="1" ht="18" customHeight="1" x14ac:dyDescent="0.2">
      <c r="B1" s="415"/>
      <c r="C1" s="415"/>
      <c r="D1" s="415"/>
      <c r="E1" s="415"/>
      <c r="F1" s="415"/>
      <c r="G1" s="415" t="s">
        <v>136</v>
      </c>
      <c r="I1" s="415"/>
      <c r="J1" s="415"/>
      <c r="K1" s="415"/>
      <c r="L1" s="415"/>
      <c r="M1" s="415"/>
      <c r="N1" s="415"/>
      <c r="O1" s="415"/>
      <c r="P1" s="415"/>
      <c r="Q1" s="415"/>
      <c r="R1" s="415"/>
      <c r="S1" s="415"/>
      <c r="T1" s="415"/>
      <c r="U1" s="415"/>
      <c r="V1" s="415"/>
      <c r="W1" s="415"/>
    </row>
    <row r="2" spans="1:23" s="416" customFormat="1" ht="18" customHeight="1" x14ac:dyDescent="0.25">
      <c r="A2" s="498" t="s">
        <v>1813</v>
      </c>
      <c r="B2" s="415"/>
      <c r="C2" s="415"/>
      <c r="D2" s="415"/>
      <c r="E2" s="415"/>
      <c r="F2" s="415"/>
      <c r="G2" s="415"/>
      <c r="I2" s="415"/>
      <c r="J2" s="415"/>
      <c r="K2" s="415"/>
      <c r="L2" s="415"/>
      <c r="M2" s="415"/>
      <c r="N2" s="415"/>
      <c r="O2" s="415"/>
      <c r="P2" s="415"/>
      <c r="Q2" s="415"/>
      <c r="R2" s="415"/>
      <c r="S2" s="415"/>
      <c r="T2" s="415"/>
      <c r="U2" s="415"/>
      <c r="V2" s="415"/>
      <c r="W2" s="415"/>
    </row>
    <row r="3" spans="1:23" s="417" customFormat="1" ht="21.75" customHeight="1" x14ac:dyDescent="0.25">
      <c r="A3" s="403" t="s">
        <v>1812</v>
      </c>
      <c r="B3" s="422"/>
      <c r="C3" s="422"/>
      <c r="D3" s="422"/>
      <c r="E3" s="422"/>
      <c r="F3" s="422"/>
      <c r="G3" s="422"/>
      <c r="H3" s="422"/>
      <c r="I3" s="422"/>
      <c r="J3" s="422"/>
      <c r="K3" s="422"/>
      <c r="L3" s="422"/>
      <c r="M3" s="422"/>
      <c r="N3" s="422"/>
      <c r="O3" s="422"/>
      <c r="P3" s="422"/>
      <c r="Q3" s="422"/>
      <c r="R3" s="422"/>
      <c r="S3" s="422"/>
      <c r="T3" s="422"/>
      <c r="U3" s="422"/>
      <c r="V3" s="422"/>
      <c r="W3" s="422"/>
    </row>
    <row r="4" spans="1:23" s="66" customFormat="1" ht="14.45" customHeight="1" x14ac:dyDescent="0.25">
      <c r="A4" s="969" t="s">
        <v>102</v>
      </c>
      <c r="B4" s="969" t="s">
        <v>121</v>
      </c>
      <c r="C4" s="960" t="s">
        <v>90</v>
      </c>
      <c r="D4" s="960" t="s">
        <v>91</v>
      </c>
      <c r="E4" s="887" t="s">
        <v>517</v>
      </c>
      <c r="F4" s="960" t="s">
        <v>92</v>
      </c>
      <c r="G4" s="950" t="s">
        <v>106</v>
      </c>
      <c r="H4" s="963"/>
      <c r="I4" s="963"/>
      <c r="J4" s="963"/>
      <c r="K4" s="963"/>
      <c r="L4" s="963"/>
      <c r="M4" s="963"/>
      <c r="N4" s="951"/>
      <c r="O4" s="952" t="s">
        <v>107</v>
      </c>
      <c r="P4" s="953"/>
      <c r="Q4" s="956" t="s">
        <v>108</v>
      </c>
      <c r="R4" s="957"/>
      <c r="S4" s="944" t="s">
        <v>109</v>
      </c>
      <c r="T4" s="944" t="s">
        <v>110</v>
      </c>
      <c r="U4" s="944" t="s">
        <v>118</v>
      </c>
      <c r="V4" s="944" t="s">
        <v>117</v>
      </c>
      <c r="W4" s="947" t="s">
        <v>93</v>
      </c>
    </row>
    <row r="5" spans="1:23" s="66" customFormat="1" ht="15.75" x14ac:dyDescent="0.25">
      <c r="A5" s="970"/>
      <c r="B5" s="970"/>
      <c r="C5" s="961"/>
      <c r="D5" s="961"/>
      <c r="E5" s="888"/>
      <c r="F5" s="961"/>
      <c r="G5" s="950" t="s">
        <v>111</v>
      </c>
      <c r="H5" s="951"/>
      <c r="I5" s="950" t="s">
        <v>112</v>
      </c>
      <c r="J5" s="951"/>
      <c r="K5" s="950" t="s">
        <v>113</v>
      </c>
      <c r="L5" s="951"/>
      <c r="M5" s="950" t="s">
        <v>114</v>
      </c>
      <c r="N5" s="951"/>
      <c r="O5" s="954"/>
      <c r="P5" s="955"/>
      <c r="Q5" s="958"/>
      <c r="R5" s="959"/>
      <c r="S5" s="945"/>
      <c r="T5" s="945"/>
      <c r="U5" s="945"/>
      <c r="V5" s="945"/>
      <c r="W5" s="948"/>
    </row>
    <row r="6" spans="1:23" s="67" customFormat="1" ht="31.5" x14ac:dyDescent="0.25">
      <c r="A6" s="971"/>
      <c r="B6" s="971"/>
      <c r="C6" s="962"/>
      <c r="D6" s="962"/>
      <c r="E6" s="889"/>
      <c r="F6" s="962"/>
      <c r="G6" s="321" t="s">
        <v>115</v>
      </c>
      <c r="H6" s="301" t="s">
        <v>12</v>
      </c>
      <c r="I6" s="321" t="s">
        <v>115</v>
      </c>
      <c r="J6" s="301" t="s">
        <v>12</v>
      </c>
      <c r="K6" s="321" t="s">
        <v>115</v>
      </c>
      <c r="L6" s="301" t="s">
        <v>12</v>
      </c>
      <c r="M6" s="321" t="s">
        <v>115</v>
      </c>
      <c r="N6" s="301" t="s">
        <v>12</v>
      </c>
      <c r="O6" s="321" t="s">
        <v>115</v>
      </c>
      <c r="P6" s="301" t="s">
        <v>12</v>
      </c>
      <c r="Q6" s="321" t="s">
        <v>116</v>
      </c>
      <c r="R6" s="321" t="s">
        <v>87</v>
      </c>
      <c r="S6" s="946"/>
      <c r="T6" s="946"/>
      <c r="U6" s="946"/>
      <c r="V6" s="946"/>
      <c r="W6" s="949"/>
    </row>
    <row r="7" spans="1:23" ht="78" customHeight="1" x14ac:dyDescent="0.25">
      <c r="A7" s="964" t="s">
        <v>1814</v>
      </c>
      <c r="B7" s="964" t="s">
        <v>132</v>
      </c>
      <c r="C7" s="69" t="s">
        <v>687</v>
      </c>
      <c r="D7" s="69" t="s">
        <v>133</v>
      </c>
      <c r="E7" s="423"/>
      <c r="F7" s="78" t="s">
        <v>688</v>
      </c>
      <c r="G7" s="91"/>
      <c r="H7" s="294"/>
      <c r="I7" s="91"/>
      <c r="J7" s="294"/>
      <c r="K7" s="91"/>
      <c r="L7" s="294"/>
      <c r="M7" s="91"/>
      <c r="N7" s="294"/>
      <c r="O7" s="418"/>
      <c r="P7" s="302"/>
      <c r="Q7" s="365"/>
      <c r="R7" s="366"/>
      <c r="S7" s="366"/>
      <c r="T7" s="366"/>
      <c r="U7" s="367"/>
      <c r="V7" s="367"/>
      <c r="W7" s="362"/>
    </row>
    <row r="8" spans="1:23" ht="63" x14ac:dyDescent="0.25">
      <c r="A8" s="965"/>
      <c r="B8" s="965"/>
      <c r="C8" s="69" t="s">
        <v>689</v>
      </c>
      <c r="D8" s="69" t="s">
        <v>690</v>
      </c>
      <c r="E8" s="423"/>
      <c r="F8" s="78"/>
      <c r="G8" s="91"/>
      <c r="H8" s="294"/>
      <c r="I8" s="91"/>
      <c r="J8" s="294"/>
      <c r="K8" s="91"/>
      <c r="L8" s="294"/>
      <c r="M8" s="91"/>
      <c r="N8" s="294"/>
      <c r="O8" s="418"/>
      <c r="P8" s="302"/>
      <c r="Q8" s="365"/>
      <c r="R8" s="366"/>
      <c r="S8" s="366"/>
      <c r="T8" s="366"/>
      <c r="U8" s="367"/>
      <c r="V8" s="367"/>
      <c r="W8" s="362"/>
    </row>
    <row r="9" spans="1:23" ht="94.5" x14ac:dyDescent="0.25">
      <c r="A9" s="965"/>
      <c r="B9" s="965"/>
      <c r="C9" s="69" t="s">
        <v>691</v>
      </c>
      <c r="D9" s="69" t="s">
        <v>692</v>
      </c>
      <c r="E9" s="423"/>
      <c r="F9" s="78" t="s">
        <v>693</v>
      </c>
      <c r="G9" s="91"/>
      <c r="H9" s="294"/>
      <c r="I9" s="91"/>
      <c r="J9" s="294"/>
      <c r="K9" s="91"/>
      <c r="L9" s="294"/>
      <c r="M9" s="91"/>
      <c r="N9" s="294"/>
      <c r="O9" s="418"/>
      <c r="P9" s="302"/>
      <c r="Q9" s="365"/>
      <c r="R9" s="366"/>
      <c r="S9" s="366"/>
      <c r="T9" s="366"/>
      <c r="U9" s="367"/>
      <c r="V9" s="367"/>
      <c r="W9" s="362"/>
    </row>
    <row r="10" spans="1:23" ht="120" customHeight="1" x14ac:dyDescent="0.25">
      <c r="A10" s="965"/>
      <c r="B10" s="966"/>
      <c r="C10" s="466" t="s">
        <v>1708</v>
      </c>
      <c r="D10" s="466"/>
      <c r="E10" s="466"/>
      <c r="F10" s="78"/>
      <c r="G10" s="91"/>
      <c r="H10" s="294"/>
      <c r="I10" s="91"/>
      <c r="J10" s="294"/>
      <c r="K10" s="91"/>
      <c r="L10" s="294"/>
      <c r="M10" s="91"/>
      <c r="N10" s="294"/>
      <c r="O10" s="418"/>
      <c r="P10" s="302"/>
      <c r="Q10" s="365"/>
      <c r="R10" s="366"/>
      <c r="S10" s="366"/>
      <c r="T10" s="366"/>
      <c r="U10" s="367"/>
      <c r="V10" s="367"/>
      <c r="W10" s="362"/>
    </row>
    <row r="11" spans="1:23" ht="147" customHeight="1" x14ac:dyDescent="0.25">
      <c r="A11" s="965"/>
      <c r="B11" s="465"/>
      <c r="C11" s="466" t="s">
        <v>1709</v>
      </c>
      <c r="D11" s="466"/>
      <c r="E11" s="466"/>
      <c r="F11" s="78"/>
      <c r="G11" s="91"/>
      <c r="H11" s="294"/>
      <c r="I11" s="91"/>
      <c r="J11" s="294"/>
      <c r="K11" s="91"/>
      <c r="L11" s="294"/>
      <c r="M11" s="91"/>
      <c r="N11" s="294"/>
      <c r="O11" s="418"/>
      <c r="P11" s="302"/>
      <c r="Q11" s="365"/>
      <c r="R11" s="366"/>
      <c r="S11" s="366"/>
      <c r="T11" s="366"/>
      <c r="U11" s="367"/>
      <c r="V11" s="367"/>
      <c r="W11" s="362"/>
    </row>
    <row r="12" spans="1:23" ht="141.75" x14ac:dyDescent="0.25">
      <c r="A12" s="965"/>
      <c r="B12" s="964" t="s">
        <v>134</v>
      </c>
      <c r="C12" s="90" t="s">
        <v>694</v>
      </c>
      <c r="D12" s="69" t="s">
        <v>695</v>
      </c>
      <c r="E12" s="423"/>
      <c r="F12" s="78" t="s">
        <v>237</v>
      </c>
      <c r="G12" s="91"/>
      <c r="H12" s="294"/>
      <c r="I12" s="91"/>
      <c r="J12" s="294"/>
      <c r="K12" s="91"/>
      <c r="L12" s="294"/>
      <c r="M12" s="91"/>
      <c r="N12" s="294"/>
      <c r="O12" s="418"/>
      <c r="P12" s="302"/>
      <c r="Q12" s="365"/>
      <c r="R12" s="366"/>
      <c r="S12" s="366"/>
      <c r="T12" s="366"/>
      <c r="U12" s="367"/>
      <c r="V12" s="367"/>
      <c r="W12" s="362"/>
    </row>
    <row r="13" spans="1:23" ht="236.25" x14ac:dyDescent="0.25">
      <c r="A13" s="965"/>
      <c r="B13" s="965"/>
      <c r="C13" s="90" t="s">
        <v>696</v>
      </c>
      <c r="D13" s="69" t="s">
        <v>697</v>
      </c>
      <c r="E13" s="423"/>
      <c r="F13" s="78" t="s">
        <v>698</v>
      </c>
      <c r="G13" s="91"/>
      <c r="H13" s="294"/>
      <c r="I13" s="91"/>
      <c r="J13" s="294"/>
      <c r="K13" s="91"/>
      <c r="L13" s="294"/>
      <c r="M13" s="91"/>
      <c r="N13" s="294"/>
      <c r="O13" s="418"/>
      <c r="P13" s="302"/>
      <c r="Q13" s="365"/>
      <c r="R13" s="366"/>
      <c r="S13" s="366"/>
      <c r="T13" s="366"/>
      <c r="U13" s="367"/>
      <c r="V13" s="367"/>
      <c r="W13" s="362"/>
    </row>
    <row r="14" spans="1:23" ht="171" customHeight="1" x14ac:dyDescent="0.25">
      <c r="A14" s="965"/>
      <c r="B14" s="965"/>
      <c r="C14" s="424" t="s">
        <v>699</v>
      </c>
      <c r="D14" s="69" t="s">
        <v>700</v>
      </c>
      <c r="E14" s="423"/>
      <c r="F14" s="78" t="s">
        <v>701</v>
      </c>
      <c r="G14" s="91"/>
      <c r="H14" s="294"/>
      <c r="I14" s="91"/>
      <c r="J14" s="294"/>
      <c r="K14" s="91"/>
      <c r="L14" s="294"/>
      <c r="M14" s="91"/>
      <c r="N14" s="294"/>
      <c r="O14" s="418"/>
      <c r="P14" s="302"/>
      <c r="Q14" s="365"/>
      <c r="R14" s="366"/>
      <c r="S14" s="366"/>
      <c r="T14" s="366"/>
      <c r="U14" s="367"/>
      <c r="V14" s="367"/>
      <c r="W14" s="362"/>
    </row>
    <row r="15" spans="1:23" ht="110.25" x14ac:dyDescent="0.25">
      <c r="A15" s="965"/>
      <c r="B15" s="965"/>
      <c r="C15" s="424" t="s">
        <v>702</v>
      </c>
      <c r="D15" s="69" t="s">
        <v>703</v>
      </c>
      <c r="E15" s="423"/>
      <c r="F15" s="78" t="s">
        <v>704</v>
      </c>
      <c r="G15" s="91"/>
      <c r="H15" s="294"/>
      <c r="I15" s="91"/>
      <c r="J15" s="294"/>
      <c r="K15" s="91"/>
      <c r="L15" s="294"/>
      <c r="M15" s="91"/>
      <c r="N15" s="294"/>
      <c r="O15" s="418"/>
      <c r="P15" s="302"/>
      <c r="Q15" s="365"/>
      <c r="R15" s="366"/>
      <c r="S15" s="366"/>
      <c r="T15" s="366"/>
      <c r="U15" s="367"/>
      <c r="V15" s="367"/>
      <c r="W15" s="362"/>
    </row>
    <row r="16" spans="1:23" ht="203.25" customHeight="1" x14ac:dyDescent="0.25">
      <c r="A16" s="965"/>
      <c r="B16" s="966"/>
      <c r="C16" s="90" t="s">
        <v>705</v>
      </c>
      <c r="D16" s="90" t="s">
        <v>1815</v>
      </c>
      <c r="E16" s="423"/>
      <c r="F16" s="78" t="s">
        <v>706</v>
      </c>
      <c r="G16" s="91"/>
      <c r="H16" s="294"/>
      <c r="I16" s="91"/>
      <c r="J16" s="294"/>
      <c r="K16" s="91"/>
      <c r="L16" s="294"/>
      <c r="M16" s="91"/>
      <c r="N16" s="294"/>
      <c r="O16" s="418"/>
      <c r="P16" s="302"/>
      <c r="Q16" s="365"/>
      <c r="R16" s="366"/>
      <c r="S16" s="366"/>
      <c r="T16" s="366"/>
      <c r="U16" s="367"/>
      <c r="V16" s="367"/>
      <c r="W16" s="362"/>
    </row>
    <row r="17" spans="1:23" ht="136.5" customHeight="1" x14ac:dyDescent="0.25">
      <c r="A17" s="965"/>
      <c r="B17" s="972" t="s">
        <v>1706</v>
      </c>
      <c r="C17" s="69" t="s">
        <v>707</v>
      </c>
      <c r="D17" s="69" t="s">
        <v>708</v>
      </c>
      <c r="E17" s="423"/>
      <c r="F17" s="78"/>
      <c r="G17" s="91"/>
      <c r="H17" s="294"/>
      <c r="I17" s="91"/>
      <c r="J17" s="294"/>
      <c r="K17" s="91"/>
      <c r="L17" s="294"/>
      <c r="M17" s="91"/>
      <c r="N17" s="294"/>
      <c r="O17" s="418"/>
      <c r="P17" s="302"/>
      <c r="Q17" s="365"/>
      <c r="R17" s="366"/>
      <c r="S17" s="366"/>
      <c r="T17" s="366"/>
      <c r="U17" s="367"/>
      <c r="V17" s="367"/>
      <c r="W17" s="362"/>
    </row>
    <row r="18" spans="1:23" ht="114" customHeight="1" x14ac:dyDescent="0.25">
      <c r="A18" s="965"/>
      <c r="B18" s="973"/>
      <c r="C18" s="69" t="s">
        <v>709</v>
      </c>
      <c r="D18" s="92" t="s">
        <v>710</v>
      </c>
      <c r="E18" s="423"/>
      <c r="F18" s="78"/>
      <c r="G18" s="91"/>
      <c r="H18" s="294"/>
      <c r="I18" s="91"/>
      <c r="J18" s="294"/>
      <c r="K18" s="91"/>
      <c r="L18" s="294"/>
      <c r="M18" s="91"/>
      <c r="N18" s="294"/>
      <c r="O18" s="418"/>
      <c r="P18" s="302"/>
      <c r="Q18" s="365"/>
      <c r="R18" s="366"/>
      <c r="S18" s="366"/>
      <c r="T18" s="366"/>
      <c r="U18" s="367"/>
      <c r="V18" s="367"/>
      <c r="W18" s="362"/>
    </row>
    <row r="19" spans="1:23" ht="94.5" x14ac:dyDescent="0.25">
      <c r="A19" s="965"/>
      <c r="B19" s="973"/>
      <c r="C19" s="424" t="s">
        <v>711</v>
      </c>
      <c r="D19" s="90" t="s">
        <v>712</v>
      </c>
      <c r="E19" s="423"/>
      <c r="F19" s="78"/>
      <c r="G19" s="91"/>
      <c r="H19" s="294"/>
      <c r="I19" s="91"/>
      <c r="J19" s="294"/>
      <c r="K19" s="91"/>
      <c r="L19" s="294"/>
      <c r="M19" s="91"/>
      <c r="N19" s="294"/>
      <c r="O19" s="418"/>
      <c r="P19" s="302"/>
      <c r="Q19" s="365"/>
      <c r="R19" s="366"/>
      <c r="S19" s="366"/>
      <c r="T19" s="366"/>
      <c r="U19" s="367"/>
      <c r="V19" s="367"/>
      <c r="W19" s="362"/>
    </row>
    <row r="20" spans="1:23" ht="128.25" customHeight="1" x14ac:dyDescent="0.25">
      <c r="A20" s="965"/>
      <c r="B20" s="973"/>
      <c r="C20" s="424" t="s">
        <v>1707</v>
      </c>
      <c r="D20" s="90" t="s">
        <v>713</v>
      </c>
      <c r="E20" s="423"/>
      <c r="F20" s="78"/>
      <c r="G20" s="91"/>
      <c r="H20" s="294"/>
      <c r="I20" s="91"/>
      <c r="J20" s="294"/>
      <c r="K20" s="91"/>
      <c r="L20" s="294"/>
      <c r="M20" s="91"/>
      <c r="N20" s="294"/>
      <c r="O20" s="418"/>
      <c r="P20" s="302"/>
      <c r="Q20" s="365"/>
      <c r="R20" s="366"/>
      <c r="S20" s="366"/>
      <c r="T20" s="366"/>
      <c r="U20" s="367"/>
      <c r="V20" s="367"/>
      <c r="W20" s="362"/>
    </row>
    <row r="21" spans="1:23" ht="174.75" customHeight="1" x14ac:dyDescent="0.25">
      <c r="A21" s="965"/>
      <c r="B21" s="973"/>
      <c r="C21" s="967" t="s">
        <v>714</v>
      </c>
      <c r="D21" s="90" t="s">
        <v>715</v>
      </c>
      <c r="E21" s="423"/>
      <c r="F21" s="78" t="s">
        <v>716</v>
      </c>
      <c r="G21" s="91"/>
      <c r="H21" s="294"/>
      <c r="I21" s="91"/>
      <c r="J21" s="294"/>
      <c r="K21" s="91"/>
      <c r="L21" s="294"/>
      <c r="M21" s="91"/>
      <c r="N21" s="294"/>
      <c r="O21" s="418"/>
      <c r="P21" s="302"/>
      <c r="Q21" s="365"/>
      <c r="R21" s="366"/>
      <c r="S21" s="366"/>
      <c r="T21" s="366"/>
      <c r="U21" s="367"/>
      <c r="V21" s="367"/>
      <c r="W21" s="362"/>
    </row>
    <row r="22" spans="1:23" ht="63" x14ac:dyDescent="0.25">
      <c r="A22" s="965"/>
      <c r="B22" s="973"/>
      <c r="C22" s="968"/>
      <c r="D22" s="424" t="s">
        <v>717</v>
      </c>
      <c r="E22" s="423"/>
      <c r="F22" s="78"/>
      <c r="G22" s="91"/>
      <c r="H22" s="294"/>
      <c r="I22" s="91"/>
      <c r="J22" s="294"/>
      <c r="K22" s="91"/>
      <c r="L22" s="294"/>
      <c r="M22" s="91"/>
      <c r="N22" s="294"/>
      <c r="O22" s="418"/>
      <c r="P22" s="302"/>
      <c r="Q22" s="365"/>
      <c r="R22" s="366"/>
      <c r="S22" s="366"/>
      <c r="T22" s="366"/>
      <c r="U22" s="367"/>
      <c r="V22" s="367"/>
      <c r="W22" s="362"/>
    </row>
    <row r="23" spans="1:23" ht="141.75" x14ac:dyDescent="0.25">
      <c r="A23" s="965"/>
      <c r="B23" s="973"/>
      <c r="C23" s="92" t="s">
        <v>718</v>
      </c>
      <c r="D23" s="90" t="s">
        <v>719</v>
      </c>
      <c r="E23" s="423"/>
      <c r="F23" s="78" t="s">
        <v>720</v>
      </c>
      <c r="G23" s="91"/>
      <c r="H23" s="294"/>
      <c r="I23" s="91"/>
      <c r="J23" s="294"/>
      <c r="K23" s="91"/>
      <c r="L23" s="294"/>
      <c r="M23" s="91"/>
      <c r="N23" s="294"/>
      <c r="O23" s="418"/>
      <c r="P23" s="302"/>
      <c r="Q23" s="365"/>
      <c r="R23" s="366"/>
      <c r="S23" s="366"/>
      <c r="T23" s="366"/>
      <c r="U23" s="367"/>
      <c r="V23" s="367"/>
      <c r="W23" s="362"/>
    </row>
    <row r="24" spans="1:23" ht="15.75" hidden="1" x14ac:dyDescent="0.25">
      <c r="A24" s="419"/>
      <c r="B24" s="419"/>
      <c r="C24" s="92"/>
      <c r="D24" s="92"/>
      <c r="E24" s="92"/>
      <c r="F24" s="105"/>
      <c r="G24" s="91"/>
      <c r="H24" s="294"/>
      <c r="I24" s="91"/>
      <c r="J24" s="294"/>
      <c r="K24" s="91"/>
      <c r="L24" s="294"/>
      <c r="M24" s="91"/>
      <c r="N24" s="294"/>
      <c r="O24" s="418"/>
      <c r="P24" s="302"/>
      <c r="Q24" s="365"/>
      <c r="R24" s="366"/>
      <c r="S24" s="366"/>
      <c r="T24" s="366"/>
      <c r="U24" s="367"/>
      <c r="V24" s="367"/>
      <c r="W24" s="362"/>
    </row>
    <row r="25" spans="1:23" ht="15.75" hidden="1" x14ac:dyDescent="0.25">
      <c r="A25" s="419"/>
      <c r="B25" s="419"/>
      <c r="C25" s="92"/>
      <c r="D25" s="92"/>
      <c r="E25" s="92"/>
      <c r="F25" s="105"/>
      <c r="G25" s="91"/>
      <c r="H25" s="294"/>
      <c r="I25" s="91"/>
      <c r="J25" s="294"/>
      <c r="K25" s="91"/>
      <c r="L25" s="294"/>
      <c r="M25" s="91"/>
      <c r="N25" s="294"/>
      <c r="O25" s="418"/>
      <c r="P25" s="302"/>
      <c r="Q25" s="365"/>
      <c r="R25" s="366"/>
      <c r="S25" s="366"/>
      <c r="T25" s="366"/>
      <c r="U25" s="367"/>
      <c r="V25" s="367"/>
      <c r="W25" s="362"/>
    </row>
    <row r="26" spans="1:23" ht="15.75" hidden="1" x14ac:dyDescent="0.25">
      <c r="A26" s="419"/>
      <c r="B26" s="419"/>
      <c r="C26" s="92"/>
      <c r="D26" s="92"/>
      <c r="E26" s="92"/>
      <c r="F26" s="105"/>
      <c r="G26" s="91"/>
      <c r="H26" s="294"/>
      <c r="I26" s="91"/>
      <c r="J26" s="294"/>
      <c r="K26" s="91"/>
      <c r="L26" s="294"/>
      <c r="M26" s="91"/>
      <c r="N26" s="294"/>
      <c r="O26" s="418"/>
      <c r="P26" s="302"/>
      <c r="Q26" s="365"/>
      <c r="R26" s="366"/>
      <c r="S26" s="366"/>
      <c r="T26" s="366"/>
      <c r="U26" s="367"/>
      <c r="V26" s="367"/>
      <c r="W26" s="362"/>
    </row>
    <row r="27" spans="1:23" ht="15.75" hidden="1" x14ac:dyDescent="0.25">
      <c r="A27" s="419"/>
      <c r="B27" s="419"/>
      <c r="C27" s="92"/>
      <c r="D27" s="92"/>
      <c r="E27" s="92"/>
      <c r="F27" s="105"/>
      <c r="G27" s="91"/>
      <c r="H27" s="294"/>
      <c r="I27" s="91"/>
      <c r="J27" s="294"/>
      <c r="K27" s="91"/>
      <c r="L27" s="294"/>
      <c r="M27" s="91"/>
      <c r="N27" s="294"/>
      <c r="O27" s="418"/>
      <c r="P27" s="302"/>
      <c r="Q27" s="365"/>
      <c r="R27" s="366"/>
      <c r="S27" s="366"/>
      <c r="T27" s="366"/>
      <c r="U27" s="367"/>
      <c r="V27" s="367"/>
      <c r="W27" s="362"/>
    </row>
    <row r="28" spans="1:23" ht="15.75" hidden="1" x14ac:dyDescent="0.25">
      <c r="A28" s="419"/>
      <c r="B28" s="419"/>
      <c r="C28" s="92"/>
      <c r="D28" s="92"/>
      <c r="E28" s="92"/>
      <c r="F28" s="105"/>
      <c r="G28" s="91"/>
      <c r="H28" s="294"/>
      <c r="I28" s="91"/>
      <c r="J28" s="294"/>
      <c r="K28" s="91"/>
      <c r="L28" s="294"/>
      <c r="M28" s="91"/>
      <c r="N28" s="294"/>
      <c r="O28" s="418"/>
      <c r="P28" s="302"/>
      <c r="Q28" s="365"/>
      <c r="R28" s="366"/>
      <c r="S28" s="366"/>
      <c r="T28" s="366"/>
      <c r="U28" s="367"/>
      <c r="V28" s="367"/>
      <c r="W28" s="362"/>
    </row>
    <row r="29" spans="1:23" ht="15.75" hidden="1" x14ac:dyDescent="0.25">
      <c r="A29" s="419"/>
      <c r="B29" s="419"/>
      <c r="C29" s="92"/>
      <c r="D29" s="92"/>
      <c r="E29" s="92"/>
      <c r="F29" s="105"/>
      <c r="G29" s="91"/>
      <c r="H29" s="294"/>
      <c r="I29" s="91"/>
      <c r="J29" s="294"/>
      <c r="K29" s="91"/>
      <c r="L29" s="294"/>
      <c r="M29" s="91"/>
      <c r="N29" s="294"/>
      <c r="O29" s="418"/>
      <c r="P29" s="302"/>
      <c r="Q29" s="365"/>
      <c r="R29" s="366"/>
      <c r="S29" s="366"/>
      <c r="T29" s="366"/>
      <c r="U29" s="367"/>
      <c r="V29" s="367"/>
      <c r="W29" s="362"/>
    </row>
    <row r="30" spans="1:23" ht="15.75" hidden="1" x14ac:dyDescent="0.25">
      <c r="A30" s="419"/>
      <c r="B30" s="419"/>
      <c r="C30" s="92"/>
      <c r="D30" s="92"/>
      <c r="E30" s="92"/>
      <c r="F30" s="105"/>
      <c r="G30" s="91"/>
      <c r="H30" s="294"/>
      <c r="I30" s="91"/>
      <c r="J30" s="294"/>
      <c r="K30" s="91"/>
      <c r="L30" s="294"/>
      <c r="M30" s="91"/>
      <c r="N30" s="294"/>
      <c r="O30" s="418"/>
      <c r="P30" s="302"/>
      <c r="Q30" s="365"/>
      <c r="R30" s="366"/>
      <c r="S30" s="366"/>
      <c r="T30" s="366"/>
      <c r="U30" s="367"/>
      <c r="V30" s="367"/>
      <c r="W30" s="362"/>
    </row>
    <row r="31" spans="1:23" ht="15.75" hidden="1" x14ac:dyDescent="0.25">
      <c r="A31" s="419"/>
      <c r="B31" s="419"/>
      <c r="C31" s="92"/>
      <c r="D31" s="92"/>
      <c r="E31" s="92"/>
      <c r="F31" s="105"/>
      <c r="G31" s="91"/>
      <c r="H31" s="294"/>
      <c r="I31" s="91"/>
      <c r="J31" s="294"/>
      <c r="K31" s="91"/>
      <c r="L31" s="294"/>
      <c r="M31" s="91"/>
      <c r="N31" s="294"/>
      <c r="O31" s="418"/>
      <c r="P31" s="302"/>
      <c r="Q31" s="365"/>
      <c r="R31" s="366"/>
      <c r="S31" s="366"/>
      <c r="T31" s="366"/>
      <c r="U31" s="367"/>
      <c r="V31" s="367"/>
      <c r="W31" s="362"/>
    </row>
    <row r="32" spans="1:23" s="421" customFormat="1" ht="15.6" customHeight="1" x14ac:dyDescent="0.2">
      <c r="A32" s="440"/>
      <c r="B32" s="441"/>
      <c r="C32" s="440" t="s">
        <v>135</v>
      </c>
      <c r="D32" s="441"/>
      <c r="E32" s="441"/>
      <c r="F32" s="442"/>
      <c r="G32" s="377">
        <f t="shared" ref="G32:N32" si="0">SUM(G7:G31)</f>
        <v>0</v>
      </c>
      <c r="H32" s="288">
        <f t="shared" si="0"/>
        <v>0</v>
      </c>
      <c r="I32" s="377">
        <f t="shared" si="0"/>
        <v>0</v>
      </c>
      <c r="J32" s="288">
        <f t="shared" si="0"/>
        <v>0</v>
      </c>
      <c r="K32" s="377">
        <f t="shared" si="0"/>
        <v>0</v>
      </c>
      <c r="L32" s="288">
        <f t="shared" si="0"/>
        <v>0</v>
      </c>
      <c r="M32" s="377">
        <f t="shared" si="0"/>
        <v>0</v>
      </c>
      <c r="N32" s="288">
        <f t="shared" si="0"/>
        <v>0</v>
      </c>
      <c r="O32" s="420">
        <f>G32+I32+K32+M32</f>
        <v>0</v>
      </c>
      <c r="P32" s="303">
        <f t="shared" ref="P32" si="1">H32+J32+L32+N32</f>
        <v>0</v>
      </c>
      <c r="Q32" s="377"/>
      <c r="R32" s="377"/>
      <c r="S32" s="377"/>
      <c r="T32" s="377"/>
      <c r="U32" s="377"/>
      <c r="V32" s="377"/>
      <c r="W32" s="377"/>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sheetData>
  <mergeCells count="23">
    <mergeCell ref="D4:D6"/>
    <mergeCell ref="F4:F6"/>
    <mergeCell ref="G4:N4"/>
    <mergeCell ref="A7:A23"/>
    <mergeCell ref="B12:B16"/>
    <mergeCell ref="C21:C22"/>
    <mergeCell ref="A4:A6"/>
    <mergeCell ref="B4:B6"/>
    <mergeCell ref="C4:C6"/>
    <mergeCell ref="B17:B23"/>
    <mergeCell ref="B7:B10"/>
    <mergeCell ref="V4:V6"/>
    <mergeCell ref="W4:W6"/>
    <mergeCell ref="G5:H5"/>
    <mergeCell ref="E4:E6"/>
    <mergeCell ref="O4:P5"/>
    <mergeCell ref="Q4:R5"/>
    <mergeCell ref="S4:S6"/>
    <mergeCell ref="T4:T6"/>
    <mergeCell ref="U4:U6"/>
    <mergeCell ref="I5:J5"/>
    <mergeCell ref="K5:L5"/>
    <mergeCell ref="M5:N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4"/>
  <sheetViews>
    <sheetView topLeftCell="K22" zoomScale="80" zoomScaleNormal="80" workbookViewId="0">
      <selection activeCell="F8" sqref="F8"/>
    </sheetView>
  </sheetViews>
  <sheetFormatPr baseColWidth="10" defaultRowHeight="15" x14ac:dyDescent="0.25"/>
  <cols>
    <col min="1" max="2" width="21.7109375" customWidth="1"/>
    <col min="3" max="4" width="27.42578125" customWidth="1"/>
    <col min="5" max="5" width="24.42578125" customWidth="1"/>
    <col min="6" max="6" width="27.42578125" customWidth="1"/>
    <col min="7" max="7" width="15.28515625" customWidth="1"/>
    <col min="8" max="8" width="13.7109375" style="289" bestFit="1" customWidth="1"/>
    <col min="9" max="9" width="15.28515625" customWidth="1"/>
    <col min="10" max="10" width="18.85546875" style="289" customWidth="1"/>
    <col min="12" max="12" width="12.140625" style="289" bestFit="1" customWidth="1"/>
    <col min="14" max="14" width="12.140625" style="289" bestFit="1" customWidth="1"/>
    <col min="15" max="15" width="15.28515625" customWidth="1"/>
    <col min="16" max="16" width="18.28515625" style="289" customWidth="1"/>
    <col min="19" max="22" width="14.140625" customWidth="1"/>
    <col min="23" max="23" width="17" customWidth="1"/>
  </cols>
  <sheetData>
    <row r="1" spans="1:29" ht="18.75" x14ac:dyDescent="0.25">
      <c r="G1" s="415" t="s">
        <v>648</v>
      </c>
      <c r="I1" s="415"/>
      <c r="J1" s="415"/>
      <c r="K1" s="415"/>
      <c r="L1" s="415"/>
      <c r="M1" s="415"/>
      <c r="N1" s="415"/>
      <c r="O1" s="415"/>
      <c r="P1" s="415"/>
      <c r="Q1" s="415"/>
      <c r="R1" s="415"/>
      <c r="S1" s="415"/>
      <c r="T1" s="415"/>
      <c r="U1" s="415"/>
      <c r="V1" s="415"/>
      <c r="W1" s="415"/>
      <c r="X1" s="415"/>
      <c r="Y1" s="415"/>
      <c r="Z1" s="415"/>
      <c r="AA1" s="415"/>
      <c r="AB1" s="415"/>
      <c r="AC1" s="415"/>
    </row>
    <row r="2" spans="1:29" ht="18.75" x14ac:dyDescent="0.25">
      <c r="A2" s="488" t="s">
        <v>1774</v>
      </c>
      <c r="G2" s="415"/>
      <c r="I2" s="415"/>
      <c r="J2" s="415"/>
      <c r="K2" s="415"/>
      <c r="L2" s="415"/>
      <c r="M2" s="415"/>
      <c r="N2" s="415"/>
      <c r="O2" s="415"/>
      <c r="P2" s="415"/>
      <c r="Q2" s="415"/>
      <c r="R2" s="415"/>
      <c r="S2" s="415"/>
      <c r="T2" s="415"/>
      <c r="U2" s="415"/>
      <c r="V2" s="415"/>
      <c r="W2" s="415"/>
      <c r="X2" s="415"/>
      <c r="Y2" s="415"/>
      <c r="Z2" s="415"/>
      <c r="AA2" s="415"/>
      <c r="AB2" s="415"/>
      <c r="AC2" s="415"/>
    </row>
    <row r="3" spans="1:29" ht="18.75" x14ac:dyDescent="0.25">
      <c r="A3" s="489" t="s">
        <v>1819</v>
      </c>
      <c r="G3" s="415"/>
      <c r="I3" s="415"/>
      <c r="J3" s="415"/>
      <c r="K3" s="415"/>
      <c r="L3" s="415"/>
      <c r="M3" s="415"/>
      <c r="N3" s="415"/>
      <c r="O3" s="415"/>
      <c r="P3" s="415"/>
      <c r="Q3" s="415"/>
      <c r="R3" s="415"/>
      <c r="S3" s="415"/>
      <c r="T3" s="415"/>
      <c r="U3" s="415"/>
      <c r="V3" s="415"/>
      <c r="W3" s="415"/>
      <c r="X3" s="415"/>
      <c r="Y3" s="415"/>
      <c r="Z3" s="415"/>
      <c r="AA3" s="415"/>
      <c r="AB3" s="415"/>
      <c r="AC3" s="415"/>
    </row>
    <row r="4" spans="1:29" x14ac:dyDescent="0.25">
      <c r="A4" s="427" t="s">
        <v>1820</v>
      </c>
      <c r="B4" s="382"/>
      <c r="C4" s="382"/>
      <c r="D4" s="382"/>
      <c r="E4" s="382"/>
      <c r="F4" s="382"/>
      <c r="G4" s="382"/>
      <c r="H4" s="382"/>
      <c r="I4" s="382"/>
      <c r="J4" s="382"/>
      <c r="K4" s="382"/>
      <c r="L4" s="382"/>
      <c r="M4" s="382"/>
      <c r="N4" s="382"/>
      <c r="O4" s="382"/>
      <c r="P4" s="382"/>
      <c r="Q4" s="382"/>
      <c r="R4" s="382"/>
      <c r="S4" s="382"/>
      <c r="T4" s="382"/>
      <c r="U4" s="382"/>
      <c r="V4" s="382"/>
      <c r="W4" s="382"/>
    </row>
    <row r="5" spans="1:29" x14ac:dyDescent="0.25">
      <c r="A5" s="927" t="s">
        <v>102</v>
      </c>
      <c r="B5" s="884" t="s">
        <v>121</v>
      </c>
      <c r="C5" s="928" t="s">
        <v>90</v>
      </c>
      <c r="D5" s="928" t="s">
        <v>91</v>
      </c>
      <c r="E5" s="887" t="s">
        <v>517</v>
      </c>
      <c r="F5" s="928" t="s">
        <v>92</v>
      </c>
      <c r="G5" s="927" t="s">
        <v>106</v>
      </c>
      <c r="H5" s="927"/>
      <c r="I5" s="927"/>
      <c r="J5" s="927"/>
      <c r="K5" s="927"/>
      <c r="L5" s="927"/>
      <c r="M5" s="927"/>
      <c r="N5" s="927"/>
      <c r="O5" s="928" t="s">
        <v>107</v>
      </c>
      <c r="P5" s="928"/>
      <c r="Q5" s="927" t="s">
        <v>108</v>
      </c>
      <c r="R5" s="927"/>
      <c r="S5" s="927" t="s">
        <v>109</v>
      </c>
      <c r="T5" s="927" t="s">
        <v>110</v>
      </c>
      <c r="U5" s="884" t="s">
        <v>118</v>
      </c>
      <c r="V5" s="884" t="s">
        <v>117</v>
      </c>
      <c r="W5" s="930" t="s">
        <v>93</v>
      </c>
    </row>
    <row r="6" spans="1:29" x14ac:dyDescent="0.25">
      <c r="A6" s="927"/>
      <c r="B6" s="885"/>
      <c r="C6" s="928"/>
      <c r="D6" s="928"/>
      <c r="E6" s="888"/>
      <c r="F6" s="928"/>
      <c r="G6" s="927" t="s">
        <v>111</v>
      </c>
      <c r="H6" s="927"/>
      <c r="I6" s="927" t="s">
        <v>112</v>
      </c>
      <c r="J6" s="927"/>
      <c r="K6" s="927" t="s">
        <v>113</v>
      </c>
      <c r="L6" s="927"/>
      <c r="M6" s="927" t="s">
        <v>114</v>
      </c>
      <c r="N6" s="927"/>
      <c r="O6" s="928"/>
      <c r="P6" s="928"/>
      <c r="Q6" s="927"/>
      <c r="R6" s="927"/>
      <c r="S6" s="927"/>
      <c r="T6" s="927"/>
      <c r="U6" s="885"/>
      <c r="V6" s="885"/>
      <c r="W6" s="930"/>
    </row>
    <row r="7" spans="1:29" ht="25.5" x14ac:dyDescent="0.25">
      <c r="A7" s="927"/>
      <c r="B7" s="886"/>
      <c r="C7" s="928"/>
      <c r="D7" s="928"/>
      <c r="E7" s="889"/>
      <c r="F7" s="928"/>
      <c r="G7" s="319" t="s">
        <v>115</v>
      </c>
      <c r="H7" s="284" t="s">
        <v>12</v>
      </c>
      <c r="I7" s="319" t="s">
        <v>115</v>
      </c>
      <c r="J7" s="284" t="s">
        <v>12</v>
      </c>
      <c r="K7" s="319" t="s">
        <v>115</v>
      </c>
      <c r="L7" s="284" t="s">
        <v>12</v>
      </c>
      <c r="M7" s="319" t="s">
        <v>115</v>
      </c>
      <c r="N7" s="284" t="s">
        <v>12</v>
      </c>
      <c r="O7" s="319" t="s">
        <v>115</v>
      </c>
      <c r="P7" s="284" t="s">
        <v>12</v>
      </c>
      <c r="Q7" s="319" t="s">
        <v>116</v>
      </c>
      <c r="R7" s="319" t="s">
        <v>87</v>
      </c>
      <c r="S7" s="927"/>
      <c r="T7" s="927"/>
      <c r="U7" s="886"/>
      <c r="V7" s="886"/>
      <c r="W7" s="930"/>
    </row>
    <row r="8" spans="1:29" ht="133.5" customHeight="1" x14ac:dyDescent="0.25">
      <c r="A8" s="916" t="s">
        <v>1819</v>
      </c>
      <c r="B8" s="916" t="s">
        <v>649</v>
      </c>
      <c r="C8" s="494" t="s">
        <v>650</v>
      </c>
      <c r="D8" s="335" t="s">
        <v>651</v>
      </c>
      <c r="E8" s="335" t="s">
        <v>1975</v>
      </c>
      <c r="F8" s="349" t="s">
        <v>1978</v>
      </c>
      <c r="G8" s="762">
        <v>0.25</v>
      </c>
      <c r="H8" s="286"/>
      <c r="I8" s="762">
        <v>0.25</v>
      </c>
      <c r="J8" s="286"/>
      <c r="K8" s="762">
        <v>0.25</v>
      </c>
      <c r="L8" s="286"/>
      <c r="M8" s="762">
        <v>0.25</v>
      </c>
      <c r="N8" s="286"/>
      <c r="O8" s="762">
        <f>G8+I8+K8+M8</f>
        <v>1</v>
      </c>
      <c r="P8" s="286"/>
      <c r="Q8" s="389">
        <v>370</v>
      </c>
      <c r="R8" s="389" t="s">
        <v>2175</v>
      </c>
      <c r="S8" s="389" t="s">
        <v>2176</v>
      </c>
      <c r="T8" s="389" t="s">
        <v>2177</v>
      </c>
      <c r="U8" s="389" t="s">
        <v>2178</v>
      </c>
      <c r="V8" s="389" t="s">
        <v>2179</v>
      </c>
      <c r="W8" s="77" t="s">
        <v>2180</v>
      </c>
    </row>
    <row r="9" spans="1:29" ht="110.25" x14ac:dyDescent="0.25">
      <c r="A9" s="917"/>
      <c r="B9" s="917"/>
      <c r="C9" s="494" t="s">
        <v>652</v>
      </c>
      <c r="D9" s="335" t="s">
        <v>1816</v>
      </c>
      <c r="E9" s="335" t="s">
        <v>1976</v>
      </c>
      <c r="F9" s="349" t="s">
        <v>1979</v>
      </c>
      <c r="G9" s="762">
        <v>0.25</v>
      </c>
      <c r="H9" s="286"/>
      <c r="I9" s="762">
        <v>0.25</v>
      </c>
      <c r="J9" s="286"/>
      <c r="K9" s="762">
        <v>0.25</v>
      </c>
      <c r="L9" s="286"/>
      <c r="M9" s="762">
        <v>0.25</v>
      </c>
      <c r="N9" s="286"/>
      <c r="O9" s="762">
        <f t="shared" ref="O9:O24" si="0">G9+I9+K9+M9</f>
        <v>1</v>
      </c>
      <c r="P9" s="286"/>
      <c r="Q9" s="735">
        <v>370</v>
      </c>
      <c r="R9" s="735" t="s">
        <v>2175</v>
      </c>
      <c r="S9" s="389" t="s">
        <v>2181</v>
      </c>
      <c r="T9" s="389" t="s">
        <v>2182</v>
      </c>
      <c r="U9" s="389" t="s">
        <v>2183</v>
      </c>
      <c r="V9" s="389" t="s">
        <v>2184</v>
      </c>
      <c r="W9" s="78" t="s">
        <v>2185</v>
      </c>
    </row>
    <row r="10" spans="1:29" ht="100.5" customHeight="1" x14ac:dyDescent="0.25">
      <c r="A10" s="917"/>
      <c r="B10" s="917"/>
      <c r="C10" s="494" t="s">
        <v>653</v>
      </c>
      <c r="D10" s="335" t="s">
        <v>1817</v>
      </c>
      <c r="E10" s="934" t="s">
        <v>1977</v>
      </c>
      <c r="F10" s="934" t="s">
        <v>1980</v>
      </c>
      <c r="G10" s="763"/>
      <c r="H10" s="757"/>
      <c r="I10" s="763">
        <v>0.25</v>
      </c>
      <c r="J10" s="757"/>
      <c r="K10" s="763">
        <v>0.25</v>
      </c>
      <c r="L10" s="757"/>
      <c r="M10" s="763">
        <v>0.5</v>
      </c>
      <c r="N10" s="757"/>
      <c r="O10" s="762">
        <f t="shared" si="0"/>
        <v>1</v>
      </c>
      <c r="P10" s="757"/>
      <c r="Q10" s="758">
        <v>342</v>
      </c>
      <c r="R10" s="758" t="s">
        <v>2186</v>
      </c>
      <c r="S10" s="758" t="s">
        <v>2187</v>
      </c>
      <c r="T10" s="758" t="s">
        <v>2188</v>
      </c>
      <c r="U10" s="367" t="s">
        <v>2189</v>
      </c>
      <c r="V10" s="367" t="s">
        <v>2190</v>
      </c>
      <c r="W10" s="69" t="s">
        <v>2191</v>
      </c>
    </row>
    <row r="11" spans="1:29" ht="100.5" customHeight="1" x14ac:dyDescent="0.25">
      <c r="A11" s="917"/>
      <c r="B11" s="917"/>
      <c r="C11" s="494" t="s">
        <v>654</v>
      </c>
      <c r="D11" s="335" t="s">
        <v>1817</v>
      </c>
      <c r="E11" s="936"/>
      <c r="F11" s="936"/>
      <c r="G11" s="733"/>
      <c r="H11" s="761"/>
      <c r="I11" s="733"/>
      <c r="J11" s="761"/>
      <c r="K11" s="733"/>
      <c r="L11" s="713"/>
      <c r="M11" s="733"/>
      <c r="N11" s="713"/>
      <c r="O11" s="762">
        <f t="shared" si="0"/>
        <v>0</v>
      </c>
      <c r="P11" s="761"/>
      <c r="Q11" s="726"/>
      <c r="R11" s="726"/>
      <c r="S11" s="726"/>
      <c r="T11" s="726"/>
      <c r="U11" s="367"/>
      <c r="V11" s="367"/>
      <c r="W11" s="367"/>
    </row>
    <row r="12" spans="1:29" ht="117.75" customHeight="1" x14ac:dyDescent="0.25">
      <c r="A12" s="917"/>
      <c r="B12" s="917"/>
      <c r="C12" s="494" t="s">
        <v>655</v>
      </c>
      <c r="D12" s="335" t="s">
        <v>1818</v>
      </c>
      <c r="E12" s="335"/>
      <c r="F12" s="335"/>
      <c r="G12" s="764"/>
      <c r="H12" s="759"/>
      <c r="I12" s="764"/>
      <c r="J12" s="759"/>
      <c r="K12" s="764"/>
      <c r="L12" s="759"/>
      <c r="M12" s="764"/>
      <c r="N12" s="759"/>
      <c r="O12" s="762">
        <f t="shared" si="0"/>
        <v>0</v>
      </c>
      <c r="P12" s="759"/>
      <c r="Q12" s="760"/>
      <c r="R12" s="760"/>
      <c r="S12" s="760"/>
      <c r="T12" s="760"/>
      <c r="U12" s="367"/>
      <c r="V12" s="367"/>
      <c r="W12" s="335"/>
    </row>
    <row r="13" spans="1:29" ht="107.25" customHeight="1" x14ac:dyDescent="0.25">
      <c r="A13" s="917"/>
      <c r="B13" s="917"/>
      <c r="C13" s="494" t="s">
        <v>1704</v>
      </c>
      <c r="D13" s="335"/>
      <c r="E13" s="335"/>
      <c r="F13" s="335"/>
      <c r="G13" s="733"/>
      <c r="H13" s="287"/>
      <c r="I13" s="733"/>
      <c r="J13" s="287"/>
      <c r="K13" s="733"/>
      <c r="L13" s="287"/>
      <c r="M13" s="733"/>
      <c r="N13" s="287"/>
      <c r="O13" s="762">
        <f t="shared" si="0"/>
        <v>0</v>
      </c>
      <c r="P13" s="287"/>
      <c r="Q13" s="367"/>
      <c r="R13" s="367"/>
      <c r="S13" s="367"/>
      <c r="T13" s="367"/>
      <c r="U13" s="367"/>
      <c r="V13" s="367"/>
      <c r="W13" s="335"/>
    </row>
    <row r="14" spans="1:29" ht="107.25" customHeight="1" x14ac:dyDescent="0.25">
      <c r="A14" s="918"/>
      <c r="B14" s="918"/>
      <c r="C14" s="494" t="s">
        <v>1957</v>
      </c>
      <c r="D14" s="335" t="s">
        <v>1958</v>
      </c>
      <c r="E14" s="335" t="s">
        <v>1981</v>
      </c>
      <c r="F14" s="740" t="s">
        <v>2174</v>
      </c>
      <c r="G14" s="733">
        <v>0.25</v>
      </c>
      <c r="H14" s="287"/>
      <c r="I14" s="733">
        <v>0.25</v>
      </c>
      <c r="J14" s="287"/>
      <c r="K14" s="733">
        <v>0.25</v>
      </c>
      <c r="L14" s="287"/>
      <c r="M14" s="733">
        <v>0.25</v>
      </c>
      <c r="N14" s="287"/>
      <c r="O14" s="762">
        <f t="shared" si="0"/>
        <v>1</v>
      </c>
      <c r="P14" s="287"/>
      <c r="Q14" s="367">
        <v>51</v>
      </c>
      <c r="R14" s="367" t="s">
        <v>2192</v>
      </c>
      <c r="S14" s="367" t="s">
        <v>2193</v>
      </c>
      <c r="T14" s="367" t="s">
        <v>2194</v>
      </c>
      <c r="U14" s="367" t="s">
        <v>2195</v>
      </c>
      <c r="V14" s="367" t="s">
        <v>2179</v>
      </c>
      <c r="W14" s="335" t="s">
        <v>2196</v>
      </c>
    </row>
    <row r="15" spans="1:29" ht="83.25" customHeight="1" x14ac:dyDescent="0.25">
      <c r="A15" s="911" t="s">
        <v>1820</v>
      </c>
      <c r="B15" s="916" t="s">
        <v>1698</v>
      </c>
      <c r="C15" s="494" t="s">
        <v>656</v>
      </c>
      <c r="D15" s="335" t="s">
        <v>123</v>
      </c>
      <c r="E15" s="335"/>
      <c r="F15" s="335"/>
      <c r="G15" s="733"/>
      <c r="H15" s="287"/>
      <c r="I15" s="733"/>
      <c r="J15" s="287"/>
      <c r="K15" s="733"/>
      <c r="L15" s="287"/>
      <c r="M15" s="733"/>
      <c r="N15" s="287"/>
      <c r="O15" s="762">
        <f t="shared" si="0"/>
        <v>0</v>
      </c>
      <c r="P15" s="287"/>
      <c r="Q15" s="367"/>
      <c r="R15" s="367"/>
      <c r="S15" s="367"/>
      <c r="T15" s="367"/>
      <c r="U15" s="367"/>
      <c r="V15" s="367"/>
      <c r="W15" s="79"/>
    </row>
    <row r="16" spans="1:29" ht="236.25" customHeight="1" x14ac:dyDescent="0.25">
      <c r="A16" s="912"/>
      <c r="B16" s="917"/>
      <c r="C16" s="494" t="s">
        <v>657</v>
      </c>
      <c r="D16" s="362" t="s">
        <v>658</v>
      </c>
      <c r="E16" s="335"/>
      <c r="F16" s="349"/>
      <c r="G16" s="733"/>
      <c r="H16" s="287"/>
      <c r="I16" s="733"/>
      <c r="J16" s="287"/>
      <c r="K16" s="733"/>
      <c r="L16" s="287"/>
      <c r="M16" s="733"/>
      <c r="N16" s="287"/>
      <c r="O16" s="762">
        <f t="shared" si="0"/>
        <v>0</v>
      </c>
      <c r="P16" s="287"/>
      <c r="Q16" s="367"/>
      <c r="R16" s="367"/>
      <c r="S16" s="367"/>
      <c r="T16" s="367"/>
      <c r="U16" s="367"/>
      <c r="V16" s="367"/>
      <c r="W16" s="75"/>
    </row>
    <row r="17" spans="1:23" ht="120.75" customHeight="1" x14ac:dyDescent="0.25">
      <c r="A17" s="912"/>
      <c r="B17" s="917"/>
      <c r="C17" s="494" t="s">
        <v>659</v>
      </c>
      <c r="D17" s="335" t="s">
        <v>660</v>
      </c>
      <c r="E17" s="335" t="s">
        <v>1982</v>
      </c>
      <c r="F17" s="335" t="s">
        <v>661</v>
      </c>
      <c r="G17" s="733">
        <v>0.25</v>
      </c>
      <c r="H17" s="287"/>
      <c r="I17" s="733">
        <v>0.25</v>
      </c>
      <c r="J17" s="287"/>
      <c r="K17" s="733">
        <v>0.25</v>
      </c>
      <c r="L17" s="287"/>
      <c r="M17" s="733">
        <v>0.25</v>
      </c>
      <c r="N17" s="287"/>
      <c r="O17" s="762">
        <f t="shared" si="0"/>
        <v>1</v>
      </c>
      <c r="P17" s="285"/>
      <c r="Q17" s="362">
        <v>370</v>
      </c>
      <c r="R17" s="362" t="s">
        <v>2197</v>
      </c>
      <c r="S17" s="367" t="s">
        <v>2198</v>
      </c>
      <c r="T17" s="367" t="s">
        <v>2199</v>
      </c>
      <c r="U17" s="367" t="s">
        <v>2200</v>
      </c>
      <c r="V17" s="765" t="s">
        <v>2184</v>
      </c>
      <c r="W17" s="367" t="s">
        <v>2201</v>
      </c>
    </row>
    <row r="18" spans="1:23" ht="132" customHeight="1" x14ac:dyDescent="0.25">
      <c r="A18" s="912"/>
      <c r="B18" s="917"/>
      <c r="C18" s="931" t="s">
        <v>1700</v>
      </c>
      <c r="D18" s="335"/>
      <c r="E18" s="335" t="s">
        <v>1983</v>
      </c>
      <c r="F18" s="335" t="s">
        <v>2202</v>
      </c>
      <c r="G18" s="733">
        <v>0.25</v>
      </c>
      <c r="H18" s="287"/>
      <c r="I18" s="733">
        <v>0.25</v>
      </c>
      <c r="J18" s="287"/>
      <c r="K18" s="733">
        <v>0.5</v>
      </c>
      <c r="L18" s="287"/>
      <c r="M18" s="733"/>
      <c r="N18" s="287"/>
      <c r="O18" s="762">
        <f t="shared" si="0"/>
        <v>1</v>
      </c>
      <c r="P18" s="285"/>
      <c r="Q18" s="362">
        <v>433</v>
      </c>
      <c r="R18" s="362" t="s">
        <v>2170</v>
      </c>
      <c r="S18" s="367" t="s">
        <v>2203</v>
      </c>
      <c r="T18" s="367" t="s">
        <v>2204</v>
      </c>
      <c r="U18" s="367" t="s">
        <v>2205</v>
      </c>
      <c r="V18" s="367" t="s">
        <v>2184</v>
      </c>
      <c r="W18" s="79" t="s">
        <v>2206</v>
      </c>
    </row>
    <row r="19" spans="1:23" ht="78.75" customHeight="1" x14ac:dyDescent="0.25">
      <c r="A19" s="912"/>
      <c r="B19" s="917"/>
      <c r="C19" s="932"/>
      <c r="D19" s="335"/>
      <c r="E19" s="335" t="s">
        <v>1984</v>
      </c>
      <c r="F19" s="335" t="s">
        <v>1952</v>
      </c>
      <c r="G19" s="733"/>
      <c r="H19" s="287"/>
      <c r="I19" s="733"/>
      <c r="J19" s="287"/>
      <c r="K19" s="733"/>
      <c r="L19" s="287"/>
      <c r="M19" s="733"/>
      <c r="N19" s="287"/>
      <c r="O19" s="762">
        <f t="shared" si="0"/>
        <v>0</v>
      </c>
      <c r="P19" s="285"/>
      <c r="Q19" s="362"/>
      <c r="R19" s="362"/>
      <c r="S19" s="367"/>
      <c r="T19" s="367"/>
      <c r="U19" s="367"/>
      <c r="V19" s="367"/>
      <c r="W19" s="79"/>
    </row>
    <row r="20" spans="1:23" ht="128.25" customHeight="1" x14ac:dyDescent="0.25">
      <c r="A20" s="912"/>
      <c r="B20" s="917"/>
      <c r="C20" s="933"/>
      <c r="D20" s="335"/>
      <c r="E20" s="335" t="s">
        <v>1985</v>
      </c>
      <c r="F20" s="335" t="s">
        <v>1953</v>
      </c>
      <c r="G20" s="733"/>
      <c r="H20" s="287"/>
      <c r="I20" s="733"/>
      <c r="J20" s="287"/>
      <c r="K20" s="733"/>
      <c r="L20" s="287"/>
      <c r="M20" s="733"/>
      <c r="N20" s="287"/>
      <c r="O20" s="762">
        <f t="shared" si="0"/>
        <v>0</v>
      </c>
      <c r="P20" s="285"/>
      <c r="Q20" s="362"/>
      <c r="R20" s="362"/>
      <c r="S20" s="367"/>
      <c r="T20" s="367"/>
      <c r="U20" s="367"/>
      <c r="V20" s="367"/>
      <c r="W20" s="79"/>
    </row>
    <row r="21" spans="1:23" ht="164.25" customHeight="1" x14ac:dyDescent="0.25">
      <c r="A21" s="912"/>
      <c r="B21" s="917"/>
      <c r="C21" s="494" t="s">
        <v>1701</v>
      </c>
      <c r="D21" s="335"/>
      <c r="E21" s="335" t="s">
        <v>1986</v>
      </c>
      <c r="F21" s="335" t="s">
        <v>1954</v>
      </c>
      <c r="G21" s="733"/>
      <c r="H21" s="287"/>
      <c r="I21" s="733"/>
      <c r="J21" s="287"/>
      <c r="K21" s="733"/>
      <c r="L21" s="287"/>
      <c r="M21" s="733"/>
      <c r="N21" s="287"/>
      <c r="O21" s="762">
        <f t="shared" si="0"/>
        <v>0</v>
      </c>
      <c r="P21" s="285"/>
      <c r="Q21" s="362"/>
      <c r="R21" s="362"/>
      <c r="S21" s="367"/>
      <c r="T21" s="367"/>
      <c r="U21" s="367"/>
      <c r="V21" s="367"/>
      <c r="W21" s="79"/>
    </row>
    <row r="22" spans="1:23" ht="164.25" customHeight="1" x14ac:dyDescent="0.25">
      <c r="A22" s="912"/>
      <c r="B22" s="917"/>
      <c r="C22" s="494" t="s">
        <v>1702</v>
      </c>
      <c r="D22" s="335"/>
      <c r="E22" s="335" t="s">
        <v>1987</v>
      </c>
      <c r="F22" s="335" t="s">
        <v>1955</v>
      </c>
      <c r="G22" s="733"/>
      <c r="H22" s="287"/>
      <c r="I22" s="733"/>
      <c r="J22" s="287"/>
      <c r="K22" s="733"/>
      <c r="L22" s="287"/>
      <c r="M22" s="733"/>
      <c r="N22" s="287"/>
      <c r="O22" s="762">
        <f t="shared" si="0"/>
        <v>0</v>
      </c>
      <c r="P22" s="285"/>
      <c r="Q22" s="362"/>
      <c r="R22" s="362"/>
      <c r="S22" s="367"/>
      <c r="T22" s="367"/>
      <c r="U22" s="367"/>
      <c r="V22" s="367"/>
      <c r="W22" s="79"/>
    </row>
    <row r="23" spans="1:23" ht="201.75" customHeight="1" x14ac:dyDescent="0.25">
      <c r="A23" s="912"/>
      <c r="B23" s="918"/>
      <c r="C23" s="494" t="s">
        <v>1703</v>
      </c>
      <c r="D23" s="335"/>
      <c r="E23" s="335" t="s">
        <v>1988</v>
      </c>
      <c r="F23" s="335" t="s">
        <v>1956</v>
      </c>
      <c r="G23" s="733"/>
      <c r="H23" s="287"/>
      <c r="I23" s="733"/>
      <c r="J23" s="287"/>
      <c r="K23" s="733"/>
      <c r="L23" s="287"/>
      <c r="M23" s="733"/>
      <c r="N23" s="287"/>
      <c r="O23" s="762">
        <f t="shared" si="0"/>
        <v>0</v>
      </c>
      <c r="P23" s="285"/>
      <c r="Q23" s="362"/>
      <c r="R23" s="362"/>
      <c r="S23" s="367"/>
      <c r="T23" s="367"/>
      <c r="U23" s="367"/>
      <c r="V23" s="367"/>
      <c r="W23" s="79"/>
    </row>
    <row r="24" spans="1:23" ht="81.75" customHeight="1" x14ac:dyDescent="0.25">
      <c r="A24" s="913"/>
      <c r="B24" s="390" t="s">
        <v>1699</v>
      </c>
      <c r="C24" s="494" t="s">
        <v>662</v>
      </c>
      <c r="D24" s="335" t="s">
        <v>663</v>
      </c>
      <c r="E24" s="335" t="s">
        <v>1989</v>
      </c>
      <c r="F24" s="335" t="s">
        <v>1990</v>
      </c>
      <c r="G24" s="733"/>
      <c r="H24" s="287"/>
      <c r="I24" s="733"/>
      <c r="J24" s="287"/>
      <c r="K24" s="733"/>
      <c r="L24" s="287"/>
      <c r="M24" s="733"/>
      <c r="N24" s="287"/>
      <c r="O24" s="762">
        <f t="shared" si="0"/>
        <v>0</v>
      </c>
      <c r="P24" s="285"/>
      <c r="Q24" s="362"/>
      <c r="R24" s="362"/>
      <c r="S24" s="367"/>
      <c r="T24" s="367"/>
      <c r="U24" s="367"/>
      <c r="V24" s="367"/>
      <c r="W24" s="79"/>
    </row>
    <row r="25" spans="1:23" ht="15.75" x14ac:dyDescent="0.25">
      <c r="A25" s="431"/>
      <c r="B25" s="432"/>
      <c r="C25" s="432"/>
      <c r="D25" s="431" t="s">
        <v>124</v>
      </c>
      <c r="E25" s="432"/>
      <c r="F25" s="433"/>
      <c r="G25" s="391">
        <f t="shared" ref="G25:N25" si="1">SUM(G8:G24)</f>
        <v>1.25</v>
      </c>
      <c r="H25" s="392">
        <f t="shared" si="1"/>
        <v>0</v>
      </c>
      <c r="I25" s="391">
        <f t="shared" si="1"/>
        <v>1.5</v>
      </c>
      <c r="J25" s="392">
        <f t="shared" si="1"/>
        <v>0</v>
      </c>
      <c r="K25" s="391">
        <f t="shared" si="1"/>
        <v>1.75</v>
      </c>
      <c r="L25" s="392">
        <f t="shared" si="1"/>
        <v>0</v>
      </c>
      <c r="M25" s="391">
        <f t="shared" si="1"/>
        <v>1.5</v>
      </c>
      <c r="N25" s="392">
        <f t="shared" si="1"/>
        <v>0</v>
      </c>
      <c r="O25" s="391">
        <f>G25+I25+K25+M25</f>
        <v>6</v>
      </c>
      <c r="P25" s="393">
        <f>H25+J25+L25+N25</f>
        <v>0</v>
      </c>
      <c r="Q25" s="377"/>
      <c r="R25" s="377"/>
      <c r="S25" s="377"/>
      <c r="T25" s="377"/>
      <c r="U25" s="377"/>
      <c r="V25" s="377"/>
      <c r="W25" s="377"/>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sheetData>
  <mergeCells count="25">
    <mergeCell ref="E10:E11"/>
    <mergeCell ref="F10:F11"/>
    <mergeCell ref="C18:C20"/>
    <mergeCell ref="A8:A14"/>
    <mergeCell ref="B8:B14"/>
    <mergeCell ref="A15:A24"/>
    <mergeCell ref="B15:B23"/>
    <mergeCell ref="W5:W7"/>
    <mergeCell ref="G6:H6"/>
    <mergeCell ref="I6:J6"/>
    <mergeCell ref="S5:S7"/>
    <mergeCell ref="O5:P6"/>
    <mergeCell ref="Q5:R6"/>
    <mergeCell ref="T5:T7"/>
    <mergeCell ref="U5:U7"/>
    <mergeCell ref="V5:V7"/>
    <mergeCell ref="K6:L6"/>
    <mergeCell ref="M6:N6"/>
    <mergeCell ref="F5:F7"/>
    <mergeCell ref="G5:N5"/>
    <mergeCell ref="E5:E7"/>
    <mergeCell ref="A5:A7"/>
    <mergeCell ref="B5:B7"/>
    <mergeCell ref="C5:C7"/>
    <mergeCell ref="D5:D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9"/>
  <sheetViews>
    <sheetView topLeftCell="G42" zoomScale="66" zoomScaleNormal="66" workbookViewId="0">
      <selection activeCell="P45" sqref="P45"/>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6" customWidth="1"/>
    <col min="15" max="15" width="15.28515625" customWidth="1"/>
    <col min="16" max="16" width="19.85546875" customWidth="1"/>
    <col min="19" max="19" width="14.28515625" customWidth="1"/>
    <col min="20" max="20" width="31.85546875" style="753" customWidth="1"/>
    <col min="21" max="22" width="14.28515625" customWidth="1"/>
    <col min="23" max="23" width="15.7109375" customWidth="1"/>
  </cols>
  <sheetData>
    <row r="1" spans="1:23" s="394" customFormat="1" ht="18.75" x14ac:dyDescent="0.3">
      <c r="G1" s="404" t="s">
        <v>137</v>
      </c>
      <c r="L1" s="404"/>
      <c r="M1" s="404"/>
      <c r="N1" s="404"/>
      <c r="O1" s="404"/>
      <c r="P1" s="404"/>
      <c r="Q1" s="404"/>
      <c r="R1" s="404"/>
      <c r="S1" s="404"/>
      <c r="T1" s="751"/>
      <c r="U1" s="404"/>
      <c r="V1" s="404"/>
      <c r="W1" s="404"/>
    </row>
    <row r="2" spans="1:23" s="394" customFormat="1" ht="18.75" x14ac:dyDescent="0.3">
      <c r="A2" s="505" t="s">
        <v>1825</v>
      </c>
      <c r="G2" s="404"/>
      <c r="L2" s="404"/>
      <c r="M2" s="404"/>
      <c r="N2" s="404"/>
      <c r="O2" s="404"/>
      <c r="P2" s="404"/>
      <c r="Q2" s="404"/>
      <c r="R2" s="404"/>
      <c r="S2" s="404"/>
      <c r="T2" s="751"/>
      <c r="U2" s="404"/>
      <c r="V2" s="404"/>
      <c r="W2" s="404"/>
    </row>
    <row r="3" spans="1:23" s="504" customFormat="1" ht="33.75" customHeight="1" x14ac:dyDescent="0.25">
      <c r="A3" s="974" t="s">
        <v>1824</v>
      </c>
      <c r="B3" s="974"/>
      <c r="C3" s="974"/>
      <c r="D3" s="974"/>
      <c r="E3" s="974"/>
      <c r="F3" s="974"/>
      <c r="G3" s="974"/>
      <c r="H3" s="974"/>
      <c r="I3" s="974"/>
      <c r="J3" s="974"/>
      <c r="K3" s="974"/>
      <c r="L3" s="974"/>
      <c r="M3" s="974"/>
      <c r="N3" s="974"/>
      <c r="O3" s="974"/>
      <c r="P3" s="974"/>
      <c r="Q3" s="974"/>
      <c r="R3" s="974"/>
      <c r="S3" s="974"/>
      <c r="T3" s="974"/>
      <c r="U3" s="974"/>
      <c r="V3" s="974"/>
      <c r="W3" s="974"/>
    </row>
    <row r="4" spans="1:23" s="66" customFormat="1" ht="23.25" customHeight="1" x14ac:dyDescent="0.25">
      <c r="A4" s="927" t="s">
        <v>102</v>
      </c>
      <c r="B4" s="927" t="s">
        <v>121</v>
      </c>
      <c r="C4" s="928" t="s">
        <v>90</v>
      </c>
      <c r="D4" s="928" t="s">
        <v>91</v>
      </c>
      <c r="E4" s="887" t="s">
        <v>517</v>
      </c>
      <c r="F4" s="928" t="s">
        <v>92</v>
      </c>
      <c r="G4" s="927" t="s">
        <v>106</v>
      </c>
      <c r="H4" s="927"/>
      <c r="I4" s="927"/>
      <c r="J4" s="927"/>
      <c r="K4" s="927"/>
      <c r="L4" s="927"/>
      <c r="M4" s="927"/>
      <c r="N4" s="927"/>
      <c r="O4" s="928" t="s">
        <v>107</v>
      </c>
      <c r="P4" s="928"/>
      <c r="Q4" s="927" t="s">
        <v>108</v>
      </c>
      <c r="R4" s="927"/>
      <c r="S4" s="927" t="s">
        <v>109</v>
      </c>
      <c r="T4" s="927" t="s">
        <v>110</v>
      </c>
      <c r="U4" s="927" t="s">
        <v>118</v>
      </c>
      <c r="V4" s="927" t="s">
        <v>117</v>
      </c>
      <c r="W4" s="928" t="s">
        <v>93</v>
      </c>
    </row>
    <row r="5" spans="1:23" s="66" customFormat="1" ht="15" customHeight="1" x14ac:dyDescent="0.25">
      <c r="A5" s="927"/>
      <c r="B5" s="927"/>
      <c r="C5" s="928"/>
      <c r="D5" s="928"/>
      <c r="E5" s="888"/>
      <c r="F5" s="928"/>
      <c r="G5" s="927" t="s">
        <v>111</v>
      </c>
      <c r="H5" s="927"/>
      <c r="I5" s="927" t="s">
        <v>112</v>
      </c>
      <c r="J5" s="927"/>
      <c r="K5" s="927" t="s">
        <v>113</v>
      </c>
      <c r="L5" s="927"/>
      <c r="M5" s="927" t="s">
        <v>114</v>
      </c>
      <c r="N5" s="927"/>
      <c r="O5" s="928"/>
      <c r="P5" s="928"/>
      <c r="Q5" s="927"/>
      <c r="R5" s="927"/>
      <c r="S5" s="927"/>
      <c r="T5" s="927"/>
      <c r="U5" s="927"/>
      <c r="V5" s="927"/>
      <c r="W5" s="928"/>
    </row>
    <row r="6" spans="1:23" s="67" customFormat="1" ht="24" customHeight="1" x14ac:dyDescent="0.25">
      <c r="A6" s="927"/>
      <c r="B6" s="927"/>
      <c r="C6" s="928"/>
      <c r="D6" s="928"/>
      <c r="E6" s="889"/>
      <c r="F6" s="928"/>
      <c r="G6" s="468" t="s">
        <v>115</v>
      </c>
      <c r="H6" s="284" t="s">
        <v>12</v>
      </c>
      <c r="I6" s="468" t="s">
        <v>115</v>
      </c>
      <c r="J6" s="284" t="s">
        <v>12</v>
      </c>
      <c r="K6" s="468" t="s">
        <v>115</v>
      </c>
      <c r="L6" s="284" t="s">
        <v>12</v>
      </c>
      <c r="M6" s="468" t="s">
        <v>115</v>
      </c>
      <c r="N6" s="284" t="s">
        <v>12</v>
      </c>
      <c r="O6" s="468" t="s">
        <v>115</v>
      </c>
      <c r="P6" s="284" t="s">
        <v>12</v>
      </c>
      <c r="Q6" s="468" t="s">
        <v>116</v>
      </c>
      <c r="R6" s="468" t="s">
        <v>87</v>
      </c>
      <c r="S6" s="927"/>
      <c r="T6" s="927"/>
      <c r="U6" s="927"/>
      <c r="V6" s="927"/>
      <c r="W6" s="928"/>
    </row>
    <row r="7" spans="1:23" s="358" customFormat="1" ht="24" customHeight="1" x14ac:dyDescent="0.25">
      <c r="A7" s="437"/>
      <c r="B7" s="438"/>
      <c r="C7" s="438"/>
      <c r="D7" s="438"/>
      <c r="E7" s="438"/>
      <c r="F7" s="438"/>
      <c r="G7" s="438"/>
      <c r="H7" s="437" t="s">
        <v>137</v>
      </c>
      <c r="I7" s="438"/>
      <c r="J7" s="438"/>
      <c r="K7" s="438"/>
      <c r="L7" s="438"/>
      <c r="M7" s="438"/>
      <c r="N7" s="438"/>
      <c r="O7" s="438"/>
      <c r="P7" s="438"/>
      <c r="Q7" s="438"/>
      <c r="R7" s="438"/>
      <c r="S7" s="438"/>
      <c r="T7" s="752"/>
      <c r="U7" s="438"/>
      <c r="V7" s="438"/>
      <c r="W7" s="439"/>
    </row>
    <row r="8" spans="1:23" s="358" customFormat="1" ht="24" customHeight="1" x14ac:dyDescent="0.25">
      <c r="A8" s="395"/>
      <c r="B8" s="395"/>
      <c r="C8" s="395"/>
      <c r="D8" s="395"/>
      <c r="E8" s="395"/>
      <c r="F8" s="395"/>
      <c r="G8" s="395"/>
      <c r="H8" s="292"/>
      <c r="I8" s="395"/>
      <c r="J8" s="292"/>
      <c r="K8" s="395"/>
      <c r="L8" s="292"/>
      <c r="M8" s="395"/>
      <c r="N8" s="292"/>
      <c r="O8" s="395"/>
      <c r="P8" s="292"/>
      <c r="Q8" s="395"/>
      <c r="R8" s="395"/>
      <c r="S8" s="395"/>
      <c r="T8" s="736"/>
      <c r="U8" s="395"/>
      <c r="V8" s="395"/>
      <c r="W8" s="395"/>
    </row>
    <row r="9" spans="1:23" ht="183.75" customHeight="1" x14ac:dyDescent="0.25">
      <c r="A9" s="911" t="s">
        <v>1823</v>
      </c>
      <c r="B9" s="495" t="s">
        <v>664</v>
      </c>
      <c r="C9" s="503" t="s">
        <v>665</v>
      </c>
      <c r="D9" s="503" t="s">
        <v>666</v>
      </c>
      <c r="E9" s="396" t="s">
        <v>2164</v>
      </c>
      <c r="F9" s="396" t="s">
        <v>667</v>
      </c>
      <c r="G9" s="738">
        <v>0.25</v>
      </c>
      <c r="H9" s="306"/>
      <c r="I9" s="739">
        <v>0.25</v>
      </c>
      <c r="J9" s="306"/>
      <c r="K9" s="739">
        <v>0.25</v>
      </c>
      <c r="L9" s="306"/>
      <c r="M9" s="739">
        <v>0.25</v>
      </c>
      <c r="N9" s="306"/>
      <c r="O9" s="755">
        <f>G9+I9+K9+M9</f>
        <v>1</v>
      </c>
      <c r="P9" s="295"/>
      <c r="Q9" s="103">
        <v>494</v>
      </c>
      <c r="R9" s="103" t="s">
        <v>2171</v>
      </c>
      <c r="S9" s="86" t="s">
        <v>2165</v>
      </c>
      <c r="T9" s="660" t="s">
        <v>2166</v>
      </c>
      <c r="U9" s="103" t="s">
        <v>2167</v>
      </c>
      <c r="V9" s="103" t="s">
        <v>2168</v>
      </c>
      <c r="W9" s="754" t="s">
        <v>2169</v>
      </c>
    </row>
    <row r="10" spans="1:23" ht="268.5" customHeight="1" x14ac:dyDescent="0.25">
      <c r="A10" s="912"/>
      <c r="B10" s="495" t="s">
        <v>668</v>
      </c>
      <c r="C10" s="743" t="s">
        <v>2115</v>
      </c>
      <c r="D10" s="503"/>
      <c r="E10" s="737" t="s">
        <v>1993</v>
      </c>
      <c r="F10" s="737" t="s">
        <v>2373</v>
      </c>
      <c r="G10" s="739"/>
      <c r="H10" s="716"/>
      <c r="I10" s="739">
        <v>0.25</v>
      </c>
      <c r="J10" s="716">
        <f>P10*0.25</f>
        <v>1750019</v>
      </c>
      <c r="K10" s="739">
        <v>0.5</v>
      </c>
      <c r="L10" s="716">
        <f>P10*0.5</f>
        <v>3500038</v>
      </c>
      <c r="M10" s="739">
        <v>0.25</v>
      </c>
      <c r="N10" s="716">
        <f>P10*0.25</f>
        <v>1750019</v>
      </c>
      <c r="O10" s="755">
        <f t="shared" ref="O10:O43" si="0">G10+I10+K10+M10</f>
        <v>1</v>
      </c>
      <c r="P10" s="714">
        <f>'7. Infraestructura'!D8</f>
        <v>7000076</v>
      </c>
      <c r="Q10" s="657">
        <v>433</v>
      </c>
      <c r="R10" s="657" t="s">
        <v>2170</v>
      </c>
      <c r="S10" s="657"/>
      <c r="T10" s="722" t="s">
        <v>2116</v>
      </c>
      <c r="U10" s="722" t="s">
        <v>2117</v>
      </c>
      <c r="V10" s="722" t="s">
        <v>2118</v>
      </c>
      <c r="W10" s="660" t="s">
        <v>2155</v>
      </c>
    </row>
    <row r="11" spans="1:23" s="653" customFormat="1" ht="253.5" customHeight="1" x14ac:dyDescent="0.25">
      <c r="A11" s="912"/>
      <c r="B11" s="742"/>
      <c r="C11" s="743"/>
      <c r="D11" s="743"/>
      <c r="E11" s="737" t="s">
        <v>2026</v>
      </c>
      <c r="F11" s="737" t="s">
        <v>2374</v>
      </c>
      <c r="G11" s="739"/>
      <c r="H11" s="716"/>
      <c r="I11" s="739">
        <v>0.25</v>
      </c>
      <c r="J11" s="716">
        <f>P11*0.25</f>
        <v>1136287.5</v>
      </c>
      <c r="K11" s="739">
        <v>0.5</v>
      </c>
      <c r="L11" s="716">
        <f>P11*0.5</f>
        <v>2272575</v>
      </c>
      <c r="M11" s="739">
        <v>0.25</v>
      </c>
      <c r="N11" s="716">
        <f>P11*0.25</f>
        <v>1136287.5</v>
      </c>
      <c r="O11" s="755">
        <f t="shared" si="0"/>
        <v>1</v>
      </c>
      <c r="P11" s="714">
        <f>'7. Infraestructura'!D20</f>
        <v>4545150</v>
      </c>
      <c r="Q11" s="657">
        <v>433</v>
      </c>
      <c r="R11" s="657" t="s">
        <v>2170</v>
      </c>
      <c r="S11" s="657"/>
      <c r="T11" s="722" t="s">
        <v>2119</v>
      </c>
      <c r="U11" s="722" t="s">
        <v>2117</v>
      </c>
      <c r="V11" s="722" t="s">
        <v>2120</v>
      </c>
      <c r="W11" s="660" t="s">
        <v>2156</v>
      </c>
    </row>
    <row r="12" spans="1:23" s="653" customFormat="1" ht="108.75" customHeight="1" x14ac:dyDescent="0.25">
      <c r="A12" s="912"/>
      <c r="B12" s="742"/>
      <c r="C12" s="743"/>
      <c r="D12" s="743"/>
      <c r="E12" s="737" t="s">
        <v>2121</v>
      </c>
      <c r="F12" s="737" t="s">
        <v>2375</v>
      </c>
      <c r="G12" s="739"/>
      <c r="H12" s="716"/>
      <c r="I12" s="739">
        <v>0.25</v>
      </c>
      <c r="J12" s="716">
        <f>P12*0.25</f>
        <v>247252.5</v>
      </c>
      <c r="K12" s="739">
        <v>0.5</v>
      </c>
      <c r="L12" s="716">
        <f>P12*0.5</f>
        <v>494505</v>
      </c>
      <c r="M12" s="739">
        <v>0.25</v>
      </c>
      <c r="N12" s="716">
        <f>P12*0.25</f>
        <v>247252.5</v>
      </c>
      <c r="O12" s="755">
        <f t="shared" si="0"/>
        <v>1</v>
      </c>
      <c r="P12" s="714">
        <f>'7. Infraestructura'!D35</f>
        <v>989010</v>
      </c>
      <c r="Q12" s="657">
        <v>433</v>
      </c>
      <c r="R12" s="657" t="s">
        <v>2170</v>
      </c>
      <c r="S12" s="657"/>
      <c r="T12" s="722" t="s">
        <v>2122</v>
      </c>
      <c r="U12" s="722"/>
      <c r="V12" s="722" t="s">
        <v>2123</v>
      </c>
      <c r="W12" s="660" t="s">
        <v>2157</v>
      </c>
    </row>
    <row r="13" spans="1:23" s="653" customFormat="1" ht="174.75" customHeight="1" x14ac:dyDescent="0.25">
      <c r="A13" s="912"/>
      <c r="B13" s="742"/>
      <c r="C13" s="743"/>
      <c r="D13" s="743"/>
      <c r="E13" s="737" t="s">
        <v>2124</v>
      </c>
      <c r="F13" s="737" t="s">
        <v>2376</v>
      </c>
      <c r="G13" s="739">
        <v>0.5</v>
      </c>
      <c r="H13" s="716">
        <f>P13*0.5</f>
        <v>4000</v>
      </c>
      <c r="I13" s="739">
        <v>0.5</v>
      </c>
      <c r="J13" s="716">
        <f>P13*0.5</f>
        <v>4000</v>
      </c>
      <c r="K13" s="739"/>
      <c r="L13" s="716"/>
      <c r="M13" s="739"/>
      <c r="N13" s="716"/>
      <c r="O13" s="755">
        <f t="shared" si="0"/>
        <v>1</v>
      </c>
      <c r="P13" s="714">
        <f>'7. Infraestructura'!D48</f>
        <v>8000</v>
      </c>
      <c r="Q13" s="657">
        <v>411</v>
      </c>
      <c r="R13" s="657" t="s">
        <v>2172</v>
      </c>
      <c r="S13" s="657"/>
      <c r="T13" s="722" t="s">
        <v>2125</v>
      </c>
      <c r="U13" s="722"/>
      <c r="V13" s="722" t="s">
        <v>2126</v>
      </c>
      <c r="W13" s="660" t="s">
        <v>2158</v>
      </c>
    </row>
    <row r="14" spans="1:23" s="653" customFormat="1" ht="315.75" customHeight="1" x14ac:dyDescent="0.25">
      <c r="A14" s="912"/>
      <c r="B14" s="742"/>
      <c r="C14" s="743"/>
      <c r="D14" s="743"/>
      <c r="E14" s="737" t="s">
        <v>2127</v>
      </c>
      <c r="F14" s="737" t="s">
        <v>2377</v>
      </c>
      <c r="G14" s="739">
        <v>0.5</v>
      </c>
      <c r="H14" s="716">
        <f>P14*0.5</f>
        <v>74158.305999999997</v>
      </c>
      <c r="I14" s="739">
        <v>0.5</v>
      </c>
      <c r="J14" s="716">
        <f>P14*0.5</f>
        <v>74158.305999999997</v>
      </c>
      <c r="K14" s="739"/>
      <c r="L14" s="716"/>
      <c r="M14" s="739"/>
      <c r="N14" s="716"/>
      <c r="O14" s="755">
        <f t="shared" si="0"/>
        <v>1</v>
      </c>
      <c r="P14" s="714">
        <f>'7. Infraestructura'!D60</f>
        <v>148316.61199999999</v>
      </c>
      <c r="Q14" s="657">
        <v>411</v>
      </c>
      <c r="R14" s="657" t="s">
        <v>2172</v>
      </c>
      <c r="S14" s="657"/>
      <c r="T14" s="722" t="s">
        <v>2128</v>
      </c>
      <c r="U14" s="722" t="s">
        <v>2117</v>
      </c>
      <c r="V14" s="722" t="s">
        <v>2129</v>
      </c>
      <c r="W14" s="660" t="s">
        <v>2159</v>
      </c>
    </row>
    <row r="15" spans="1:23" s="653" customFormat="1" ht="213.75" customHeight="1" x14ac:dyDescent="0.25">
      <c r="A15" s="912"/>
      <c r="B15" s="742"/>
      <c r="C15" s="743"/>
      <c r="D15" s="743"/>
      <c r="E15" s="737" t="s">
        <v>2358</v>
      </c>
      <c r="F15" s="737" t="s">
        <v>2378</v>
      </c>
      <c r="G15" s="739">
        <v>1</v>
      </c>
      <c r="H15" s="716">
        <f>P15</f>
        <v>71376</v>
      </c>
      <c r="I15" s="739"/>
      <c r="J15" s="716"/>
      <c r="K15" s="739"/>
      <c r="L15" s="716"/>
      <c r="M15" s="739"/>
      <c r="N15" s="716"/>
      <c r="O15" s="755">
        <f t="shared" si="0"/>
        <v>1</v>
      </c>
      <c r="P15" s="714">
        <f>'7. Infraestructura'!D74</f>
        <v>71376</v>
      </c>
      <c r="Q15" s="657">
        <v>433</v>
      </c>
      <c r="R15" s="657" t="s">
        <v>2170</v>
      </c>
      <c r="S15" s="657"/>
      <c r="T15" s="722" t="s">
        <v>2130</v>
      </c>
      <c r="U15" s="722" t="s">
        <v>2117</v>
      </c>
      <c r="V15" s="722" t="s">
        <v>2131</v>
      </c>
      <c r="W15" s="660" t="s">
        <v>2159</v>
      </c>
    </row>
    <row r="16" spans="1:23" s="653" customFormat="1" ht="137.25" customHeight="1" x14ac:dyDescent="0.25">
      <c r="A16" s="912"/>
      <c r="B16" s="742"/>
      <c r="C16" s="743"/>
      <c r="D16" s="743"/>
      <c r="E16" s="737" t="s">
        <v>2132</v>
      </c>
      <c r="F16" s="737" t="s">
        <v>2379</v>
      </c>
      <c r="G16" s="739">
        <v>1</v>
      </c>
      <c r="H16" s="716">
        <f>P16</f>
        <v>10200</v>
      </c>
      <c r="I16" s="739"/>
      <c r="J16" s="716"/>
      <c r="K16" s="739"/>
      <c r="L16" s="716"/>
      <c r="M16" s="739"/>
      <c r="N16" s="716"/>
      <c r="O16" s="755">
        <f t="shared" si="0"/>
        <v>1</v>
      </c>
      <c r="P16" s="714">
        <f>'7. Infraestructura'!D87</f>
        <v>10200</v>
      </c>
      <c r="Q16" s="657">
        <v>411</v>
      </c>
      <c r="R16" s="657" t="s">
        <v>2172</v>
      </c>
      <c r="S16" s="657"/>
      <c r="T16" s="722" t="s">
        <v>2133</v>
      </c>
      <c r="U16" s="722" t="s">
        <v>2117</v>
      </c>
      <c r="V16" s="722"/>
      <c r="W16" s="660" t="s">
        <v>2160</v>
      </c>
    </row>
    <row r="17" spans="1:23" s="653" customFormat="1" ht="218.25" customHeight="1" x14ac:dyDescent="0.25">
      <c r="A17" s="912"/>
      <c r="B17" s="742"/>
      <c r="C17" s="743"/>
      <c r="D17" s="743"/>
      <c r="E17" s="737" t="s">
        <v>2134</v>
      </c>
      <c r="F17" s="737" t="s">
        <v>2135</v>
      </c>
      <c r="G17" s="739">
        <v>0.5</v>
      </c>
      <c r="H17" s="716">
        <f>P17*0.5</f>
        <v>48326.760000000009</v>
      </c>
      <c r="I17" s="739">
        <v>0.5</v>
      </c>
      <c r="J17" s="716">
        <f>P17*0.5</f>
        <v>48326.760000000009</v>
      </c>
      <c r="K17" s="739"/>
      <c r="L17" s="716"/>
      <c r="M17" s="739"/>
      <c r="N17" s="716"/>
      <c r="O17" s="755">
        <f t="shared" si="0"/>
        <v>1</v>
      </c>
      <c r="P17" s="714">
        <f>'7. Infraestructura'!D100</f>
        <v>96653.520000000019</v>
      </c>
      <c r="Q17" s="657">
        <v>433</v>
      </c>
      <c r="R17" s="657" t="s">
        <v>2170</v>
      </c>
      <c r="S17" s="657" t="s">
        <v>2136</v>
      </c>
      <c r="T17" s="722" t="s">
        <v>2137</v>
      </c>
      <c r="U17" s="722" t="s">
        <v>2117</v>
      </c>
      <c r="V17" s="722"/>
      <c r="W17" s="660" t="s">
        <v>2159</v>
      </c>
    </row>
    <row r="18" spans="1:23" s="653" customFormat="1" ht="213.75" customHeight="1" x14ac:dyDescent="0.25">
      <c r="A18" s="912"/>
      <c r="B18" s="742"/>
      <c r="C18" s="743"/>
      <c r="D18" s="743"/>
      <c r="E18" s="737" t="s">
        <v>2138</v>
      </c>
      <c r="F18" s="737" t="s">
        <v>2139</v>
      </c>
      <c r="G18" s="739">
        <v>1</v>
      </c>
      <c r="H18" s="716">
        <f>P18</f>
        <v>39379.199999999997</v>
      </c>
      <c r="I18" s="739"/>
      <c r="J18" s="716"/>
      <c r="K18" s="739"/>
      <c r="L18" s="716"/>
      <c r="M18" s="739"/>
      <c r="N18" s="716"/>
      <c r="O18" s="755">
        <f t="shared" si="0"/>
        <v>1</v>
      </c>
      <c r="P18" s="714">
        <f>'7. Infraestructura'!D114</f>
        <v>39379.199999999997</v>
      </c>
      <c r="Q18" s="657">
        <v>433</v>
      </c>
      <c r="R18" s="657" t="s">
        <v>2170</v>
      </c>
      <c r="S18" s="657"/>
      <c r="T18" s="722" t="s">
        <v>2140</v>
      </c>
      <c r="U18" s="722" t="s">
        <v>2117</v>
      </c>
      <c r="V18" s="722"/>
      <c r="W18" s="660" t="s">
        <v>2161</v>
      </c>
    </row>
    <row r="19" spans="1:23" s="653" customFormat="1" ht="108.75" customHeight="1" x14ac:dyDescent="0.25">
      <c r="A19" s="912"/>
      <c r="B19" s="742"/>
      <c r="C19" s="743"/>
      <c r="D19" s="743"/>
      <c r="E19" s="737" t="s">
        <v>2363</v>
      </c>
      <c r="F19" s="737" t="s">
        <v>2380</v>
      </c>
      <c r="G19" s="739">
        <v>0.5</v>
      </c>
      <c r="H19" s="716">
        <f>P19*0.5</f>
        <v>37800</v>
      </c>
      <c r="I19" s="739">
        <v>0.5</v>
      </c>
      <c r="J19" s="716">
        <f>P19*0.5</f>
        <v>37800</v>
      </c>
      <c r="K19" s="739"/>
      <c r="L19" s="716"/>
      <c r="M19" s="739"/>
      <c r="N19" s="716"/>
      <c r="O19" s="755">
        <f t="shared" si="0"/>
        <v>1</v>
      </c>
      <c r="P19" s="714">
        <f>'7. Infraestructura'!D127</f>
        <v>75600</v>
      </c>
      <c r="Q19" s="657">
        <v>367</v>
      </c>
      <c r="R19" s="657" t="s">
        <v>2173</v>
      </c>
      <c r="S19" s="657"/>
      <c r="T19" s="722" t="s">
        <v>2141</v>
      </c>
      <c r="U19" s="722" t="s">
        <v>2117</v>
      </c>
      <c r="V19" s="722"/>
      <c r="W19" s="660" t="s">
        <v>2161</v>
      </c>
    </row>
    <row r="20" spans="1:23" s="653" customFormat="1" ht="218.25" customHeight="1" x14ac:dyDescent="0.25">
      <c r="A20" s="912"/>
      <c r="B20" s="742"/>
      <c r="C20" s="743"/>
      <c r="D20" s="743"/>
      <c r="E20" s="737" t="s">
        <v>2142</v>
      </c>
      <c r="F20" s="737" t="s">
        <v>2381</v>
      </c>
      <c r="G20" s="739">
        <v>1</v>
      </c>
      <c r="H20" s="716">
        <f>P20</f>
        <v>18000</v>
      </c>
      <c r="I20" s="739"/>
      <c r="J20" s="716"/>
      <c r="K20" s="739"/>
      <c r="L20" s="716"/>
      <c r="M20" s="739"/>
      <c r="N20" s="716"/>
      <c r="O20" s="755">
        <f t="shared" si="0"/>
        <v>1</v>
      </c>
      <c r="P20" s="714">
        <f>'7. Infraestructura'!D140</f>
        <v>18000</v>
      </c>
      <c r="Q20" s="657">
        <v>433</v>
      </c>
      <c r="R20" s="657" t="s">
        <v>2170</v>
      </c>
      <c r="S20" s="657"/>
      <c r="T20" s="722" t="s">
        <v>2143</v>
      </c>
      <c r="U20" s="722" t="s">
        <v>2117</v>
      </c>
      <c r="V20" s="722"/>
      <c r="W20" s="660" t="s">
        <v>2161</v>
      </c>
    </row>
    <row r="21" spans="1:23" s="653" customFormat="1" ht="108.75" customHeight="1" x14ac:dyDescent="0.25">
      <c r="A21" s="912"/>
      <c r="B21" s="742"/>
      <c r="C21" s="743"/>
      <c r="D21" s="743"/>
      <c r="E21" s="737" t="s">
        <v>2144</v>
      </c>
      <c r="F21" s="737" t="s">
        <v>2382</v>
      </c>
      <c r="G21" s="739">
        <v>0.25</v>
      </c>
      <c r="H21" s="716">
        <f>P21*0.25</f>
        <v>12500</v>
      </c>
      <c r="I21" s="739">
        <v>0.25</v>
      </c>
      <c r="J21" s="716">
        <f>P21*0.25</f>
        <v>12500</v>
      </c>
      <c r="K21" s="739">
        <v>0.25</v>
      </c>
      <c r="L21" s="716">
        <f>P21*0.25</f>
        <v>12500</v>
      </c>
      <c r="M21" s="739">
        <v>0.25</v>
      </c>
      <c r="N21" s="716">
        <f>P21*0.25</f>
        <v>12500</v>
      </c>
      <c r="O21" s="755">
        <f t="shared" si="0"/>
        <v>1</v>
      </c>
      <c r="P21" s="714">
        <f>'7. Infraestructura'!D153</f>
        <v>50000</v>
      </c>
      <c r="Q21" s="657">
        <v>433</v>
      </c>
      <c r="R21" s="657" t="s">
        <v>2170</v>
      </c>
      <c r="S21" s="657"/>
      <c r="T21" s="722" t="s">
        <v>2145</v>
      </c>
      <c r="U21" s="722" t="s">
        <v>2117</v>
      </c>
      <c r="V21" s="722"/>
      <c r="W21" s="660" t="s">
        <v>2159</v>
      </c>
    </row>
    <row r="22" spans="1:23" s="653" customFormat="1" ht="198.75" customHeight="1" x14ac:dyDescent="0.25">
      <c r="A22" s="912"/>
      <c r="B22" s="742"/>
      <c r="C22" s="743"/>
      <c r="D22" s="743"/>
      <c r="E22" s="737" t="s">
        <v>2146</v>
      </c>
      <c r="F22" s="737" t="s">
        <v>2383</v>
      </c>
      <c r="G22" s="739"/>
      <c r="H22" s="716"/>
      <c r="I22" s="739">
        <v>0.5</v>
      </c>
      <c r="J22" s="716">
        <f>P22*0.5</f>
        <v>96400</v>
      </c>
      <c r="K22" s="739">
        <v>0.5</v>
      </c>
      <c r="L22" s="716">
        <f>P22*0.5</f>
        <v>96400</v>
      </c>
      <c r="M22" s="739"/>
      <c r="N22" s="716"/>
      <c r="O22" s="755">
        <f t="shared" si="0"/>
        <v>1</v>
      </c>
      <c r="P22" s="714">
        <f>'7. Infraestructura'!D165</f>
        <v>192800</v>
      </c>
      <c r="Q22" s="657">
        <v>433</v>
      </c>
      <c r="R22" s="657" t="s">
        <v>2170</v>
      </c>
      <c r="S22" s="657"/>
      <c r="T22" s="722" t="s">
        <v>2147</v>
      </c>
      <c r="U22" s="722" t="s">
        <v>2117</v>
      </c>
      <c r="V22" s="722"/>
      <c r="W22" s="660" t="s">
        <v>2159</v>
      </c>
    </row>
    <row r="23" spans="1:23" s="653" customFormat="1" ht="313.5" customHeight="1" x14ac:dyDescent="0.25">
      <c r="A23" s="912"/>
      <c r="B23" s="742"/>
      <c r="C23" s="743"/>
      <c r="D23" s="743"/>
      <c r="E23" s="737" t="s">
        <v>2148</v>
      </c>
      <c r="F23" s="737" t="s">
        <v>2384</v>
      </c>
      <c r="G23" s="739">
        <v>0.25</v>
      </c>
      <c r="H23" s="716">
        <f>P23*0.25</f>
        <v>19350</v>
      </c>
      <c r="I23" s="739">
        <v>0.5</v>
      </c>
      <c r="J23" s="716">
        <f>P23*0.5</f>
        <v>38700</v>
      </c>
      <c r="K23" s="739">
        <v>0.25</v>
      </c>
      <c r="L23" s="716">
        <f>P23*0.25</f>
        <v>19350</v>
      </c>
      <c r="M23" s="739"/>
      <c r="N23" s="716"/>
      <c r="O23" s="755">
        <f t="shared" si="0"/>
        <v>1</v>
      </c>
      <c r="P23" s="714">
        <f>'7. Infraestructura'!D178</f>
        <v>77400</v>
      </c>
      <c r="Q23" s="657">
        <v>433</v>
      </c>
      <c r="R23" s="657" t="s">
        <v>2170</v>
      </c>
      <c r="S23" s="657"/>
      <c r="T23" s="722" t="s">
        <v>2222</v>
      </c>
      <c r="U23" s="722" t="s">
        <v>2117</v>
      </c>
      <c r="V23" s="722"/>
      <c r="W23" s="660" t="s">
        <v>2159</v>
      </c>
    </row>
    <row r="24" spans="1:23" s="653" customFormat="1" ht="167.25" customHeight="1" x14ac:dyDescent="0.25">
      <c r="A24" s="912"/>
      <c r="B24" s="742"/>
      <c r="C24" s="743"/>
      <c r="D24" s="743"/>
      <c r="E24" s="737" t="s">
        <v>2149</v>
      </c>
      <c r="F24" s="737" t="s">
        <v>2385</v>
      </c>
      <c r="G24" s="739">
        <v>1</v>
      </c>
      <c r="H24" s="716">
        <f>P24</f>
        <v>5000</v>
      </c>
      <c r="I24" s="739"/>
      <c r="J24" s="716"/>
      <c r="K24" s="739"/>
      <c r="L24" s="716"/>
      <c r="M24" s="739"/>
      <c r="N24" s="716"/>
      <c r="O24" s="755">
        <f t="shared" si="0"/>
        <v>1</v>
      </c>
      <c r="P24" s="714">
        <f>'7. Infraestructura'!D190</f>
        <v>5000</v>
      </c>
      <c r="Q24" s="657">
        <v>433</v>
      </c>
      <c r="R24" s="657" t="s">
        <v>2170</v>
      </c>
      <c r="S24" s="657"/>
      <c r="T24" s="722" t="s">
        <v>2150</v>
      </c>
      <c r="U24" s="722" t="s">
        <v>2117</v>
      </c>
      <c r="V24" s="722"/>
      <c r="W24" s="660" t="s">
        <v>2162</v>
      </c>
    </row>
    <row r="25" spans="1:23" s="653" customFormat="1" ht="123" customHeight="1" x14ac:dyDescent="0.25">
      <c r="A25" s="912"/>
      <c r="B25" s="742"/>
      <c r="C25" s="743"/>
      <c r="D25" s="743"/>
      <c r="E25" s="737" t="s">
        <v>2151</v>
      </c>
      <c r="F25" s="737" t="s">
        <v>2386</v>
      </c>
      <c r="G25" s="739">
        <v>0.5</v>
      </c>
      <c r="H25" s="716">
        <f>P25*0.5</f>
        <v>50000</v>
      </c>
      <c r="I25" s="739">
        <v>0.5</v>
      </c>
      <c r="J25" s="716">
        <f>P25*0.5</f>
        <v>50000</v>
      </c>
      <c r="K25" s="739"/>
      <c r="L25" s="716"/>
      <c r="M25" s="739"/>
      <c r="N25" s="716"/>
      <c r="O25" s="755">
        <f t="shared" si="0"/>
        <v>1</v>
      </c>
      <c r="P25" s="714">
        <f>'7. Infraestructura'!D202</f>
        <v>100000</v>
      </c>
      <c r="Q25" s="657">
        <v>411</v>
      </c>
      <c r="R25" s="657" t="s">
        <v>2172</v>
      </c>
      <c r="S25" s="657"/>
      <c r="T25" s="722" t="s">
        <v>2152</v>
      </c>
      <c r="U25" s="722" t="s">
        <v>2117</v>
      </c>
      <c r="V25" s="722"/>
      <c r="W25" s="660" t="s">
        <v>2163</v>
      </c>
    </row>
    <row r="26" spans="1:23" s="653" customFormat="1" ht="108.75" customHeight="1" x14ac:dyDescent="0.25">
      <c r="A26" s="912"/>
      <c r="B26" s="742"/>
      <c r="C26" s="743"/>
      <c r="D26" s="743"/>
      <c r="E26" s="737" t="s">
        <v>2153</v>
      </c>
      <c r="F26" s="737" t="s">
        <v>2387</v>
      </c>
      <c r="G26" s="739">
        <v>0.25</v>
      </c>
      <c r="H26" s="716">
        <f>P26*0.25</f>
        <v>6250</v>
      </c>
      <c r="I26" s="739">
        <v>0.25</v>
      </c>
      <c r="J26" s="716">
        <f>P26*0.25</f>
        <v>6250</v>
      </c>
      <c r="K26" s="739">
        <v>0.25</v>
      </c>
      <c r="L26" s="716">
        <f>P26*0.25</f>
        <v>6250</v>
      </c>
      <c r="M26" s="739">
        <v>0.25</v>
      </c>
      <c r="N26" s="716">
        <f>P26*0.25</f>
        <v>6250</v>
      </c>
      <c r="O26" s="755">
        <f t="shared" si="0"/>
        <v>1</v>
      </c>
      <c r="P26" s="714">
        <f>'7. Infraestructura'!D214</f>
        <v>25000</v>
      </c>
      <c r="Q26" s="657">
        <v>433</v>
      </c>
      <c r="R26" s="657" t="s">
        <v>2170</v>
      </c>
      <c r="S26" s="657"/>
      <c r="T26" s="722" t="s">
        <v>2154</v>
      </c>
      <c r="U26" s="722" t="s">
        <v>2117</v>
      </c>
      <c r="V26" s="722"/>
      <c r="W26" s="660" t="s">
        <v>2162</v>
      </c>
    </row>
    <row r="27" spans="1:23" s="653" customFormat="1" ht="108.75" customHeight="1" x14ac:dyDescent="0.25">
      <c r="A27" s="912"/>
      <c r="B27" s="774"/>
      <c r="C27" s="743"/>
      <c r="D27" s="743"/>
      <c r="E27" s="737" t="s">
        <v>2286</v>
      </c>
      <c r="F27" s="737" t="s">
        <v>2388</v>
      </c>
      <c r="G27" s="739">
        <v>1</v>
      </c>
      <c r="H27" s="716">
        <f>P27</f>
        <v>75000</v>
      </c>
      <c r="I27" s="657"/>
      <c r="J27" s="716"/>
      <c r="K27" s="657"/>
      <c r="L27" s="716"/>
      <c r="M27" s="657"/>
      <c r="N27" s="716"/>
      <c r="O27" s="400"/>
      <c r="P27" s="714">
        <f>'7. Infraestructura'!D226</f>
        <v>75000</v>
      </c>
      <c r="Q27" s="657"/>
      <c r="R27" s="657"/>
      <c r="S27" s="657"/>
      <c r="T27" s="722" t="s">
        <v>2350</v>
      </c>
      <c r="U27" s="722" t="s">
        <v>2117</v>
      </c>
      <c r="V27" s="722" t="s">
        <v>2351</v>
      </c>
      <c r="W27" s="660"/>
    </row>
    <row r="28" spans="1:23" s="653" customFormat="1" ht="108.75" customHeight="1" x14ac:dyDescent="0.25">
      <c r="A28" s="912"/>
      <c r="B28" s="774"/>
      <c r="C28" s="743"/>
      <c r="D28" s="743"/>
      <c r="E28" s="737" t="s">
        <v>2287</v>
      </c>
      <c r="F28" s="737" t="s">
        <v>2389</v>
      </c>
      <c r="G28" s="739">
        <v>1</v>
      </c>
      <c r="H28" s="716">
        <f>P28</f>
        <v>40000</v>
      </c>
      <c r="I28" s="657"/>
      <c r="J28" s="716"/>
      <c r="K28" s="657"/>
      <c r="L28" s="716"/>
      <c r="M28" s="657"/>
      <c r="N28" s="716"/>
      <c r="O28" s="400"/>
      <c r="P28" s="714">
        <f>'7. Infraestructura'!D237</f>
        <v>40000</v>
      </c>
      <c r="Q28" s="657"/>
      <c r="R28" s="657"/>
      <c r="S28" s="657"/>
      <c r="T28" s="722" t="s">
        <v>2459</v>
      </c>
      <c r="U28" s="722" t="s">
        <v>2460</v>
      </c>
      <c r="V28" s="722" t="s">
        <v>2461</v>
      </c>
      <c r="W28" s="660" t="s">
        <v>2162</v>
      </c>
    </row>
    <row r="29" spans="1:23" s="653" customFormat="1" ht="108.75" customHeight="1" x14ac:dyDescent="0.25">
      <c r="A29" s="912"/>
      <c r="B29" s="774"/>
      <c r="C29" s="743"/>
      <c r="D29" s="743"/>
      <c r="E29" s="737" t="s">
        <v>2352</v>
      </c>
      <c r="F29" s="737" t="s">
        <v>2289</v>
      </c>
      <c r="G29" s="739">
        <v>1</v>
      </c>
      <c r="H29" s="716"/>
      <c r="I29" s="739"/>
      <c r="J29" s="716"/>
      <c r="K29" s="739"/>
      <c r="L29" s="716"/>
      <c r="M29" s="739"/>
      <c r="N29" s="716"/>
      <c r="O29" s="755">
        <f t="shared" si="0"/>
        <v>1</v>
      </c>
      <c r="P29" s="714">
        <f>'5. ACTIVIDADES ESPECIALES'!D255</f>
        <v>480000</v>
      </c>
      <c r="Q29" s="657">
        <v>3</v>
      </c>
      <c r="R29" s="657" t="s">
        <v>2290</v>
      </c>
      <c r="S29" s="657" t="s">
        <v>2291</v>
      </c>
      <c r="T29" s="722" t="s">
        <v>2292</v>
      </c>
      <c r="U29" s="722" t="s">
        <v>2293</v>
      </c>
      <c r="V29" s="722" t="s">
        <v>171</v>
      </c>
      <c r="W29" s="660" t="s">
        <v>2294</v>
      </c>
    </row>
    <row r="30" spans="1:23" ht="181.5" customHeight="1" x14ac:dyDescent="0.25">
      <c r="A30" s="912"/>
      <c r="B30" s="829" t="s">
        <v>669</v>
      </c>
      <c r="C30" s="657" t="s">
        <v>2418</v>
      </c>
      <c r="D30" s="743" t="s">
        <v>2224</v>
      </c>
      <c r="E30" s="737" t="s">
        <v>2082</v>
      </c>
      <c r="F30" s="737" t="s">
        <v>2223</v>
      </c>
      <c r="G30" s="739">
        <v>1</v>
      </c>
      <c r="H30" s="716">
        <f>P30</f>
        <v>92500</v>
      </c>
      <c r="I30" s="739"/>
      <c r="J30" s="716"/>
      <c r="K30" s="739"/>
      <c r="L30" s="716"/>
      <c r="M30" s="739"/>
      <c r="N30" s="716"/>
      <c r="O30" s="755">
        <f t="shared" si="0"/>
        <v>1</v>
      </c>
      <c r="P30" s="714">
        <f>'4. EQUIPO TECNOLÓGICOS'!D10</f>
        <v>92500</v>
      </c>
      <c r="Q30" s="657">
        <v>132</v>
      </c>
      <c r="R30" s="657" t="s">
        <v>2077</v>
      </c>
      <c r="S30" s="657" t="s">
        <v>2078</v>
      </c>
      <c r="T30" s="657" t="s">
        <v>2079</v>
      </c>
      <c r="U30" s="657" t="s">
        <v>2080</v>
      </c>
      <c r="V30" s="657" t="s">
        <v>171</v>
      </c>
      <c r="W30" s="660" t="s">
        <v>2081</v>
      </c>
    </row>
    <row r="31" spans="1:23" s="653" customFormat="1" ht="181.5" customHeight="1" x14ac:dyDescent="0.25">
      <c r="A31" s="912"/>
      <c r="B31" s="830"/>
      <c r="C31" s="975" t="s">
        <v>2419</v>
      </c>
      <c r="D31" s="975" t="s">
        <v>2296</v>
      </c>
      <c r="E31" s="660" t="s">
        <v>2295</v>
      </c>
      <c r="F31" s="660" t="s">
        <v>2390</v>
      </c>
      <c r="G31" s="739">
        <v>1</v>
      </c>
      <c r="H31" s="716">
        <f>P31</f>
        <v>1156598</v>
      </c>
      <c r="I31" s="739"/>
      <c r="J31" s="716"/>
      <c r="K31" s="739"/>
      <c r="L31" s="716"/>
      <c r="M31" s="739"/>
      <c r="N31" s="716"/>
      <c r="O31" s="755">
        <f t="shared" ref="O31:O34" si="1">G31+I31+K31+M31</f>
        <v>1</v>
      </c>
      <c r="P31" s="714">
        <f>'5. ACTIVIDADES ESPECIALES'!D183</f>
        <v>1156598</v>
      </c>
      <c r="Q31" s="657">
        <v>392</v>
      </c>
      <c r="R31" s="657" t="s">
        <v>2229</v>
      </c>
      <c r="S31" s="657" t="s">
        <v>2230</v>
      </c>
      <c r="T31" s="657" t="s">
        <v>2231</v>
      </c>
      <c r="U31" s="657" t="s">
        <v>2232</v>
      </c>
      <c r="V31" s="657" t="s">
        <v>171</v>
      </c>
      <c r="W31" s="660" t="s">
        <v>2233</v>
      </c>
    </row>
    <row r="32" spans="1:23" s="653" customFormat="1" ht="181.5" customHeight="1" x14ac:dyDescent="0.25">
      <c r="A32" s="912"/>
      <c r="B32" s="917"/>
      <c r="C32" s="976"/>
      <c r="D32" s="976"/>
      <c r="E32" s="660" t="s">
        <v>2299</v>
      </c>
      <c r="F32" s="660" t="s">
        <v>2300</v>
      </c>
      <c r="G32" s="739"/>
      <c r="H32" s="716"/>
      <c r="I32" s="739">
        <v>0.5</v>
      </c>
      <c r="J32" s="716">
        <f>P32*0.5</f>
        <v>340000</v>
      </c>
      <c r="K32" s="739"/>
      <c r="L32" s="716"/>
      <c r="M32" s="739">
        <v>0.5</v>
      </c>
      <c r="N32" s="716">
        <f>P32*0.5</f>
        <v>340000</v>
      </c>
      <c r="O32" s="755">
        <f t="shared" si="1"/>
        <v>1</v>
      </c>
      <c r="P32" s="714">
        <f>'5. ACTIVIDADES ESPECIALES'!D218</f>
        <v>680000</v>
      </c>
      <c r="Q32" s="657">
        <v>392</v>
      </c>
      <c r="R32" s="657" t="s">
        <v>2229</v>
      </c>
      <c r="S32" s="657" t="s">
        <v>2230</v>
      </c>
      <c r="T32" s="657" t="s">
        <v>2231</v>
      </c>
      <c r="U32" s="657" t="s">
        <v>2232</v>
      </c>
      <c r="V32" s="657" t="s">
        <v>171</v>
      </c>
      <c r="W32" s="660" t="s">
        <v>2233</v>
      </c>
    </row>
    <row r="33" spans="1:23" s="653" customFormat="1" ht="181.5" customHeight="1" x14ac:dyDescent="0.25">
      <c r="A33" s="912"/>
      <c r="B33" s="917"/>
      <c r="C33" s="977"/>
      <c r="D33" s="977"/>
      <c r="E33" s="660" t="s">
        <v>2303</v>
      </c>
      <c r="F33" s="660" t="s">
        <v>2304</v>
      </c>
      <c r="G33" s="739">
        <v>1</v>
      </c>
      <c r="H33" s="716">
        <f>P33</f>
        <v>620780</v>
      </c>
      <c r="I33" s="739"/>
      <c r="J33" s="716"/>
      <c r="K33" s="739"/>
      <c r="L33" s="716"/>
      <c r="M33" s="739"/>
      <c r="N33" s="716"/>
      <c r="O33" s="755">
        <f t="shared" si="1"/>
        <v>1</v>
      </c>
      <c r="P33" s="714">
        <f>'5. ACTIVIDADES ESPECIALES'!D267</f>
        <v>620780</v>
      </c>
      <c r="Q33" s="657">
        <v>392</v>
      </c>
      <c r="R33" s="657" t="s">
        <v>2229</v>
      </c>
      <c r="S33" s="657" t="s">
        <v>2230</v>
      </c>
      <c r="T33" s="657" t="s">
        <v>2231</v>
      </c>
      <c r="U33" s="657" t="s">
        <v>2232</v>
      </c>
      <c r="V33" s="657" t="s">
        <v>171</v>
      </c>
      <c r="W33" s="660" t="s">
        <v>2233</v>
      </c>
    </row>
    <row r="34" spans="1:23" s="653" customFormat="1" ht="181.5" customHeight="1" x14ac:dyDescent="0.25">
      <c r="A34" s="912"/>
      <c r="B34" s="918"/>
      <c r="C34" s="819" t="s">
        <v>2420</v>
      </c>
      <c r="D34" s="819" t="s">
        <v>2421</v>
      </c>
      <c r="E34" s="660" t="s">
        <v>2422</v>
      </c>
      <c r="F34" s="660" t="s">
        <v>2423</v>
      </c>
      <c r="G34" s="739">
        <v>1</v>
      </c>
      <c r="H34" s="716"/>
      <c r="I34" s="739"/>
      <c r="J34" s="716"/>
      <c r="K34" s="739"/>
      <c r="L34" s="716"/>
      <c r="M34" s="739"/>
      <c r="N34" s="716"/>
      <c r="O34" s="755">
        <f t="shared" si="1"/>
        <v>1</v>
      </c>
      <c r="P34" s="714">
        <f>'5. ACTIVIDADES ESPECIALES'!D320</f>
        <v>28973</v>
      </c>
      <c r="Q34" s="657">
        <v>103</v>
      </c>
      <c r="R34" s="657" t="s">
        <v>2424</v>
      </c>
      <c r="S34" s="657" t="s">
        <v>2425</v>
      </c>
      <c r="T34" s="657" t="s">
        <v>2426</v>
      </c>
      <c r="U34" s="657" t="s">
        <v>2427</v>
      </c>
      <c r="V34" s="657" t="s">
        <v>2428</v>
      </c>
      <c r="W34" s="660" t="s">
        <v>2429</v>
      </c>
    </row>
    <row r="35" spans="1:23" ht="219.75" customHeight="1" x14ac:dyDescent="0.25">
      <c r="A35" s="912"/>
      <c r="B35" s="495" t="s">
        <v>670</v>
      </c>
      <c r="C35" s="503" t="s">
        <v>1853</v>
      </c>
      <c r="D35" s="503" t="s">
        <v>671</v>
      </c>
      <c r="E35" s="660"/>
      <c r="F35" s="103" t="s">
        <v>672</v>
      </c>
      <c r="G35" s="739"/>
      <c r="H35" s="306"/>
      <c r="I35" s="739"/>
      <c r="J35" s="306"/>
      <c r="K35" s="739"/>
      <c r="L35" s="306"/>
      <c r="M35" s="739"/>
      <c r="N35" s="306"/>
      <c r="O35" s="755">
        <f t="shared" si="0"/>
        <v>0</v>
      </c>
      <c r="P35" s="295"/>
      <c r="Q35" s="86"/>
      <c r="R35" s="86"/>
      <c r="S35" s="86"/>
      <c r="T35" s="657"/>
      <c r="U35" s="86"/>
      <c r="V35" s="86"/>
      <c r="W35" s="103"/>
    </row>
    <row r="36" spans="1:23" ht="150" customHeight="1" x14ac:dyDescent="0.25">
      <c r="A36" s="912"/>
      <c r="B36" s="916" t="s">
        <v>673</v>
      </c>
      <c r="C36" s="975" t="s">
        <v>1991</v>
      </c>
      <c r="D36" s="975" t="s">
        <v>1992</v>
      </c>
      <c r="E36" s="737" t="s">
        <v>2025</v>
      </c>
      <c r="F36" s="737" t="s">
        <v>2228</v>
      </c>
      <c r="G36" s="739">
        <v>1</v>
      </c>
      <c r="H36" s="652" t="s">
        <v>2259</v>
      </c>
      <c r="I36" s="739"/>
      <c r="J36" s="652"/>
      <c r="K36" s="739"/>
      <c r="L36" s="652"/>
      <c r="M36" s="739"/>
      <c r="N36" s="652"/>
      <c r="O36" s="755">
        <f t="shared" si="0"/>
        <v>1</v>
      </c>
      <c r="P36" s="651">
        <f>'5. ACTIVIDADES ESPECIALES'!D67</f>
        <v>382458.70000000007</v>
      </c>
      <c r="Q36" s="649">
        <v>270</v>
      </c>
      <c r="R36" s="649" t="s">
        <v>1994</v>
      </c>
      <c r="S36" s="649" t="s">
        <v>1995</v>
      </c>
      <c r="T36" s="657" t="s">
        <v>1996</v>
      </c>
      <c r="U36" s="649" t="s">
        <v>1997</v>
      </c>
      <c r="V36" s="649" t="s">
        <v>171</v>
      </c>
      <c r="W36" s="650" t="s">
        <v>2234</v>
      </c>
    </row>
    <row r="37" spans="1:23" s="653" customFormat="1" ht="158.25" customHeight="1" x14ac:dyDescent="0.25">
      <c r="A37" s="912"/>
      <c r="B37" s="918"/>
      <c r="C37" s="977"/>
      <c r="D37" s="977"/>
      <c r="E37" s="737" t="s">
        <v>2051</v>
      </c>
      <c r="F37" s="737" t="s">
        <v>2227</v>
      </c>
      <c r="G37" s="739">
        <v>1</v>
      </c>
      <c r="H37" s="716">
        <f>P37</f>
        <v>111408.81999999999</v>
      </c>
      <c r="I37" s="739"/>
      <c r="J37" s="716"/>
      <c r="K37" s="739"/>
      <c r="L37" s="716"/>
      <c r="M37" s="739"/>
      <c r="N37" s="716"/>
      <c r="O37" s="755">
        <f t="shared" si="0"/>
        <v>1</v>
      </c>
      <c r="P37" s="714">
        <f>'5. ACTIVIDADES ESPECIALES'!D105</f>
        <v>111408.81999999999</v>
      </c>
      <c r="Q37" s="657">
        <v>270</v>
      </c>
      <c r="R37" s="657" t="s">
        <v>1994</v>
      </c>
      <c r="S37" s="657" t="s">
        <v>1995</v>
      </c>
      <c r="T37" s="657" t="s">
        <v>1996</v>
      </c>
      <c r="U37" s="657" t="s">
        <v>1997</v>
      </c>
      <c r="V37" s="657" t="s">
        <v>171</v>
      </c>
      <c r="W37" s="660" t="s">
        <v>2234</v>
      </c>
    </row>
    <row r="38" spans="1:23" ht="138.75" customHeight="1" x14ac:dyDescent="0.25">
      <c r="A38" s="912"/>
      <c r="B38" s="978" t="s">
        <v>674</v>
      </c>
      <c r="C38" s="979" t="s">
        <v>675</v>
      </c>
      <c r="D38" s="979" t="s">
        <v>122</v>
      </c>
      <c r="E38" s="737" t="s">
        <v>2103</v>
      </c>
      <c r="F38" s="737" t="s">
        <v>2084</v>
      </c>
      <c r="G38" s="739"/>
      <c r="H38" s="716"/>
      <c r="I38" s="739">
        <v>1</v>
      </c>
      <c r="J38" s="716">
        <f>P38</f>
        <v>3600</v>
      </c>
      <c r="K38" s="739"/>
      <c r="L38" s="716"/>
      <c r="M38" s="739"/>
      <c r="N38" s="716"/>
      <c r="O38" s="755">
        <f t="shared" si="0"/>
        <v>1</v>
      </c>
      <c r="P38" s="714">
        <f>'1. TALLERES SEMINARIOS'!D84</f>
        <v>3600</v>
      </c>
      <c r="Q38" s="657">
        <v>142</v>
      </c>
      <c r="R38" s="657" t="s">
        <v>1863</v>
      </c>
      <c r="S38" s="657" t="s">
        <v>2085</v>
      </c>
      <c r="T38" s="657" t="s">
        <v>2086</v>
      </c>
      <c r="U38" s="657" t="s">
        <v>2087</v>
      </c>
      <c r="V38" s="657" t="s">
        <v>2088</v>
      </c>
      <c r="W38" s="660" t="s">
        <v>2089</v>
      </c>
    </row>
    <row r="39" spans="1:23" s="653" customFormat="1" ht="109.5" customHeight="1" x14ac:dyDescent="0.25">
      <c r="A39" s="912"/>
      <c r="B39" s="978"/>
      <c r="C39" s="980"/>
      <c r="D39" s="980"/>
      <c r="E39" s="737" t="s">
        <v>2104</v>
      </c>
      <c r="F39" s="656" t="s">
        <v>2107</v>
      </c>
      <c r="G39" s="739"/>
      <c r="H39" s="716"/>
      <c r="I39" s="739"/>
      <c r="J39" s="716"/>
      <c r="K39" s="739">
        <v>0.5</v>
      </c>
      <c r="L39" s="716"/>
      <c r="M39" s="739">
        <v>0.5</v>
      </c>
      <c r="N39" s="716"/>
      <c r="O39" s="755">
        <f t="shared" si="0"/>
        <v>1</v>
      </c>
      <c r="P39" s="714"/>
      <c r="Q39" s="657">
        <v>142</v>
      </c>
      <c r="R39" s="657" t="s">
        <v>1863</v>
      </c>
      <c r="S39" s="657" t="s">
        <v>2090</v>
      </c>
      <c r="T39" s="657" t="s">
        <v>2091</v>
      </c>
      <c r="U39" s="657" t="s">
        <v>2092</v>
      </c>
      <c r="V39" s="657" t="s">
        <v>2093</v>
      </c>
      <c r="W39" s="660" t="s">
        <v>1972</v>
      </c>
    </row>
    <row r="40" spans="1:23" s="653" customFormat="1" ht="76.5" customHeight="1" x14ac:dyDescent="0.25">
      <c r="A40" s="912"/>
      <c r="B40" s="978"/>
      <c r="C40" s="980"/>
      <c r="D40" s="980"/>
      <c r="E40" s="737" t="s">
        <v>2105</v>
      </c>
      <c r="F40" s="737" t="s">
        <v>2094</v>
      </c>
      <c r="G40" s="739"/>
      <c r="H40" s="716"/>
      <c r="I40" s="739"/>
      <c r="J40" s="716"/>
      <c r="K40" s="739">
        <v>1</v>
      </c>
      <c r="L40" s="716">
        <f>P40</f>
        <v>1350</v>
      </c>
      <c r="M40" s="739"/>
      <c r="N40" s="716"/>
      <c r="O40" s="755">
        <f t="shared" si="0"/>
        <v>1</v>
      </c>
      <c r="P40" s="714">
        <f>'1. TALLERES SEMINARIOS'!D103</f>
        <v>1350</v>
      </c>
      <c r="Q40" s="657">
        <v>142</v>
      </c>
      <c r="R40" s="657" t="s">
        <v>2095</v>
      </c>
      <c r="S40" s="657" t="s">
        <v>2096</v>
      </c>
      <c r="T40" s="657" t="s">
        <v>2097</v>
      </c>
      <c r="U40" s="657" t="s">
        <v>2098</v>
      </c>
      <c r="V40" s="657" t="s">
        <v>2093</v>
      </c>
      <c r="W40" s="660" t="s">
        <v>1972</v>
      </c>
    </row>
    <row r="41" spans="1:23" s="653" customFormat="1" ht="99" customHeight="1" x14ac:dyDescent="0.25">
      <c r="A41" s="912"/>
      <c r="B41" s="978"/>
      <c r="C41" s="980"/>
      <c r="D41" s="980"/>
      <c r="E41" s="737" t="s">
        <v>2106</v>
      </c>
      <c r="F41" s="737" t="s">
        <v>2099</v>
      </c>
      <c r="G41" s="739">
        <v>1</v>
      </c>
      <c r="H41" s="716">
        <f>P41</f>
        <v>42900</v>
      </c>
      <c r="I41" s="739"/>
      <c r="J41" s="716"/>
      <c r="K41" s="739"/>
      <c r="L41" s="716"/>
      <c r="M41" s="739"/>
      <c r="N41" s="716"/>
      <c r="O41" s="755">
        <f t="shared" si="0"/>
        <v>1</v>
      </c>
      <c r="P41" s="714">
        <f>'1. TALLERES SEMINARIOS'!D122</f>
        <v>42900</v>
      </c>
      <c r="Q41" s="657">
        <v>142</v>
      </c>
      <c r="R41" s="657" t="s">
        <v>2100</v>
      </c>
      <c r="S41" s="657" t="s">
        <v>2101</v>
      </c>
      <c r="T41" s="657" t="s">
        <v>2102</v>
      </c>
      <c r="U41" s="657" t="s">
        <v>2098</v>
      </c>
      <c r="V41" s="657" t="s">
        <v>2093</v>
      </c>
      <c r="W41" s="660" t="s">
        <v>1972</v>
      </c>
    </row>
    <row r="42" spans="1:23" s="653" customFormat="1" ht="99" customHeight="1" x14ac:dyDescent="0.25">
      <c r="A42" s="912"/>
      <c r="B42" s="978"/>
      <c r="C42" s="981"/>
      <c r="D42" s="981"/>
      <c r="E42" s="737" t="s">
        <v>2477</v>
      </c>
      <c r="F42" s="339" t="s">
        <v>2478</v>
      </c>
      <c r="G42" s="340"/>
      <c r="H42" s="343"/>
      <c r="I42" s="340">
        <v>100</v>
      </c>
      <c r="J42" s="343">
        <f>P42</f>
        <v>44600</v>
      </c>
      <c r="K42" s="340"/>
      <c r="L42" s="278"/>
      <c r="M42" s="340"/>
      <c r="N42" s="278"/>
      <c r="O42" s="842">
        <f t="shared" si="0"/>
        <v>100</v>
      </c>
      <c r="P42" s="842">
        <f>'1. TALLERES SEMINARIOS'!D160</f>
        <v>44600</v>
      </c>
      <c r="Q42" s="720">
        <v>142</v>
      </c>
      <c r="R42" s="720" t="s">
        <v>2479</v>
      </c>
      <c r="S42" s="342" t="s">
        <v>2480</v>
      </c>
      <c r="T42" s="342" t="s">
        <v>2481</v>
      </c>
      <c r="U42" s="342" t="s">
        <v>2482</v>
      </c>
      <c r="V42" s="342" t="s">
        <v>2483</v>
      </c>
      <c r="W42" s="717" t="s">
        <v>2476</v>
      </c>
    </row>
    <row r="43" spans="1:23" ht="198" customHeight="1" x14ac:dyDescent="0.25">
      <c r="A43" s="913"/>
      <c r="B43" s="978"/>
      <c r="C43" s="396" t="s">
        <v>676</v>
      </c>
      <c r="D43" s="396"/>
      <c r="E43" s="740" t="s">
        <v>2114</v>
      </c>
      <c r="F43" s="740" t="s">
        <v>2109</v>
      </c>
      <c r="G43" s="733"/>
      <c r="H43" s="713"/>
      <c r="I43" s="733"/>
      <c r="J43" s="713"/>
      <c r="K43" s="733">
        <v>1</v>
      </c>
      <c r="L43" s="713">
        <f>P43</f>
        <v>27000</v>
      </c>
      <c r="M43" s="733"/>
      <c r="N43" s="713"/>
      <c r="O43" s="755">
        <f t="shared" si="0"/>
        <v>1</v>
      </c>
      <c r="P43" s="713">
        <f>'1. TALLERES SEMINARIOS'!D141</f>
        <v>27000</v>
      </c>
      <c r="Q43" s="726">
        <v>23</v>
      </c>
      <c r="R43" s="726" t="s">
        <v>2110</v>
      </c>
      <c r="S43" s="726" t="s">
        <v>2111</v>
      </c>
      <c r="T43" s="726" t="s">
        <v>2112</v>
      </c>
      <c r="U43" s="726" t="s">
        <v>2098</v>
      </c>
      <c r="V43" s="726" t="s">
        <v>2113</v>
      </c>
      <c r="W43" s="718" t="s">
        <v>1972</v>
      </c>
    </row>
    <row r="44" spans="1:23" ht="26.25" customHeight="1" x14ac:dyDescent="0.25">
      <c r="A44" s="440"/>
      <c r="B44" s="441"/>
      <c r="C44" s="440" t="s">
        <v>138</v>
      </c>
      <c r="D44" s="441"/>
      <c r="E44" s="441"/>
      <c r="F44" s="442"/>
      <c r="G44" s="756">
        <f>SUM(G9:G43)</f>
        <v>18.5</v>
      </c>
      <c r="H44" s="288">
        <f>SUM(H9:H43)</f>
        <v>2535527.0859999997</v>
      </c>
      <c r="I44" s="756">
        <f>SUM(I9:I43)</f>
        <v>106.5</v>
      </c>
      <c r="J44" s="288">
        <f t="shared" ref="J44:N44" si="2">SUM(J9:J43)</f>
        <v>3889894.0659999996</v>
      </c>
      <c r="K44" s="377">
        <f t="shared" si="2"/>
        <v>5.5</v>
      </c>
      <c r="L44" s="288">
        <f t="shared" si="2"/>
        <v>6429968</v>
      </c>
      <c r="M44" s="377">
        <f t="shared" si="2"/>
        <v>2.5</v>
      </c>
      <c r="N44" s="288">
        <f t="shared" si="2"/>
        <v>3492309</v>
      </c>
      <c r="O44" s="377">
        <f>G44+I44+K44+M44</f>
        <v>133</v>
      </c>
      <c r="P44" s="290">
        <f>H44+J44+L44+N44</f>
        <v>16347698.151999999</v>
      </c>
      <c r="Q44" s="377"/>
      <c r="R44" s="377"/>
      <c r="S44" s="377"/>
      <c r="T44" s="734"/>
      <c r="U44" s="377"/>
      <c r="V44" s="377"/>
      <c r="W44" s="402"/>
    </row>
    <row r="45" spans="1:23" ht="213" customHeight="1" x14ac:dyDescent="0.25">
      <c r="J45" s="653"/>
      <c r="K45" t="s">
        <v>2221</v>
      </c>
      <c r="P45" s="769">
        <f>P43+P42+P41+P40+P38+P37+P36+P34+P33+P32+P31+P30+P29+P28+P27+P26+P25+P24+P23+P22+P21+P20+P19+P18+P17+P16+P15+P14+P13+P12+P11+P10</f>
        <v>17239129.851999998</v>
      </c>
    </row>
    <row r="46" spans="1:23" ht="165.75" customHeight="1" x14ac:dyDescent="0.25"/>
    <row r="47" spans="1:23" ht="144.75" customHeight="1" x14ac:dyDescent="0.25"/>
    <row r="48" spans="1:23" ht="112.5" customHeight="1" x14ac:dyDescent="0.25"/>
    <row r="49" spans="20:20" ht="112.5" customHeight="1" x14ac:dyDescent="0.25"/>
    <row r="50" spans="20:20" ht="112.5" customHeight="1" x14ac:dyDescent="0.25"/>
    <row r="51" spans="20:20" ht="112.5" customHeight="1" x14ac:dyDescent="0.25"/>
    <row r="52" spans="20:20" ht="112.5" customHeight="1" x14ac:dyDescent="0.25"/>
    <row r="53" spans="20:20" ht="90" customHeight="1" x14ac:dyDescent="0.25"/>
    <row r="54" spans="20:20" ht="72.75" customHeight="1" x14ac:dyDescent="0.25"/>
    <row r="55" spans="20:20" ht="79.5" customHeight="1" x14ac:dyDescent="0.25"/>
    <row r="56" spans="20:20" ht="100.5" customHeight="1" x14ac:dyDescent="0.25"/>
    <row r="57" spans="20:20" ht="97.5" customHeight="1" x14ac:dyDescent="0.25"/>
    <row r="58" spans="20:20" ht="79.5" customHeight="1" x14ac:dyDescent="0.25"/>
    <row r="59" spans="20:20" ht="79.5" customHeight="1" x14ac:dyDescent="0.25"/>
    <row r="60" spans="20:20" ht="79.5" customHeight="1" x14ac:dyDescent="0.25"/>
    <row r="61" spans="20:20" ht="79.5" customHeight="1" x14ac:dyDescent="0.25"/>
    <row r="62" spans="20:20" ht="119.25" customHeight="1" x14ac:dyDescent="0.25"/>
    <row r="63" spans="20:20" ht="79.5" customHeight="1" x14ac:dyDescent="0.25"/>
    <row r="64" spans="20:20" s="358" customFormat="1" ht="15" customHeight="1" x14ac:dyDescent="0.25">
      <c r="T64" s="723"/>
    </row>
    <row r="65" spans="20:20" s="358" customFormat="1" ht="24" customHeight="1" x14ac:dyDescent="0.25">
      <c r="T65" s="723"/>
    </row>
    <row r="66" spans="20:20" ht="234.75" customHeight="1" x14ac:dyDescent="0.25"/>
    <row r="67" spans="20:20" ht="225" customHeight="1" x14ac:dyDescent="0.25"/>
    <row r="68" spans="20:20" ht="85.5" customHeight="1" x14ac:dyDescent="0.25"/>
    <row r="69" spans="20:20" ht="78" customHeight="1" x14ac:dyDescent="0.25"/>
    <row r="70" spans="20:20" ht="146.25" customHeight="1" x14ac:dyDescent="0.25"/>
    <row r="71" spans="20:20" ht="103.5" customHeight="1" x14ac:dyDescent="0.25"/>
    <row r="72" spans="20:20" ht="93.75" customHeight="1" x14ac:dyDescent="0.25"/>
    <row r="73" spans="20:20" ht="154.5" customHeight="1" x14ac:dyDescent="0.25"/>
    <row r="74" spans="20:20" ht="153.75" customHeight="1" x14ac:dyDescent="0.25"/>
    <row r="75" spans="20:20" ht="138" customHeight="1" x14ac:dyDescent="0.25"/>
    <row r="76" spans="20:20" ht="139.5" customHeight="1" x14ac:dyDescent="0.25"/>
    <row r="77" spans="20:20" ht="99" customHeight="1" x14ac:dyDescent="0.25"/>
    <row r="78" spans="20:20" s="358" customFormat="1" ht="15" customHeight="1" x14ac:dyDescent="0.25">
      <c r="T78" s="723"/>
    </row>
    <row r="79" spans="20:20" s="358" customFormat="1" ht="12" x14ac:dyDescent="0.25">
      <c r="T79" s="723"/>
    </row>
  </sheetData>
  <mergeCells count="29">
    <mergeCell ref="D31:D33"/>
    <mergeCell ref="A9:A43"/>
    <mergeCell ref="A4:A6"/>
    <mergeCell ref="B4:B6"/>
    <mergeCell ref="C4:C6"/>
    <mergeCell ref="B38:B43"/>
    <mergeCell ref="B36:B37"/>
    <mergeCell ref="C36:C37"/>
    <mergeCell ref="D36:D37"/>
    <mergeCell ref="C31:C33"/>
    <mergeCell ref="B32:B34"/>
    <mergeCell ref="D38:D42"/>
    <mergeCell ref="C38:C42"/>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 ref="D4:D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5" zoomScale="80" zoomScaleNormal="80" workbookViewId="0">
      <selection activeCell="H24" sqref="H24"/>
    </sheetView>
  </sheetViews>
  <sheetFormatPr baseColWidth="10" defaultColWidth="11.5703125" defaultRowHeight="15" x14ac:dyDescent="0.25"/>
  <cols>
    <col min="1" max="1" width="11.5703125" style="112"/>
    <col min="2" max="2" width="35" style="112" customWidth="1"/>
    <col min="3" max="3" width="21.5703125" style="112" customWidth="1"/>
    <col min="4" max="4" width="18.42578125" style="112" customWidth="1"/>
    <col min="5" max="5" width="14.85546875" style="112" customWidth="1"/>
    <col min="6" max="6" width="24.140625" style="112" customWidth="1"/>
    <col min="7" max="7" width="11.5703125" style="112"/>
    <col min="8" max="8" width="54.140625" style="112" customWidth="1"/>
    <col min="9" max="10" width="15.85546875" style="112" bestFit="1" customWidth="1"/>
    <col min="11" max="16384" width="11.5703125" style="112"/>
  </cols>
  <sheetData>
    <row r="2" spans="2:10" ht="18.75" x14ac:dyDescent="0.25">
      <c r="B2" s="107" t="s">
        <v>21</v>
      </c>
      <c r="C2" s="107" t="s">
        <v>514</v>
      </c>
      <c r="H2" s="117" t="s">
        <v>513</v>
      </c>
      <c r="I2" s="117" t="s">
        <v>514</v>
      </c>
    </row>
    <row r="3" spans="2:10" ht="18.75" x14ac:dyDescent="0.25">
      <c r="B3" s="108" t="s">
        <v>173</v>
      </c>
      <c r="C3" s="233">
        <f>'1. TALLERES SEMINARIOS'!D5</f>
        <v>456750</v>
      </c>
      <c r="H3" s="152" t="s">
        <v>1849</v>
      </c>
      <c r="I3" s="225">
        <f>'Desarrollo e Innov. Curricular'!P24</f>
        <v>174520</v>
      </c>
      <c r="J3" s="771">
        <f>'Desarrollo e Innov. Curricular'!P24</f>
        <v>174520</v>
      </c>
    </row>
    <row r="4" spans="2:10" ht="18.75" x14ac:dyDescent="0.25">
      <c r="B4" s="108" t="s">
        <v>542</v>
      </c>
      <c r="C4" s="233">
        <f>'2. CONTRATACION DE PERSONAL'!D5</f>
        <v>7357840.7699999996</v>
      </c>
      <c r="H4" s="152" t="s">
        <v>236</v>
      </c>
      <c r="I4" s="225">
        <f>Investigación!P36</f>
        <v>2817170</v>
      </c>
      <c r="J4" s="771">
        <f>Investigación!P37</f>
        <v>38560</v>
      </c>
    </row>
    <row r="5" spans="2:10" ht="18.75" x14ac:dyDescent="0.25">
      <c r="B5" s="108" t="s">
        <v>243</v>
      </c>
      <c r="C5" s="233">
        <f>'3. EQUIPO DE OFICINA'!D5</f>
        <v>0</v>
      </c>
      <c r="H5" s="152" t="s">
        <v>598</v>
      </c>
      <c r="I5" s="225">
        <f>'Vinculación Univ. Sociedad'!P20</f>
        <v>7100</v>
      </c>
      <c r="J5" s="771">
        <f>'Vinculación Univ. Sociedad'!P20</f>
        <v>7100</v>
      </c>
    </row>
    <row r="6" spans="2:10" ht="18.75" x14ac:dyDescent="0.25">
      <c r="B6" s="108" t="s">
        <v>543</v>
      </c>
      <c r="C6" s="233">
        <f>'4. EQUIPO TECNOLÓGICOS'!D5</f>
        <v>1781939</v>
      </c>
      <c r="H6" s="152" t="s">
        <v>246</v>
      </c>
      <c r="I6" s="225">
        <f>'Docencia y Profesorado Universi'!P18</f>
        <v>7663540.7699999996</v>
      </c>
      <c r="J6" s="152"/>
    </row>
    <row r="7" spans="2:10" ht="18.75" x14ac:dyDescent="0.25">
      <c r="B7" s="108" t="s">
        <v>244</v>
      </c>
      <c r="C7" s="233">
        <f>'5. ACTIVIDADES ESPECIALES'!D5</f>
        <v>4585469.5199999996</v>
      </c>
      <c r="H7" s="152" t="s">
        <v>171</v>
      </c>
      <c r="I7" s="225">
        <f>Estudiantes!P25</f>
        <v>0</v>
      </c>
      <c r="J7" s="152"/>
    </row>
    <row r="8" spans="2:10" ht="18.75" x14ac:dyDescent="0.25">
      <c r="B8" s="119" t="s">
        <v>509</v>
      </c>
      <c r="C8" s="109">
        <f>'6. Becas'!D5</f>
        <v>0</v>
      </c>
      <c r="H8" s="152" t="s">
        <v>1852</v>
      </c>
      <c r="I8" s="225">
        <f>'Gestion Administrativa'!P45</f>
        <v>17239129.851999998</v>
      </c>
      <c r="J8" s="771">
        <v>588267.52000000002</v>
      </c>
    </row>
    <row r="9" spans="2:10" ht="18.75" x14ac:dyDescent="0.25">
      <c r="B9" s="119" t="s">
        <v>510</v>
      </c>
      <c r="C9" s="109">
        <f>'7. Infraestructura'!D5</f>
        <v>13566961.331999999</v>
      </c>
      <c r="E9" s="152" t="s">
        <v>163</v>
      </c>
      <c r="F9" s="236">
        <f>Presupuesto!F587</f>
        <v>27901460.621999998</v>
      </c>
      <c r="G9" s="138"/>
      <c r="H9" s="226" t="s">
        <v>247</v>
      </c>
      <c r="I9" s="227">
        <f>Graduados!P14</f>
        <v>0</v>
      </c>
      <c r="J9" s="152"/>
    </row>
    <row r="10" spans="2:10" ht="18.75" x14ac:dyDescent="0.25">
      <c r="B10" s="108" t="s">
        <v>545</v>
      </c>
      <c r="C10" s="109">
        <f>'8. Venta de Servicios'!D5</f>
        <v>152500</v>
      </c>
      <c r="F10" s="138"/>
      <c r="G10" s="138"/>
      <c r="H10" s="226" t="s">
        <v>600</v>
      </c>
      <c r="I10" s="227">
        <f>'Gestion Academica'!P21</f>
        <v>0</v>
      </c>
      <c r="J10" s="152"/>
    </row>
    <row r="11" spans="2:10" ht="18.75" x14ac:dyDescent="0.25">
      <c r="B11" s="119"/>
      <c r="C11" s="109"/>
      <c r="F11" s="138"/>
      <c r="G11" s="138"/>
      <c r="H11" s="226" t="s">
        <v>601</v>
      </c>
      <c r="I11" s="227">
        <f>'Gestión del Conocimiento'!P32</f>
        <v>0</v>
      </c>
      <c r="J11" s="152"/>
    </row>
    <row r="12" spans="2:10" ht="18.75" x14ac:dyDescent="0.25">
      <c r="B12" s="119"/>
      <c r="C12" s="109"/>
      <c r="F12" s="138"/>
      <c r="G12" s="138"/>
      <c r="H12" s="226" t="s">
        <v>248</v>
      </c>
      <c r="I12" s="227">
        <f>Gobernabilidad!P12</f>
        <v>0</v>
      </c>
      <c r="J12" s="152"/>
    </row>
    <row r="13" spans="2:10" ht="23.25" x14ac:dyDescent="0.25">
      <c r="B13" s="110"/>
      <c r="C13" s="111"/>
      <c r="F13" s="138"/>
      <c r="G13" s="138"/>
      <c r="H13" s="226" t="s">
        <v>602</v>
      </c>
      <c r="I13" s="227">
        <f>'Lo Esencial'!P25</f>
        <v>0</v>
      </c>
      <c r="J13" s="152"/>
    </row>
    <row r="14" spans="2:10" ht="26.25" x14ac:dyDescent="0.25">
      <c r="B14" s="234" t="s">
        <v>242</v>
      </c>
      <c r="C14" s="235">
        <f>SUM(C3:C13)</f>
        <v>27901460.621999998</v>
      </c>
      <c r="F14" s="138"/>
      <c r="G14" s="138"/>
      <c r="H14" s="138"/>
      <c r="I14" s="138"/>
    </row>
    <row r="15" spans="2:10" x14ac:dyDescent="0.25">
      <c r="F15" s="837">
        <f>I15-F9</f>
        <v>0</v>
      </c>
      <c r="G15" s="138"/>
      <c r="H15" s="545" t="s">
        <v>242</v>
      </c>
      <c r="I15" s="836">
        <f>SUM(I3:I13)</f>
        <v>27901460.621999998</v>
      </c>
      <c r="J15" s="770">
        <f>SUM(J3:J14)</f>
        <v>808447.52</v>
      </c>
    </row>
    <row r="16" spans="2:10" x14ac:dyDescent="0.25">
      <c r="F16" s="138"/>
      <c r="G16" s="138"/>
      <c r="H16" s="138"/>
      <c r="I16" s="138"/>
      <c r="J16" s="228"/>
    </row>
    <row r="17" spans="2:15" x14ac:dyDescent="0.25">
      <c r="J17" s="228"/>
    </row>
    <row r="18" spans="2:15" x14ac:dyDescent="0.25">
      <c r="J18" s="228"/>
    </row>
    <row r="19" spans="2:15" x14ac:dyDescent="0.25">
      <c r="H19" s="228"/>
      <c r="J19" s="228"/>
    </row>
    <row r="20" spans="2:15" x14ac:dyDescent="0.25">
      <c r="J20" s="228"/>
    </row>
    <row r="21" spans="2:15" x14ac:dyDescent="0.25">
      <c r="J21" s="228"/>
    </row>
    <row r="24" spans="2:15" x14ac:dyDescent="0.25">
      <c r="H24" s="228"/>
    </row>
    <row r="25" spans="2:15" x14ac:dyDescent="0.25">
      <c r="B25" s="112" t="s">
        <v>745</v>
      </c>
      <c r="C25" s="112" t="s">
        <v>746</v>
      </c>
      <c r="D25" s="112" t="s">
        <v>747</v>
      </c>
      <c r="E25" s="112" t="s">
        <v>748</v>
      </c>
      <c r="F25" s="112" t="s">
        <v>749</v>
      </c>
      <c r="G25" s="112" t="s">
        <v>750</v>
      </c>
      <c r="H25" s="112" t="s">
        <v>751</v>
      </c>
      <c r="I25" s="112" t="s">
        <v>752</v>
      </c>
      <c r="J25" s="112" t="s">
        <v>753</v>
      </c>
      <c r="K25" s="112" t="s">
        <v>754</v>
      </c>
      <c r="L25" s="112" t="s">
        <v>755</v>
      </c>
      <c r="M25" s="112" t="s">
        <v>756</v>
      </c>
      <c r="N25" s="112" t="s">
        <v>757</v>
      </c>
      <c r="O25" s="112" t="s">
        <v>758</v>
      </c>
    </row>
    <row r="27" spans="2:15" x14ac:dyDescent="0.25">
      <c r="H27" s="183"/>
    </row>
    <row r="29" spans="2:15" ht="18.75" x14ac:dyDescent="0.25">
      <c r="B29" s="108"/>
      <c r="C29" s="109"/>
    </row>
    <row r="30" spans="2:15" ht="18.75" x14ac:dyDescent="0.25">
      <c r="B30" s="108"/>
      <c r="C30" s="109"/>
    </row>
    <row r="31" spans="2:15" x14ac:dyDescent="0.25">
      <c r="B31" s="229" t="s">
        <v>538</v>
      </c>
    </row>
    <row r="33" spans="2:4" ht="18.75" x14ac:dyDescent="0.25">
      <c r="B33" s="107" t="s">
        <v>21</v>
      </c>
      <c r="C33" s="107" t="s">
        <v>55</v>
      </c>
      <c r="D33" s="307" t="s">
        <v>605</v>
      </c>
    </row>
    <row r="34" spans="2:4" ht="18.75" x14ac:dyDescent="0.25">
      <c r="B34" s="112" t="s">
        <v>745</v>
      </c>
      <c r="C34" s="194">
        <f>SUMIF('2. CONTRATACION DE PERSONAL'!C:C,'Cuadro resumen'!$B$34:$B$50,'2. CONTRATACION DE PERSONAL'!D:D)</f>
        <v>0</v>
      </c>
      <c r="D34" s="308">
        <f>SUMIF('2. CONTRATACION DE PERSONAL'!$C:$C,'Cuadro resumen'!$B$34:$B$50,'2. CONTRATACION DE PERSONAL'!$G:$G)</f>
        <v>0</v>
      </c>
    </row>
    <row r="35" spans="2:4" ht="18.75" x14ac:dyDescent="0.25">
      <c r="B35" s="112" t="s">
        <v>746</v>
      </c>
      <c r="C35" s="194">
        <f>SUMIF('2. CONTRATACION DE PERSONAL'!C:C,'Cuadro resumen'!$B$34:$B$50,'2. CONTRATACION DE PERSONAL'!D:D)</f>
        <v>0</v>
      </c>
      <c r="D35" s="308">
        <f>SUMIF('2. CONTRATACION DE PERSONAL'!$C:$C,'Cuadro resumen'!$B$34:$B$50,'2. CONTRATACION DE PERSONAL'!$G:$G)</f>
        <v>0</v>
      </c>
    </row>
    <row r="36" spans="2:4" ht="18.75" x14ac:dyDescent="0.25">
      <c r="B36" s="112" t="s">
        <v>747</v>
      </c>
      <c r="C36" s="194">
        <f>SUMIF('2. CONTRATACION DE PERSONAL'!C:C,'Cuadro resumen'!$B$34:$B$50,'2. CONTRATACION DE PERSONAL'!D:D)</f>
        <v>0</v>
      </c>
      <c r="D36" s="308">
        <f>SUMIF('2. CONTRATACION DE PERSONAL'!$C:$C,'Cuadro resumen'!$B$34:$B$50,'2. CONTRATACION DE PERSONAL'!$G:$G)</f>
        <v>0</v>
      </c>
    </row>
    <row r="37" spans="2:4" ht="18.75" x14ac:dyDescent="0.25">
      <c r="B37" s="112" t="s">
        <v>748</v>
      </c>
      <c r="C37" s="194">
        <f>SUMIF('2. CONTRATACION DE PERSONAL'!C:C,'Cuadro resumen'!$B$34:$B$50,'2. CONTRATACION DE PERSONAL'!D:D)</f>
        <v>0</v>
      </c>
      <c r="D37" s="308">
        <f>SUMIF('2. CONTRATACION DE PERSONAL'!$C:$C,'Cuadro resumen'!$B$34:$B$50,'2. CONTRATACION DE PERSONAL'!$G:$G)</f>
        <v>0</v>
      </c>
    </row>
    <row r="38" spans="2:4" ht="18.75" x14ac:dyDescent="0.25">
      <c r="B38" s="112" t="s">
        <v>749</v>
      </c>
      <c r="C38" s="194">
        <f>SUMIF('2. CONTRATACION DE PERSONAL'!C:C,'Cuadro resumen'!$B$34:$B$50,'2. CONTRATACION DE PERSONAL'!D:D)</f>
        <v>0</v>
      </c>
      <c r="D38" s="308">
        <f>SUMIF('2. CONTRATACION DE PERSONAL'!$C:$C,'Cuadro resumen'!$B$34:$B$50,'2. CONTRATACION DE PERSONAL'!$G:$G)</f>
        <v>0</v>
      </c>
    </row>
    <row r="39" spans="2:4" ht="18.75" x14ac:dyDescent="0.25">
      <c r="B39" s="112" t="s">
        <v>750</v>
      </c>
      <c r="C39" s="194">
        <f>SUMIF('2. CONTRATACION DE PERSONAL'!C:C,'Cuadro resumen'!$B$34:$B$50,'2. CONTRATACION DE PERSONAL'!D:D)</f>
        <v>0</v>
      </c>
      <c r="D39" s="308">
        <f>SUMIF('2. CONTRATACION DE PERSONAL'!$C:$C,'Cuadro resumen'!$B$34:$B$50,'2. CONTRATACION DE PERSONAL'!$G:$G)</f>
        <v>0</v>
      </c>
    </row>
    <row r="40" spans="2:4" ht="18.75" x14ac:dyDescent="0.25">
      <c r="B40" s="112" t="s">
        <v>751</v>
      </c>
      <c r="C40" s="194">
        <f>SUMIF('2. CONTRATACION DE PERSONAL'!C:C,'Cuadro resumen'!$B$34:$B$50,'2. CONTRATACION DE PERSONAL'!D:D)</f>
        <v>0</v>
      </c>
      <c r="D40" s="308">
        <f>SUMIF('2. CONTRATACION DE PERSONAL'!$C:$C,'Cuadro resumen'!$B$34:$B$50,'2. CONTRATACION DE PERSONAL'!$G:$G)</f>
        <v>0</v>
      </c>
    </row>
    <row r="41" spans="2:4" ht="18.75" x14ac:dyDescent="0.25">
      <c r="B41" s="112" t="s">
        <v>752</v>
      </c>
      <c r="C41" s="194">
        <f>SUMIF('2. CONTRATACION DE PERSONAL'!C:C,'Cuadro resumen'!$B$34:$B$50,'2. CONTRATACION DE PERSONAL'!D:D)</f>
        <v>0</v>
      </c>
      <c r="D41" s="308">
        <f>SUMIF('2. CONTRATACION DE PERSONAL'!$C:$C,'Cuadro resumen'!$B$34:$B$50,'2. CONTRATACION DE PERSONAL'!$G:$G)</f>
        <v>0</v>
      </c>
    </row>
    <row r="42" spans="2:4" ht="18.75" x14ac:dyDescent="0.25">
      <c r="B42" s="112" t="s">
        <v>753</v>
      </c>
      <c r="C42" s="194">
        <f>SUMIF('2. CONTRATACION DE PERSONAL'!C:C,'Cuadro resumen'!$B$34:$B$50,'2. CONTRATACION DE PERSONAL'!D:D)</f>
        <v>0</v>
      </c>
      <c r="D42" s="308">
        <f>SUMIF('2. CONTRATACION DE PERSONAL'!$C:$C,'Cuadro resumen'!$B$34:$B$50,'2. CONTRATACION DE PERSONAL'!$G:$G)</f>
        <v>0</v>
      </c>
    </row>
    <row r="43" spans="2:4" ht="18.75" x14ac:dyDescent="0.25">
      <c r="B43" s="112" t="s">
        <v>754</v>
      </c>
      <c r="C43" s="194">
        <f>SUMIF('2. CONTRATACION DE PERSONAL'!C:C,'Cuadro resumen'!$B$34:$B$50,'2. CONTRATACION DE PERSONAL'!D:D)</f>
        <v>0</v>
      </c>
      <c r="D43" s="308">
        <f>SUMIF('2. CONTRATACION DE PERSONAL'!$C:$C,'Cuadro resumen'!$B$34:$B$50,'2. CONTRATACION DE PERSONAL'!$G:$G)</f>
        <v>0</v>
      </c>
    </row>
    <row r="44" spans="2:4" ht="18.75" x14ac:dyDescent="0.25">
      <c r="B44" s="112" t="s">
        <v>755</v>
      </c>
      <c r="C44" s="194">
        <f>SUMIF('2. CONTRATACION DE PERSONAL'!C:C,'Cuadro resumen'!$B$34:$B$50,'2. CONTRATACION DE PERSONAL'!D:D)</f>
        <v>0</v>
      </c>
      <c r="D44" s="308">
        <f>SUMIF('2. CONTRATACION DE PERSONAL'!$C:$C,'Cuadro resumen'!$B$34:$B$50,'2. CONTRATACION DE PERSONAL'!$G:$G)</f>
        <v>0</v>
      </c>
    </row>
    <row r="45" spans="2:4" ht="18.75" x14ac:dyDescent="0.25">
      <c r="B45" s="112" t="s">
        <v>756</v>
      </c>
      <c r="C45" s="194">
        <f>SUMIF('2. CONTRATACION DE PERSONAL'!C:C,'Cuadro resumen'!$B$34:$B$50,'2. CONTRATACION DE PERSONAL'!D:D)</f>
        <v>42</v>
      </c>
      <c r="D45" s="308">
        <f>SUMIF('2. CONTRATACION DE PERSONAL'!$C:$C,'Cuadro resumen'!$B$34:$B$50,'2. CONTRATACION DE PERSONAL'!$G:$G)</f>
        <v>6239394</v>
      </c>
    </row>
    <row r="46" spans="2:4" ht="18.75" x14ac:dyDescent="0.25">
      <c r="B46" s="112" t="s">
        <v>757</v>
      </c>
      <c r="C46" s="194">
        <f>SUMIF('2. CONTRATACION DE PERSONAL'!C:C,'Cuadro resumen'!$B$34:$B$50,'2. CONTRATACION DE PERSONAL'!D:D)</f>
        <v>0</v>
      </c>
      <c r="D46" s="308">
        <f>SUMIF('2. CONTRATACION DE PERSONAL'!$C:$C,'Cuadro resumen'!$B$34:$B$50,'2. CONTRATACION DE PERSONAL'!$G:$G)</f>
        <v>0</v>
      </c>
    </row>
    <row r="47" spans="2:4" ht="18.75" x14ac:dyDescent="0.25">
      <c r="B47" s="112" t="s">
        <v>758</v>
      </c>
      <c r="C47" s="194">
        <f>SUMIF('2. CONTRATACION DE PERSONAL'!C:C,'Cuadro resumen'!$B$34:$B$50,'2. CONTRATACION DE PERSONAL'!D:D)</f>
        <v>12</v>
      </c>
      <c r="D47" s="308">
        <f>SUMIF('2. CONTRATACION DE PERSONAL'!$C:$C,'Cuadro resumen'!$B$34:$B$50,'2. CONTRATACION DE PERSONAL'!$G:$G)</f>
        <v>274242.24</v>
      </c>
    </row>
    <row r="48" spans="2:4" ht="18.75" x14ac:dyDescent="0.25">
      <c r="B48" s="108" t="s">
        <v>84</v>
      </c>
      <c r="C48" s="194">
        <f>SUMIF('2. CONTRATACION DE PERSONAL'!C:C,'Cuadro resumen'!$B$34:$B$50,'2. CONTRATACION DE PERSONAL'!D:D)</f>
        <v>0</v>
      </c>
      <c r="D48" s="308">
        <f>SUMIF('2. CONTRATACION DE PERSONAL'!$C:$C,'Cuadro resumen'!$B$34:$B$50,'2. CONTRATACION DE PERSONAL'!$G:$G)</f>
        <v>0</v>
      </c>
    </row>
    <row r="49" spans="2:4" ht="18.75" x14ac:dyDescent="0.25">
      <c r="B49" s="108" t="s">
        <v>60</v>
      </c>
      <c r="C49" s="194">
        <f>SUMIF('2. CONTRATACION DE PERSONAL'!C:C,'Cuadro resumen'!$B$34:$B$50,'2. CONTRATACION DE PERSONAL'!D:D)</f>
        <v>1</v>
      </c>
      <c r="D49" s="308">
        <f>SUMIF('2. CONTRATACION DE PERSONAL'!$C:$C,'Cuadro resumen'!$B$34:$B$50,'2. CONTRATACION DE PERSONAL'!$G:$G)</f>
        <v>30000</v>
      </c>
    </row>
    <row r="50" spans="2:4" ht="18.75" x14ac:dyDescent="0.25">
      <c r="B50" s="108" t="s">
        <v>61</v>
      </c>
      <c r="C50" s="194">
        <f>SUMIF('2. CONTRATACION DE PERSONAL'!C:C,'Cuadro resumen'!$B$34:$B$50,'2. CONTRATACION DE PERSONAL'!D:D)</f>
        <v>0</v>
      </c>
      <c r="D50" s="308">
        <f>SUMIF('2. CONTRATACION DE PERSONAL'!$C:$C,'Cuadro resumen'!$B$34:$B$50,'2. CONTRATACION DE PERSONAL'!$G:$G)</f>
        <v>0</v>
      </c>
    </row>
    <row r="51" spans="2:4" ht="23.25" x14ac:dyDescent="0.25">
      <c r="B51" s="110" t="s">
        <v>242</v>
      </c>
      <c r="C51" s="195">
        <f>SUBTOTAL(109,C34:C50)</f>
        <v>55</v>
      </c>
      <c r="D51" s="308">
        <f>SUM(D34:D50)</f>
        <v>6543636.2400000002</v>
      </c>
    </row>
    <row r="60" spans="2:4" x14ac:dyDescent="0.25">
      <c r="B60" s="229" t="s">
        <v>503</v>
      </c>
    </row>
    <row r="62" spans="2:4" ht="18.75" x14ac:dyDescent="0.25">
      <c r="B62" s="107" t="s">
        <v>21</v>
      </c>
      <c r="C62" s="107" t="s">
        <v>55</v>
      </c>
      <c r="D62" s="307" t="s">
        <v>605</v>
      </c>
    </row>
    <row r="63" spans="2:4" ht="18.75" x14ac:dyDescent="0.25">
      <c r="B63" s="108" t="s">
        <v>63</v>
      </c>
      <c r="C63" s="109">
        <f>SUMIF('3. EQUIPO DE OFICINA'!C:C,'Cuadro resumen'!$B$63:$B$72,'3. EQUIPO DE OFICINA'!D:D)</f>
        <v>0</v>
      </c>
      <c r="D63" s="309">
        <f>SUMIF('3. EQUIPO DE OFICINA'!$C:$C,'Cuadro resumen'!$B$63:$B$72,'3. EQUIPO DE OFICINA'!$F:$F)</f>
        <v>0</v>
      </c>
    </row>
    <row r="64" spans="2:4" ht="18.75" x14ac:dyDescent="0.25">
      <c r="B64" s="119" t="s">
        <v>64</v>
      </c>
      <c r="C64" s="109">
        <f>SUMIF('3. EQUIPO DE OFICINA'!C:C,'Cuadro resumen'!$B$63:$B$72,'3. EQUIPO DE OFICINA'!D:D)</f>
        <v>0</v>
      </c>
      <c r="D64" s="309">
        <f>SUMIF('3. EQUIPO DE OFICINA'!$C:$C,'Cuadro resumen'!$B$63:$B$72,'3. EQUIPO DE OFICINA'!$F:$F)</f>
        <v>0</v>
      </c>
    </row>
    <row r="65" spans="2:4" ht="18.75" x14ac:dyDescent="0.25">
      <c r="B65" s="119" t="s">
        <v>65</v>
      </c>
      <c r="C65" s="109">
        <f>SUMIF('3. EQUIPO DE OFICINA'!C:C,'Cuadro resumen'!$B$63:$B$72,'3. EQUIPO DE OFICINA'!D:D)</f>
        <v>0</v>
      </c>
      <c r="D65" s="309">
        <f>SUMIF('3. EQUIPO DE OFICINA'!$C:$C,'Cuadro resumen'!$B$63:$B$72,'3. EQUIPO DE OFICINA'!$F:$F)</f>
        <v>0</v>
      </c>
    </row>
    <row r="66" spans="2:4" ht="18.75" x14ac:dyDescent="0.25">
      <c r="B66" s="119" t="s">
        <v>66</v>
      </c>
      <c r="C66" s="109">
        <f>SUMIF('3. EQUIPO DE OFICINA'!C:C,'Cuadro resumen'!$B$63:$B$72,'3. EQUIPO DE OFICINA'!D:D)</f>
        <v>0</v>
      </c>
      <c r="D66" s="309">
        <f>SUMIF('3. EQUIPO DE OFICINA'!$C:$C,'Cuadro resumen'!$B$63:$B$72,'3. EQUIPO DE OFICINA'!$F:$F)</f>
        <v>0</v>
      </c>
    </row>
    <row r="67" spans="2:4" ht="18.75" x14ac:dyDescent="0.25">
      <c r="B67" s="119" t="s">
        <v>67</v>
      </c>
      <c r="C67" s="109">
        <f>SUMIF('3. EQUIPO DE OFICINA'!C:C,'Cuadro resumen'!$B$63:$B$72,'3. EQUIPO DE OFICINA'!D:D)</f>
        <v>0</v>
      </c>
      <c r="D67" s="309">
        <f>SUMIF('3. EQUIPO DE OFICINA'!$C:$C,'Cuadro resumen'!$B$63:$B$72,'3. EQUIPO DE OFICINA'!$F:$F)</f>
        <v>0</v>
      </c>
    </row>
    <row r="68" spans="2:4" ht="18.75" x14ac:dyDescent="0.25">
      <c r="B68" s="119" t="s">
        <v>68</v>
      </c>
      <c r="C68" s="109">
        <f>SUMIF('3. EQUIPO DE OFICINA'!C:C,'Cuadro resumen'!$B$63:$B$72,'3. EQUIPO DE OFICINA'!D:D)</f>
        <v>0</v>
      </c>
      <c r="D68" s="309">
        <f>SUMIF('3. EQUIPO DE OFICINA'!$C:$C,'Cuadro resumen'!$B$63:$B$72,'3. EQUIPO DE OFICINA'!$F:$F)</f>
        <v>0</v>
      </c>
    </row>
    <row r="69" spans="2:4" ht="18.75" x14ac:dyDescent="0.25">
      <c r="B69" s="119" t="s">
        <v>69</v>
      </c>
      <c r="C69" s="109">
        <f>SUMIF('3. EQUIPO DE OFICINA'!C:C,'Cuadro resumen'!$B$63:$B$72,'3. EQUIPO DE OFICINA'!D:D)</f>
        <v>0</v>
      </c>
      <c r="D69" s="309">
        <f>SUMIF('3. EQUIPO DE OFICINA'!$C:$C,'Cuadro resumen'!$B$63:$B$72,'3. EQUIPO DE OFICINA'!$F:$F)</f>
        <v>0</v>
      </c>
    </row>
    <row r="70" spans="2:4" ht="18.75" x14ac:dyDescent="0.25">
      <c r="B70" s="108" t="s">
        <v>70</v>
      </c>
      <c r="C70" s="109">
        <f>SUMIF('3. EQUIPO DE OFICINA'!C:C,'Cuadro resumen'!$B$63:$B$72,'3. EQUIPO DE OFICINA'!D:D)</f>
        <v>0</v>
      </c>
      <c r="D70" s="309">
        <f>SUMIF('3. EQUIPO DE OFICINA'!$C:$C,'Cuadro resumen'!$B$63:$B$72,'3. EQUIPO DE OFICINA'!$F:$F)</f>
        <v>0</v>
      </c>
    </row>
    <row r="71" spans="2:4" ht="18.75" x14ac:dyDescent="0.25">
      <c r="B71" s="108" t="s">
        <v>71</v>
      </c>
      <c r="C71" s="109">
        <f>SUMIF('3. EQUIPO DE OFICINA'!C:C,'Cuadro resumen'!$B$63:$B$72,'3. EQUIPO DE OFICINA'!D:D)</f>
        <v>0</v>
      </c>
      <c r="D71" s="309">
        <f>SUMIF('3. EQUIPO DE OFICINA'!$C:$C,'Cuadro resumen'!$B$63:$B$72,'3. EQUIPO DE OFICINA'!$F:$F)</f>
        <v>0</v>
      </c>
    </row>
    <row r="72" spans="2:4" ht="18.75" x14ac:dyDescent="0.25">
      <c r="B72" s="108" t="s">
        <v>72</v>
      </c>
      <c r="C72" s="109">
        <f>SUMIF('3. EQUIPO DE OFICINA'!C:C,'Cuadro resumen'!$B$63:$B$72,'3. EQUIPO DE OFICINA'!D:D)</f>
        <v>0</v>
      </c>
      <c r="D72" s="309">
        <f>SUMIF('3. EQUIPO DE OFICINA'!$C:$C,'Cuadro resumen'!$B$63:$B$72,'3. EQUIPO DE OFICINA'!$F:$F)</f>
        <v>0</v>
      </c>
    </row>
    <row r="73" spans="2:4" ht="18.75" x14ac:dyDescent="0.25">
      <c r="B73" s="108"/>
      <c r="C73" s="109">
        <f>SUMIF('3. EQUIPO DE OFICINA'!C:C,'Cuadro resumen'!$B$63:$B$72,'3. EQUIPO DE OFICINA'!D:D)</f>
        <v>0</v>
      </c>
      <c r="D73" s="309">
        <f>SUMIF('3. EQUIPO DE OFICINA'!$C:$C,'Cuadro resumen'!$B$63:$B$72,'3. EQUIPO DE OFICINA'!$F:$F)</f>
        <v>0</v>
      </c>
    </row>
    <row r="74" spans="2:4" ht="23.25" x14ac:dyDescent="0.25">
      <c r="B74" s="110" t="s">
        <v>242</v>
      </c>
      <c r="C74" s="111">
        <f>SUM(C63:C73)</f>
        <v>0</v>
      </c>
      <c r="D74" s="310">
        <f>SUM(D63:D73)</f>
        <v>0</v>
      </c>
    </row>
    <row r="77" spans="2:4" x14ac:dyDescent="0.25">
      <c r="B77" s="229" t="s">
        <v>504</v>
      </c>
    </row>
    <row r="79" spans="2:4" ht="18.75" x14ac:dyDescent="0.25">
      <c r="B79" s="107" t="s">
        <v>505</v>
      </c>
      <c r="C79" s="107" t="s">
        <v>55</v>
      </c>
      <c r="D79" s="307" t="s">
        <v>605</v>
      </c>
    </row>
    <row r="80" spans="2:4" ht="37.5" x14ac:dyDescent="0.25">
      <c r="B80" s="454" t="s">
        <v>1601</v>
      </c>
      <c r="C80" s="109">
        <f>SUMIF('4. EQUIPO TECNOLÓGICOS'!C:C,'Cuadro resumen'!$B$80:$B$96,'4. EQUIPO TECNOLÓGICOS'!D:D)</f>
        <v>0</v>
      </c>
      <c r="D80" s="109">
        <f>SUMIF('4. EQUIPO TECNOLÓGICOS'!$C:$C,'Cuadro resumen'!$B$80:$B$96,'4. EQUIPO TECNOLÓGICOS'!F:F)</f>
        <v>0</v>
      </c>
    </row>
    <row r="81" spans="2:4" ht="18.75" x14ac:dyDescent="0.25">
      <c r="B81" s="454" t="s">
        <v>1602</v>
      </c>
      <c r="C81" s="109">
        <f>SUMIF('4. EQUIPO TECNOLÓGICOS'!C:C,'Cuadro resumen'!$B$80:$B$96,'4. EQUIPO TECNOLÓGICOS'!D:D)</f>
        <v>0</v>
      </c>
      <c r="D81" s="109">
        <f>SUMIF('4. EQUIPO TECNOLÓGICOS'!$C:$C,'Cuadro resumen'!$B$80:$B$96,'4. EQUIPO TECNOLÓGICOS'!F:F)</f>
        <v>0</v>
      </c>
    </row>
    <row r="82" spans="2:4" ht="37.5" x14ac:dyDescent="0.25">
      <c r="B82" s="454" t="s">
        <v>1600</v>
      </c>
      <c r="C82" s="109">
        <f>SUMIF('4. EQUIPO TECNOLÓGICOS'!C:C,'Cuadro resumen'!$B$80:$B$96,'4. EQUIPO TECNOLÓGICOS'!D:D)</f>
        <v>0</v>
      </c>
      <c r="D82" s="109">
        <f>SUMIF('4. EQUIPO TECNOLÓGICOS'!$C:$C,'Cuadro resumen'!$B$80:$B$96,'4. EQUIPO TECNOLÓGICOS'!F:F)</f>
        <v>0</v>
      </c>
    </row>
    <row r="83" spans="2:4" ht="37.5" x14ac:dyDescent="0.25">
      <c r="B83" s="454" t="s">
        <v>1603</v>
      </c>
      <c r="C83" s="109">
        <f>SUMIF('4. EQUIPO TECNOLÓGICOS'!C:C,'Cuadro resumen'!$B$80:$B$96,'4. EQUIPO TECNOLÓGICOS'!D:D)</f>
        <v>1</v>
      </c>
      <c r="D83" s="109">
        <f>SUMIF('4. EQUIPO TECNOLÓGICOS'!$C:$C,'Cuadro resumen'!$B$80:$B$96,'4. EQUIPO TECNOLÓGICOS'!F:F)</f>
        <v>15000</v>
      </c>
    </row>
    <row r="84" spans="2:4" ht="18.75" x14ac:dyDescent="0.25">
      <c r="B84" s="108" t="s">
        <v>539</v>
      </c>
      <c r="C84" s="109">
        <f>SUMIF('4. EQUIPO TECNOLÓGICOS'!C:C,'Cuadro resumen'!$B$80:$B$96,'4. EQUIPO TECNOLÓGICOS'!D:D)</f>
        <v>0</v>
      </c>
      <c r="D84" s="109">
        <f>SUMIF('4. EQUIPO TECNOLÓGICOS'!$C:$C,'Cuadro resumen'!$B$80:$B$96,'4. EQUIPO TECNOLÓGICOS'!F:F)</f>
        <v>0</v>
      </c>
    </row>
    <row r="85" spans="2:4" ht="18.75" x14ac:dyDescent="0.25">
      <c r="B85" s="119" t="s">
        <v>73</v>
      </c>
      <c r="C85" s="109">
        <f>SUMIF('4. EQUIPO TECNOLÓGICOS'!C:C,'Cuadro resumen'!$B$80:$B$96,'4. EQUIPO TECNOLÓGICOS'!D:D)</f>
        <v>1</v>
      </c>
      <c r="D85" s="109">
        <f>SUMIF('4. EQUIPO TECNOLÓGICOS'!$C:$C,'Cuadro resumen'!$B$80:$B$96,'4. EQUIPO TECNOLÓGICOS'!F:F)</f>
        <v>4000</v>
      </c>
    </row>
    <row r="86" spans="2:4" ht="18.75" x14ac:dyDescent="0.25">
      <c r="B86" s="119" t="s">
        <v>74</v>
      </c>
      <c r="C86" s="109">
        <f>SUMIF('4. EQUIPO TECNOLÓGICOS'!C:C,'Cuadro resumen'!$B$80:$B$96,'4. EQUIPO TECNOLÓGICOS'!D:D)</f>
        <v>1</v>
      </c>
      <c r="D86" s="109">
        <f>SUMIF('4. EQUIPO TECNOLÓGICOS'!$C:$C,'Cuadro resumen'!$B$80:$B$96,'4. EQUIPO TECNOLÓGICOS'!F:F)</f>
        <v>8000</v>
      </c>
    </row>
    <row r="87" spans="2:4" ht="18.75" x14ac:dyDescent="0.25">
      <c r="B87" s="119" t="s">
        <v>75</v>
      </c>
      <c r="C87" s="109">
        <f>SUMIF('4. EQUIPO TECNOLÓGICOS'!C:C,'Cuadro resumen'!$B$80:$B$96,'4. EQUIPO TECNOLÓGICOS'!D:D)</f>
        <v>5</v>
      </c>
      <c r="D87" s="109">
        <f>SUMIF('4. EQUIPO TECNOLÓGICOS'!$C:$C,'Cuadro resumen'!$B$80:$B$96,'4. EQUIPO TECNOLÓGICOS'!F:F)</f>
        <v>25000</v>
      </c>
    </row>
    <row r="88" spans="2:4" ht="18.75" x14ac:dyDescent="0.25">
      <c r="B88" s="108" t="s">
        <v>540</v>
      </c>
      <c r="C88" s="109">
        <f>SUMIF('4. EQUIPO TECNOLÓGICOS'!C:C,'Cuadro resumen'!$B$80:$B$96,'4. EQUIPO TECNOLÓGICOS'!D:D)</f>
        <v>0</v>
      </c>
      <c r="D88" s="109">
        <f>SUMIF('4. EQUIPO TECNOLÓGICOS'!$C:$C,'Cuadro resumen'!$B$80:$B$96,'4. EQUIPO TECNOLÓGICOS'!F:F)</f>
        <v>0</v>
      </c>
    </row>
    <row r="89" spans="2:4" ht="18.75" x14ac:dyDescent="0.25">
      <c r="B89" s="119" t="s">
        <v>76</v>
      </c>
      <c r="C89" s="109">
        <f>SUMIF('4. EQUIPO TECNOLÓGICOS'!C:C,'Cuadro resumen'!$B$80:$B$96,'4. EQUIPO TECNOLÓGICOS'!D:D)</f>
        <v>0</v>
      </c>
      <c r="D89" s="109">
        <f>SUMIF('4. EQUIPO TECNOLÓGICOS'!$C:$C,'Cuadro resumen'!$B$80:$B$96,'4. EQUIPO TECNOLÓGICOS'!F:F)</f>
        <v>0</v>
      </c>
    </row>
    <row r="90" spans="2:4" ht="18.75" x14ac:dyDescent="0.25">
      <c r="B90" s="108" t="s">
        <v>77</v>
      </c>
      <c r="C90" s="109">
        <f>SUMIF('4. EQUIPO TECNOLÓGICOS'!C:C,'Cuadro resumen'!$B$80:$B$96,'4. EQUIPO TECNOLÓGICOS'!D:D)</f>
        <v>0</v>
      </c>
      <c r="D90" s="109">
        <f>SUMIF('4. EQUIPO TECNOLÓGICOS'!$C:$C,'Cuadro resumen'!$B$80:$B$96,'4. EQUIPO TECNOLÓGICOS'!F:F)</f>
        <v>0</v>
      </c>
    </row>
    <row r="91" spans="2:4" ht="18.75" x14ac:dyDescent="0.25">
      <c r="B91" s="119" t="s">
        <v>78</v>
      </c>
      <c r="C91" s="109">
        <f>SUMIF('4. EQUIPO TECNOLÓGICOS'!C:C,'Cuadro resumen'!$B$80:$B$96,'4. EQUIPO TECNOLÓGICOS'!D:D)</f>
        <v>0</v>
      </c>
      <c r="D91" s="109">
        <f>SUMIF('4. EQUIPO TECNOLÓGICOS'!$C:$C,'Cuadro resumen'!$B$80:$B$96,'4. EQUIPO TECNOLÓGICOS'!F:F)</f>
        <v>0</v>
      </c>
    </row>
    <row r="92" spans="2:4" ht="18.75" x14ac:dyDescent="0.25">
      <c r="B92" s="119" t="s">
        <v>79</v>
      </c>
      <c r="C92" s="109">
        <f>SUMIF('4. EQUIPO TECNOLÓGICOS'!C:C,'Cuadro resumen'!$B$80:$B$96,'4. EQUIPO TECNOLÓGICOS'!D:D)</f>
        <v>0</v>
      </c>
      <c r="D92" s="109">
        <f>SUMIF('4. EQUIPO TECNOLÓGICOS'!$C:$C,'Cuadro resumen'!$B$80:$B$96,'4. EQUIPO TECNOLÓGICOS'!F:F)</f>
        <v>0</v>
      </c>
    </row>
    <row r="93" spans="2:4" ht="18.75" x14ac:dyDescent="0.25">
      <c r="B93" s="108" t="s">
        <v>541</v>
      </c>
      <c r="C93" s="109">
        <f>SUMIF('4. EQUIPO TECNOLÓGICOS'!C:C,'Cuadro resumen'!$B$80:$B$96,'4. EQUIPO TECNOLÓGICOS'!D:D)</f>
        <v>0</v>
      </c>
      <c r="D93" s="109">
        <f>SUMIF('4. EQUIPO TECNOLÓGICOS'!$C:$C,'Cuadro resumen'!$B$80:$B$96,'4. EQUIPO TECNOLÓGICOS'!F:F)</f>
        <v>0</v>
      </c>
    </row>
    <row r="94" spans="2:4" ht="18.75" x14ac:dyDescent="0.25">
      <c r="B94" s="119" t="s">
        <v>81</v>
      </c>
      <c r="C94" s="109">
        <f>SUMIF('4. EQUIPO TECNOLÓGICOS'!C:C,'Cuadro resumen'!$B$80:$B$96,'4. EQUIPO TECNOLÓGICOS'!D:D)</f>
        <v>6</v>
      </c>
      <c r="D94" s="109">
        <f>SUMIF('4. EQUIPO TECNOLÓGICOS'!$C:$C,'Cuadro resumen'!$B$80:$B$96,'4. EQUIPO TECNOLÓGICOS'!F:F)</f>
        <v>9000</v>
      </c>
    </row>
    <row r="95" spans="2:4" ht="18.75" x14ac:dyDescent="0.25">
      <c r="B95" s="119" t="s">
        <v>82</v>
      </c>
      <c r="C95" s="109">
        <f>SUMIF('4. EQUIPO TECNOLÓGICOS'!C:C,'Cuadro resumen'!$B$80:$B$96,'4. EQUIPO TECNOLÓGICOS'!D:D)</f>
        <v>1</v>
      </c>
      <c r="D95" s="109">
        <f>SUMIF('4. EQUIPO TECNOLÓGICOS'!$C:$C,'Cuadro resumen'!$B$80:$B$96,'4. EQUIPO TECNOLÓGICOS'!F:F)</f>
        <v>500</v>
      </c>
    </row>
    <row r="96" spans="2:4" ht="18.75" x14ac:dyDescent="0.25">
      <c r="B96" s="119" t="s">
        <v>83</v>
      </c>
      <c r="C96" s="109">
        <f>SUMIF('4. EQUIPO TECNOLÓGICOS'!C:C,'Cuadro resumen'!$B$80:$B$96,'4. EQUIPO TECNOLÓGICOS'!D:D)</f>
        <v>0</v>
      </c>
      <c r="D96" s="109">
        <f>SUMIF('4. EQUIPO TECNOLÓGICOS'!$C:$C,'Cuadro resumen'!$B$80:$B$96,'4. EQUIPO TECNOLÓGICOS'!F:F)</f>
        <v>0</v>
      </c>
    </row>
    <row r="97" spans="2:4" ht="23.25" x14ac:dyDescent="0.25">
      <c r="B97" s="110" t="s">
        <v>242</v>
      </c>
      <c r="C97" s="111">
        <f>SUM(C80:C96)</f>
        <v>15</v>
      </c>
      <c r="D97" s="111">
        <f>SUM(D80:D96)</f>
        <v>61500</v>
      </c>
    </row>
    <row r="101" spans="2:4" x14ac:dyDescent="0.25">
      <c r="B101" s="229" t="s">
        <v>603</v>
      </c>
    </row>
    <row r="122" spans="2:4" x14ac:dyDescent="0.25">
      <c r="B122" s="229" t="s">
        <v>604</v>
      </c>
    </row>
    <row r="123" spans="2:4" x14ac:dyDescent="0.25">
      <c r="B123" s="112" t="s">
        <v>166</v>
      </c>
      <c r="C123" s="112" t="s">
        <v>55</v>
      </c>
      <c r="D123" s="112" t="s">
        <v>605</v>
      </c>
    </row>
    <row r="124" spans="2:4" x14ac:dyDescent="0.25">
      <c r="B124" s="112" t="s">
        <v>606</v>
      </c>
    </row>
    <row r="125" spans="2:4" x14ac:dyDescent="0.25">
      <c r="B125" s="112" t="s">
        <v>593</v>
      </c>
    </row>
    <row r="126" spans="2:4" x14ac:dyDescent="0.25">
      <c r="B126" s="112" t="s">
        <v>743</v>
      </c>
    </row>
    <row r="139" spans="2:2" x14ac:dyDescent="0.25">
      <c r="B139" s="229" t="s">
        <v>744</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A22" zoomScale="70" zoomScaleNormal="70" workbookViewId="0">
      <selection activeCell="P37" sqref="P37"/>
    </sheetView>
  </sheetViews>
  <sheetFormatPr baseColWidth="10" defaultRowHeight="15" x14ac:dyDescent="0.25"/>
  <cols>
    <col min="1" max="1" width="34" customWidth="1"/>
    <col min="2"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ht="18.75" x14ac:dyDescent="0.3">
      <c r="A1" s="1017" t="s">
        <v>1713</v>
      </c>
      <c r="B1" s="1017"/>
      <c r="C1" s="1017"/>
      <c r="D1" s="1017"/>
      <c r="E1" s="1017"/>
      <c r="F1" s="1017"/>
      <c r="G1" s="1017"/>
      <c r="H1" s="1017"/>
      <c r="I1" s="1017"/>
      <c r="J1" s="1017"/>
      <c r="K1" s="1017"/>
      <c r="L1" s="1017"/>
      <c r="M1" s="1017"/>
      <c r="N1" s="1017"/>
      <c r="O1" s="1017"/>
      <c r="P1" s="1017"/>
      <c r="Q1" s="1017"/>
      <c r="R1" s="1017"/>
      <c r="S1" s="1017"/>
      <c r="T1" s="1017"/>
      <c r="U1" s="1017"/>
      <c r="V1" s="1017"/>
      <c r="W1" s="1017"/>
    </row>
    <row r="2" spans="1:23" x14ac:dyDescent="0.25">
      <c r="A2" s="1018" t="s">
        <v>1714</v>
      </c>
      <c r="B2" s="1018"/>
      <c r="C2" s="1018"/>
      <c r="D2" s="1018"/>
      <c r="E2" s="1018"/>
      <c r="F2" s="1018"/>
      <c r="G2" s="1018"/>
      <c r="H2" s="1018"/>
      <c r="I2" s="1018"/>
      <c r="J2" s="1018"/>
      <c r="K2" s="1018"/>
      <c r="L2" s="1018"/>
      <c r="M2" s="1018"/>
      <c r="N2" s="1018"/>
      <c r="O2" s="1018"/>
      <c r="P2" s="1018"/>
      <c r="Q2" s="1018"/>
      <c r="R2" s="1018"/>
      <c r="S2" s="1018"/>
      <c r="T2" s="1018"/>
      <c r="U2" s="1018"/>
      <c r="V2" s="1018"/>
      <c r="W2" s="1018"/>
    </row>
    <row r="3" spans="1:23" ht="13.5" customHeight="1" x14ac:dyDescent="0.25">
      <c r="A3" s="486" t="s">
        <v>1715</v>
      </c>
      <c r="B3" s="487"/>
      <c r="C3" s="487"/>
      <c r="D3" s="487"/>
      <c r="E3" s="487"/>
      <c r="F3" s="487"/>
      <c r="G3" s="487"/>
      <c r="H3" s="487"/>
      <c r="I3" s="487"/>
      <c r="J3" s="487"/>
      <c r="K3" s="487"/>
      <c r="L3" s="487"/>
      <c r="M3" s="487"/>
      <c r="N3" s="487"/>
      <c r="O3" s="487"/>
      <c r="P3" s="487"/>
      <c r="Q3" s="487"/>
      <c r="R3" s="487"/>
      <c r="S3" s="487"/>
      <c r="T3" s="487"/>
      <c r="U3" s="487"/>
      <c r="V3" s="487"/>
      <c r="W3" s="487"/>
    </row>
    <row r="4" spans="1:23" ht="13.5" customHeight="1" x14ac:dyDescent="0.25">
      <c r="A4" s="1018" t="s">
        <v>1716</v>
      </c>
      <c r="B4" s="1018"/>
      <c r="C4" s="1018"/>
      <c r="D4" s="1018"/>
      <c r="E4" s="1018"/>
      <c r="F4" s="1018"/>
      <c r="G4" s="1018"/>
      <c r="H4" s="1018"/>
      <c r="I4" s="1018"/>
      <c r="J4" s="1018"/>
      <c r="K4" s="1018"/>
      <c r="L4" s="1018"/>
      <c r="M4" s="1018"/>
      <c r="N4" s="1018"/>
      <c r="O4" s="1018"/>
      <c r="P4" s="1018"/>
      <c r="Q4" s="1018"/>
      <c r="R4" s="1018"/>
      <c r="S4" s="1018"/>
      <c r="T4" s="1018"/>
      <c r="U4" s="1018"/>
      <c r="V4" s="1018"/>
      <c r="W4" s="1018"/>
    </row>
    <row r="5" spans="1:23" ht="15" customHeight="1" x14ac:dyDescent="0.25">
      <c r="A5" s="927" t="s">
        <v>102</v>
      </c>
      <c r="B5" s="927" t="s">
        <v>121</v>
      </c>
      <c r="C5" s="928" t="s">
        <v>90</v>
      </c>
      <c r="D5" s="928" t="s">
        <v>91</v>
      </c>
      <c r="E5" s="887" t="s">
        <v>517</v>
      </c>
      <c r="F5" s="928" t="s">
        <v>92</v>
      </c>
      <c r="G5" s="927" t="s">
        <v>106</v>
      </c>
      <c r="H5" s="927"/>
      <c r="I5" s="927"/>
      <c r="J5" s="927"/>
      <c r="K5" s="927"/>
      <c r="L5" s="927"/>
      <c r="M5" s="927"/>
      <c r="N5" s="927"/>
      <c r="O5" s="928" t="s">
        <v>107</v>
      </c>
      <c r="P5" s="928"/>
      <c r="Q5" s="927" t="s">
        <v>108</v>
      </c>
      <c r="R5" s="927"/>
      <c r="S5" s="927" t="s">
        <v>109</v>
      </c>
      <c r="T5" s="927" t="s">
        <v>110</v>
      </c>
      <c r="U5" s="927" t="s">
        <v>118</v>
      </c>
      <c r="V5" s="927" t="s">
        <v>117</v>
      </c>
      <c r="W5" s="928" t="s">
        <v>93</v>
      </c>
    </row>
    <row r="6" spans="1:23" x14ac:dyDescent="0.25">
      <c r="A6" s="927"/>
      <c r="B6" s="927"/>
      <c r="C6" s="928"/>
      <c r="D6" s="928"/>
      <c r="E6" s="888"/>
      <c r="F6" s="928"/>
      <c r="G6" s="927" t="s">
        <v>111</v>
      </c>
      <c r="H6" s="927"/>
      <c r="I6" s="927" t="s">
        <v>112</v>
      </c>
      <c r="J6" s="927"/>
      <c r="K6" s="927" t="s">
        <v>113</v>
      </c>
      <c r="L6" s="927"/>
      <c r="M6" s="927" t="s">
        <v>114</v>
      </c>
      <c r="N6" s="927"/>
      <c r="O6" s="928"/>
      <c r="P6" s="928"/>
      <c r="Q6" s="927"/>
      <c r="R6" s="927"/>
      <c r="S6" s="927"/>
      <c r="T6" s="927"/>
      <c r="U6" s="927"/>
      <c r="V6" s="927"/>
      <c r="W6" s="928"/>
    </row>
    <row r="7" spans="1:23" ht="25.5" x14ac:dyDescent="0.25">
      <c r="A7" s="927"/>
      <c r="B7" s="927"/>
      <c r="C7" s="928"/>
      <c r="D7" s="928"/>
      <c r="E7" s="889"/>
      <c r="F7" s="928"/>
      <c r="G7" s="468" t="s">
        <v>115</v>
      </c>
      <c r="H7" s="284" t="s">
        <v>12</v>
      </c>
      <c r="I7" s="468" t="s">
        <v>115</v>
      </c>
      <c r="J7" s="284" t="s">
        <v>12</v>
      </c>
      <c r="K7" s="468" t="s">
        <v>115</v>
      </c>
      <c r="L7" s="284" t="s">
        <v>12</v>
      </c>
      <c r="M7" s="468" t="s">
        <v>115</v>
      </c>
      <c r="N7" s="284" t="s">
        <v>12</v>
      </c>
      <c r="O7" s="468" t="s">
        <v>115</v>
      </c>
      <c r="P7" s="284" t="s">
        <v>12</v>
      </c>
      <c r="Q7" s="468" t="s">
        <v>116</v>
      </c>
      <c r="R7" s="468" t="s">
        <v>87</v>
      </c>
      <c r="S7" s="927"/>
      <c r="T7" s="927"/>
      <c r="U7" s="927"/>
      <c r="V7" s="927"/>
      <c r="W7" s="928"/>
    </row>
    <row r="8" spans="1:23" ht="15.75" x14ac:dyDescent="0.25">
      <c r="A8" s="1019" t="s">
        <v>1713</v>
      </c>
      <c r="B8" s="1020"/>
      <c r="C8" s="1020"/>
      <c r="D8" s="1020"/>
      <c r="E8" s="1020"/>
      <c r="F8" s="1020"/>
      <c r="G8" s="1020"/>
      <c r="H8" s="1020"/>
      <c r="I8" s="1020"/>
      <c r="J8" s="1020"/>
      <c r="K8" s="1020"/>
      <c r="L8" s="1020"/>
      <c r="M8" s="1020"/>
      <c r="N8" s="1020"/>
      <c r="O8" s="1020"/>
      <c r="P8" s="1020"/>
      <c r="Q8" s="1020"/>
      <c r="R8" s="1020"/>
      <c r="S8" s="1020"/>
      <c r="T8" s="1020"/>
      <c r="U8" s="1020"/>
      <c r="V8" s="1020"/>
      <c r="W8" s="1021"/>
    </row>
    <row r="9" spans="1:23" ht="15.75" x14ac:dyDescent="0.25">
      <c r="A9" s="395"/>
      <c r="B9" s="395"/>
      <c r="C9" s="395"/>
      <c r="D9" s="395"/>
      <c r="E9" s="395"/>
      <c r="F9" s="395"/>
      <c r="G9" s="395"/>
      <c r="H9" s="292"/>
      <c r="I9" s="395"/>
      <c r="J9" s="292"/>
      <c r="K9" s="395"/>
      <c r="L9" s="292"/>
      <c r="M9" s="395"/>
      <c r="N9" s="292"/>
      <c r="O9" s="395"/>
      <c r="P9" s="292"/>
      <c r="Q9" s="395"/>
      <c r="R9" s="395"/>
      <c r="S9" s="395"/>
      <c r="T9" s="395"/>
      <c r="U9" s="395"/>
      <c r="V9" s="395"/>
      <c r="W9" s="395"/>
    </row>
    <row r="10" spans="1:23" ht="173.25" customHeight="1" x14ac:dyDescent="0.25">
      <c r="A10" s="899" t="s">
        <v>1714</v>
      </c>
      <c r="B10" s="899" t="s">
        <v>1717</v>
      </c>
      <c r="C10" s="503" t="s">
        <v>1826</v>
      </c>
      <c r="D10" s="503" t="s">
        <v>666</v>
      </c>
      <c r="E10" s="396"/>
      <c r="F10" s="396" t="s">
        <v>1718</v>
      </c>
      <c r="G10" s="397"/>
      <c r="H10" s="306"/>
      <c r="I10" s="86"/>
      <c r="J10" s="306"/>
      <c r="K10" s="86"/>
      <c r="L10" s="306"/>
      <c r="M10" s="86"/>
      <c r="N10" s="306"/>
      <c r="O10" s="398"/>
      <c r="P10" s="295"/>
      <c r="Q10" s="103"/>
      <c r="R10" s="103"/>
      <c r="S10" s="86"/>
      <c r="T10" s="103"/>
      <c r="U10" s="103"/>
      <c r="V10" s="103"/>
      <c r="W10" s="103"/>
    </row>
    <row r="11" spans="1:23" ht="94.5" x14ac:dyDescent="0.25">
      <c r="A11" s="900"/>
      <c r="B11" s="900"/>
      <c r="C11" s="1009" t="s">
        <v>1827</v>
      </c>
      <c r="D11" s="503" t="s">
        <v>1722</v>
      </c>
      <c r="E11" s="396"/>
      <c r="F11" s="396" t="s">
        <v>1719</v>
      </c>
      <c r="G11" s="397"/>
      <c r="H11" s="306"/>
      <c r="I11" s="86"/>
      <c r="J11" s="306"/>
      <c r="K11" s="86"/>
      <c r="L11" s="306"/>
      <c r="M11" s="86"/>
      <c r="N11" s="306"/>
      <c r="O11" s="398"/>
      <c r="P11" s="295"/>
      <c r="Q11" s="103"/>
      <c r="R11" s="103"/>
      <c r="S11" s="86"/>
      <c r="T11" s="103"/>
      <c r="U11" s="103"/>
      <c r="V11" s="103"/>
      <c r="W11" s="103"/>
    </row>
    <row r="12" spans="1:23" ht="78.75" x14ac:dyDescent="0.25">
      <c r="A12" s="900"/>
      <c r="B12" s="900"/>
      <c r="C12" s="1022"/>
      <c r="D12" s="396" t="s">
        <v>1723</v>
      </c>
      <c r="E12" s="396"/>
      <c r="F12" s="396" t="s">
        <v>1720</v>
      </c>
      <c r="G12" s="397"/>
      <c r="H12" s="306"/>
      <c r="I12" s="86"/>
      <c r="J12" s="306"/>
      <c r="K12" s="86"/>
      <c r="L12" s="306"/>
      <c r="M12" s="86"/>
      <c r="N12" s="306"/>
      <c r="O12" s="398"/>
      <c r="P12" s="295"/>
      <c r="Q12" s="103"/>
      <c r="R12" s="103"/>
      <c r="S12" s="86"/>
      <c r="T12" s="103"/>
      <c r="U12" s="103"/>
      <c r="V12" s="103"/>
      <c r="W12" s="103"/>
    </row>
    <row r="13" spans="1:23" ht="94.5" x14ac:dyDescent="0.25">
      <c r="A13" s="900"/>
      <c r="B13" s="900"/>
      <c r="C13" s="1022"/>
      <c r="D13" s="503" t="s">
        <v>1724</v>
      </c>
      <c r="E13" s="396"/>
      <c r="F13" s="396" t="s">
        <v>1721</v>
      </c>
      <c r="G13" s="397"/>
      <c r="H13" s="306"/>
      <c r="I13" s="86"/>
      <c r="J13" s="306"/>
      <c r="K13" s="86"/>
      <c r="L13" s="306"/>
      <c r="M13" s="86"/>
      <c r="N13" s="306"/>
      <c r="O13" s="398"/>
      <c r="P13" s="295"/>
      <c r="Q13" s="103"/>
      <c r="R13" s="103"/>
      <c r="S13" s="86"/>
      <c r="T13" s="103"/>
      <c r="U13" s="103"/>
      <c r="V13" s="103"/>
      <c r="W13" s="103"/>
    </row>
    <row r="14" spans="1:23" ht="78.75" x14ac:dyDescent="0.25">
      <c r="A14" s="901"/>
      <c r="B14" s="901"/>
      <c r="C14" s="1010"/>
      <c r="D14" s="503" t="s">
        <v>1726</v>
      </c>
      <c r="E14" s="396"/>
      <c r="F14" s="396" t="s">
        <v>1725</v>
      </c>
      <c r="G14" s="397"/>
      <c r="H14" s="306"/>
      <c r="I14" s="86"/>
      <c r="J14" s="306"/>
      <c r="K14" s="86"/>
      <c r="L14" s="306"/>
      <c r="M14" s="86"/>
      <c r="N14" s="306"/>
      <c r="O14" s="398"/>
      <c r="P14" s="295"/>
      <c r="Q14" s="103"/>
      <c r="R14" s="103"/>
      <c r="S14" s="86"/>
      <c r="T14" s="103"/>
      <c r="U14" s="103"/>
      <c r="V14" s="103"/>
      <c r="W14" s="103"/>
    </row>
    <row r="15" spans="1:23" ht="141.75" customHeight="1" x14ac:dyDescent="0.25">
      <c r="A15" s="899" t="s">
        <v>1715</v>
      </c>
      <c r="B15" s="899" t="s">
        <v>1727</v>
      </c>
      <c r="C15" s="1009" t="s">
        <v>1828</v>
      </c>
      <c r="D15" s="503" t="s">
        <v>1729</v>
      </c>
      <c r="E15" s="469"/>
      <c r="F15" s="396" t="s">
        <v>1728</v>
      </c>
      <c r="G15" s="399"/>
      <c r="H15" s="306"/>
      <c r="I15" s="86"/>
      <c r="J15" s="306"/>
      <c r="K15" s="86"/>
      <c r="L15" s="306"/>
      <c r="M15" s="86"/>
      <c r="N15" s="306"/>
      <c r="O15" s="400"/>
      <c r="P15" s="295"/>
      <c r="Q15" s="86"/>
      <c r="R15" s="86"/>
      <c r="S15" s="86"/>
      <c r="T15" s="86"/>
      <c r="U15" s="86"/>
      <c r="V15" s="86"/>
      <c r="W15" s="103"/>
    </row>
    <row r="16" spans="1:23" ht="91.5" customHeight="1" x14ac:dyDescent="0.25">
      <c r="A16" s="901"/>
      <c r="B16" s="901"/>
      <c r="C16" s="1010"/>
      <c r="D16" s="503" t="s">
        <v>1731</v>
      </c>
      <c r="E16" s="469"/>
      <c r="F16" s="396" t="s">
        <v>1730</v>
      </c>
      <c r="G16" s="399"/>
      <c r="H16" s="306"/>
      <c r="I16" s="86"/>
      <c r="J16" s="306"/>
      <c r="K16" s="86"/>
      <c r="L16" s="306"/>
      <c r="M16" s="86"/>
      <c r="N16" s="306"/>
      <c r="O16" s="400"/>
      <c r="P16" s="295"/>
      <c r="Q16" s="86"/>
      <c r="R16" s="86"/>
      <c r="S16" s="86"/>
      <c r="T16" s="86"/>
      <c r="U16" s="86"/>
      <c r="V16" s="86"/>
      <c r="W16" s="103"/>
    </row>
    <row r="17" spans="1:23" ht="99.75" customHeight="1" x14ac:dyDescent="0.25">
      <c r="A17" s="899" t="s">
        <v>1716</v>
      </c>
      <c r="B17" s="911" t="s">
        <v>1732</v>
      </c>
      <c r="C17" s="502" t="s">
        <v>1829</v>
      </c>
      <c r="D17" s="503" t="s">
        <v>1734</v>
      </c>
      <c r="E17" s="396"/>
      <c r="F17" s="396" t="s">
        <v>1733</v>
      </c>
      <c r="G17" s="86"/>
      <c r="H17" s="306"/>
      <c r="I17" s="86"/>
      <c r="J17" s="306"/>
      <c r="K17" s="86"/>
      <c r="L17" s="306"/>
      <c r="M17" s="86"/>
      <c r="N17" s="306"/>
      <c r="O17" s="400"/>
      <c r="P17" s="295"/>
      <c r="Q17" s="86"/>
      <c r="R17" s="86"/>
      <c r="S17" s="86"/>
      <c r="T17" s="86"/>
      <c r="U17" s="86"/>
      <c r="V17" s="86"/>
      <c r="W17" s="103"/>
    </row>
    <row r="18" spans="1:23" ht="63" x14ac:dyDescent="0.25">
      <c r="A18" s="900"/>
      <c r="B18" s="912"/>
      <c r="C18" s="503" t="s">
        <v>1830</v>
      </c>
      <c r="D18" s="503" t="s">
        <v>1736</v>
      </c>
      <c r="E18" s="396"/>
      <c r="F18" s="396" t="s">
        <v>1735</v>
      </c>
      <c r="G18" s="399"/>
      <c r="H18" s="306"/>
      <c r="I18" s="86"/>
      <c r="J18" s="306"/>
      <c r="K18" s="86"/>
      <c r="L18" s="306"/>
      <c r="M18" s="86"/>
      <c r="N18" s="306"/>
      <c r="O18" s="400"/>
      <c r="P18" s="295"/>
      <c r="Q18" s="86"/>
      <c r="R18" s="86"/>
      <c r="S18" s="86"/>
      <c r="T18" s="86"/>
      <c r="U18" s="86"/>
      <c r="V18" s="86"/>
      <c r="W18" s="103"/>
    </row>
    <row r="19" spans="1:23" ht="78.75" x14ac:dyDescent="0.25">
      <c r="A19" s="900"/>
      <c r="B19" s="912"/>
      <c r="C19" s="396"/>
      <c r="D19" s="503" t="s">
        <v>1738</v>
      </c>
      <c r="E19" s="396"/>
      <c r="F19" s="396" t="s">
        <v>1737</v>
      </c>
      <c r="G19" s="86"/>
      <c r="H19" s="306"/>
      <c r="I19" s="86"/>
      <c r="J19" s="306"/>
      <c r="K19" s="86"/>
      <c r="L19" s="306"/>
      <c r="M19" s="86"/>
      <c r="N19" s="306"/>
      <c r="O19" s="400"/>
      <c r="P19" s="295"/>
      <c r="Q19" s="86"/>
      <c r="R19" s="86"/>
      <c r="S19" s="86"/>
      <c r="T19" s="86"/>
      <c r="U19" s="86"/>
      <c r="V19" s="86"/>
      <c r="W19" s="103"/>
    </row>
    <row r="20" spans="1:23" ht="63" x14ac:dyDescent="0.25">
      <c r="A20" s="900"/>
      <c r="B20" s="912"/>
      <c r="C20" s="502" t="s">
        <v>1831</v>
      </c>
      <c r="D20" s="396" t="s">
        <v>1740</v>
      </c>
      <c r="E20" s="396"/>
      <c r="F20" s="396" t="s">
        <v>1739</v>
      </c>
      <c r="G20" s="86"/>
      <c r="H20" s="306"/>
      <c r="I20" s="86"/>
      <c r="J20" s="306"/>
      <c r="K20" s="86"/>
      <c r="L20" s="306"/>
      <c r="M20" s="86"/>
      <c r="N20" s="306"/>
      <c r="O20" s="400"/>
      <c r="P20" s="295"/>
      <c r="Q20" s="86"/>
      <c r="R20" s="86"/>
      <c r="S20" s="86"/>
      <c r="T20" s="86"/>
      <c r="U20" s="86"/>
      <c r="V20" s="86"/>
      <c r="W20" s="103"/>
    </row>
    <row r="21" spans="1:23" ht="63" x14ac:dyDescent="0.25">
      <c r="A21" s="900"/>
      <c r="B21" s="912"/>
      <c r="C21" s="502" t="s">
        <v>1832</v>
      </c>
      <c r="D21" s="396" t="s">
        <v>1742</v>
      </c>
      <c r="E21" s="396"/>
      <c r="F21" s="396" t="s">
        <v>1741</v>
      </c>
      <c r="G21" s="86"/>
      <c r="H21" s="306"/>
      <c r="I21" s="86"/>
      <c r="J21" s="306"/>
      <c r="K21" s="86"/>
      <c r="L21" s="306"/>
      <c r="M21" s="86"/>
      <c r="N21" s="306"/>
      <c r="O21" s="400"/>
      <c r="P21" s="295"/>
      <c r="Q21" s="86"/>
      <c r="R21" s="86"/>
      <c r="S21" s="86"/>
      <c r="T21" s="86"/>
      <c r="U21" s="86"/>
      <c r="V21" s="86"/>
      <c r="W21" s="401"/>
    </row>
    <row r="22" spans="1:23" ht="78.75" x14ac:dyDescent="0.25">
      <c r="A22" s="900"/>
      <c r="B22" s="912"/>
      <c r="C22" s="502" t="s">
        <v>1833</v>
      </c>
      <c r="D22" s="396" t="s">
        <v>1744</v>
      </c>
      <c r="E22" s="396"/>
      <c r="F22" s="396" t="s">
        <v>1743</v>
      </c>
      <c r="G22" s="86"/>
      <c r="H22" s="306"/>
      <c r="I22" s="86"/>
      <c r="J22" s="306"/>
      <c r="K22" s="86"/>
      <c r="L22" s="306"/>
      <c r="M22" s="86"/>
      <c r="N22" s="306"/>
      <c r="O22" s="400"/>
      <c r="P22" s="295"/>
      <c r="Q22" s="86"/>
      <c r="R22" s="86"/>
      <c r="S22" s="86"/>
      <c r="T22" s="86"/>
      <c r="U22" s="86"/>
      <c r="V22" s="86"/>
      <c r="W22" s="401"/>
    </row>
    <row r="23" spans="1:23" ht="78.75" x14ac:dyDescent="0.25">
      <c r="A23" s="900"/>
      <c r="B23" s="912"/>
      <c r="C23" s="503" t="s">
        <v>1834</v>
      </c>
      <c r="D23" s="396" t="s">
        <v>1742</v>
      </c>
      <c r="E23" s="396"/>
      <c r="F23" s="396" t="s">
        <v>1745</v>
      </c>
      <c r="G23" s="86"/>
      <c r="H23" s="306"/>
      <c r="I23" s="86"/>
      <c r="J23" s="306"/>
      <c r="K23" s="86"/>
      <c r="L23" s="306"/>
      <c r="M23" s="86"/>
      <c r="N23" s="306"/>
      <c r="O23" s="400"/>
      <c r="P23" s="295"/>
      <c r="Q23" s="86"/>
      <c r="R23" s="86"/>
      <c r="S23" s="86"/>
      <c r="T23" s="86"/>
      <c r="U23" s="86"/>
      <c r="V23" s="86"/>
      <c r="W23" s="401"/>
    </row>
    <row r="24" spans="1:23" ht="94.5" x14ac:dyDescent="0.25">
      <c r="A24" s="900"/>
      <c r="B24" s="913"/>
      <c r="C24" s="503" t="s">
        <v>1835</v>
      </c>
      <c r="D24" s="396" t="s">
        <v>1747</v>
      </c>
      <c r="E24" s="396"/>
      <c r="F24" s="396" t="s">
        <v>1746</v>
      </c>
      <c r="G24" s="86"/>
      <c r="H24" s="306"/>
      <c r="I24" s="86"/>
      <c r="J24" s="306"/>
      <c r="K24" s="86"/>
      <c r="L24" s="306"/>
      <c r="M24" s="86"/>
      <c r="N24" s="306"/>
      <c r="O24" s="400"/>
      <c r="P24" s="295"/>
      <c r="Q24" s="86"/>
      <c r="R24" s="86"/>
      <c r="S24" s="86"/>
      <c r="T24" s="86"/>
      <c r="U24" s="86"/>
      <c r="V24" s="86"/>
      <c r="W24" s="401"/>
    </row>
    <row r="25" spans="1:23" ht="126" x14ac:dyDescent="0.25">
      <c r="A25" s="900"/>
      <c r="B25" s="495" t="s">
        <v>1748</v>
      </c>
      <c r="C25" s="506" t="s">
        <v>1836</v>
      </c>
      <c r="D25" s="470" t="s">
        <v>1750</v>
      </c>
      <c r="E25" s="470"/>
      <c r="F25" s="470" t="s">
        <v>1749</v>
      </c>
      <c r="G25" s="86"/>
      <c r="H25" s="306"/>
      <c r="I25" s="86"/>
      <c r="J25" s="306"/>
      <c r="K25" s="86"/>
      <c r="L25" s="306"/>
      <c r="M25" s="86"/>
      <c r="N25" s="306"/>
      <c r="O25" s="400"/>
      <c r="P25" s="295"/>
      <c r="Q25" s="86"/>
      <c r="R25" s="86"/>
      <c r="S25" s="86"/>
      <c r="T25" s="86"/>
      <c r="U25" s="86"/>
      <c r="V25" s="86"/>
      <c r="W25" s="401"/>
    </row>
    <row r="26" spans="1:23" ht="30" x14ac:dyDescent="0.25">
      <c r="A26" s="900"/>
      <c r="B26" s="1011" t="s">
        <v>1751</v>
      </c>
      <c r="C26" s="480" t="s">
        <v>1837</v>
      </c>
      <c r="D26" s="480" t="s">
        <v>1753</v>
      </c>
      <c r="E26" s="483"/>
      <c r="F26" s="474" t="s">
        <v>1752</v>
      </c>
      <c r="G26" s="975"/>
      <c r="H26" s="988"/>
      <c r="I26" s="975"/>
      <c r="J26" s="988"/>
      <c r="K26" s="975"/>
      <c r="L26" s="988"/>
      <c r="M26" s="975"/>
      <c r="N26" s="988"/>
      <c r="O26" s="991"/>
      <c r="P26" s="985"/>
      <c r="Q26" s="975"/>
      <c r="R26" s="975"/>
      <c r="S26" s="975"/>
      <c r="T26" s="975"/>
      <c r="U26" s="975"/>
      <c r="V26" s="975"/>
      <c r="W26" s="982"/>
    </row>
    <row r="27" spans="1:23" ht="30" x14ac:dyDescent="0.25">
      <c r="A27" s="900"/>
      <c r="B27" s="1012"/>
      <c r="C27" s="481" t="s">
        <v>1838</v>
      </c>
      <c r="D27" s="481" t="s">
        <v>1753</v>
      </c>
      <c r="E27" s="484"/>
      <c r="F27" s="479" t="s">
        <v>1754</v>
      </c>
      <c r="G27" s="976"/>
      <c r="H27" s="989"/>
      <c r="I27" s="976"/>
      <c r="J27" s="989"/>
      <c r="K27" s="976"/>
      <c r="L27" s="989"/>
      <c r="M27" s="976"/>
      <c r="N27" s="989"/>
      <c r="O27" s="992"/>
      <c r="P27" s="986"/>
      <c r="Q27" s="976"/>
      <c r="R27" s="976"/>
      <c r="S27" s="976"/>
      <c r="T27" s="976"/>
      <c r="U27" s="976"/>
      <c r="V27" s="976"/>
      <c r="W27" s="983"/>
    </row>
    <row r="28" spans="1:23" ht="30" x14ac:dyDescent="0.25">
      <c r="A28" s="900"/>
      <c r="B28" s="1013"/>
      <c r="C28" s="473" t="s">
        <v>1839</v>
      </c>
      <c r="D28" s="473" t="s">
        <v>1753</v>
      </c>
      <c r="E28" s="485"/>
      <c r="F28" s="478" t="s">
        <v>1755</v>
      </c>
      <c r="G28" s="977"/>
      <c r="H28" s="990"/>
      <c r="I28" s="977"/>
      <c r="J28" s="990"/>
      <c r="K28" s="977"/>
      <c r="L28" s="990"/>
      <c r="M28" s="977"/>
      <c r="N28" s="990"/>
      <c r="O28" s="993"/>
      <c r="P28" s="987"/>
      <c r="Q28" s="977"/>
      <c r="R28" s="977"/>
      <c r="S28" s="977"/>
      <c r="T28" s="977"/>
      <c r="U28" s="977"/>
      <c r="V28" s="977"/>
      <c r="W28" s="984"/>
    </row>
    <row r="29" spans="1:23" ht="75" x14ac:dyDescent="0.25">
      <c r="A29" s="900"/>
      <c r="B29" s="1014" t="s">
        <v>1756</v>
      </c>
      <c r="C29" s="997" t="s">
        <v>1840</v>
      </c>
      <c r="D29" s="477" t="s">
        <v>1758</v>
      </c>
      <c r="E29" s="482"/>
      <c r="F29" s="477" t="s">
        <v>1757</v>
      </c>
      <c r="G29" s="471"/>
      <c r="H29" s="306"/>
      <c r="I29" s="86"/>
      <c r="J29" s="306"/>
      <c r="K29" s="86"/>
      <c r="L29" s="306"/>
      <c r="M29" s="86"/>
      <c r="N29" s="306"/>
      <c r="O29" s="400"/>
      <c r="P29" s="295"/>
      <c r="Q29" s="86"/>
      <c r="R29" s="86"/>
      <c r="S29" s="86"/>
      <c r="T29" s="86"/>
      <c r="U29" s="86"/>
      <c r="V29" s="86"/>
      <c r="W29" s="401"/>
    </row>
    <row r="30" spans="1:23" ht="75" x14ac:dyDescent="0.25">
      <c r="A30" s="900"/>
      <c r="B30" s="1015"/>
      <c r="C30" s="999"/>
      <c r="D30" s="475" t="s">
        <v>1758</v>
      </c>
      <c r="E30" s="476"/>
      <c r="F30" s="475" t="s">
        <v>1759</v>
      </c>
      <c r="G30" s="471"/>
      <c r="H30" s="306"/>
      <c r="I30" s="86"/>
      <c r="J30" s="306"/>
      <c r="K30" s="86"/>
      <c r="L30" s="306"/>
      <c r="M30" s="86"/>
      <c r="N30" s="306"/>
      <c r="O30" s="400"/>
      <c r="P30" s="295"/>
      <c r="Q30" s="86"/>
      <c r="R30" s="86"/>
      <c r="S30" s="86"/>
      <c r="T30" s="86"/>
      <c r="U30" s="86"/>
      <c r="V30" s="86"/>
      <c r="W30" s="401"/>
    </row>
    <row r="31" spans="1:23" ht="15.75" customHeight="1" x14ac:dyDescent="0.25">
      <c r="A31" s="900"/>
      <c r="B31" s="1016" t="s">
        <v>1760</v>
      </c>
      <c r="C31" s="997" t="s">
        <v>1841</v>
      </c>
      <c r="D31" s="474" t="s">
        <v>1762</v>
      </c>
      <c r="E31" s="1004"/>
      <c r="F31" s="1006" t="s">
        <v>1761</v>
      </c>
      <c r="G31" s="1001"/>
      <c r="H31" s="988"/>
      <c r="I31" s="975"/>
      <c r="J31" s="988"/>
      <c r="K31" s="975"/>
      <c r="L31" s="988"/>
      <c r="M31" s="975"/>
      <c r="N31" s="988"/>
      <c r="O31" s="991"/>
      <c r="P31" s="985"/>
      <c r="Q31" s="975"/>
      <c r="R31" s="975"/>
      <c r="S31" s="975"/>
      <c r="T31" s="975"/>
      <c r="U31" s="975"/>
      <c r="V31" s="975"/>
      <c r="W31" s="982"/>
    </row>
    <row r="32" spans="1:23" ht="30" x14ac:dyDescent="0.25">
      <c r="A32" s="900"/>
      <c r="B32" s="1016"/>
      <c r="C32" s="998"/>
      <c r="D32" s="479" t="s">
        <v>1763</v>
      </c>
      <c r="E32" s="1004"/>
      <c r="F32" s="1007"/>
      <c r="G32" s="1002"/>
      <c r="H32" s="989"/>
      <c r="I32" s="976"/>
      <c r="J32" s="989"/>
      <c r="K32" s="976"/>
      <c r="L32" s="989"/>
      <c r="M32" s="976"/>
      <c r="N32" s="989"/>
      <c r="O32" s="992"/>
      <c r="P32" s="986"/>
      <c r="Q32" s="976"/>
      <c r="R32" s="976"/>
      <c r="S32" s="976"/>
      <c r="T32" s="976"/>
      <c r="U32" s="976"/>
      <c r="V32" s="976"/>
      <c r="W32" s="983"/>
    </row>
    <row r="33" spans="1:23" ht="15.75" customHeight="1" x14ac:dyDescent="0.25">
      <c r="A33" s="900"/>
      <c r="B33" s="1016"/>
      <c r="C33" s="998"/>
      <c r="D33" s="1007" t="s">
        <v>1765</v>
      </c>
      <c r="E33" s="1004"/>
      <c r="F33" s="1007" t="s">
        <v>1764</v>
      </c>
      <c r="G33" s="1002"/>
      <c r="H33" s="989"/>
      <c r="I33" s="976"/>
      <c r="J33" s="989"/>
      <c r="K33" s="976"/>
      <c r="L33" s="989"/>
      <c r="M33" s="976"/>
      <c r="N33" s="989"/>
      <c r="O33" s="992"/>
      <c r="P33" s="986"/>
      <c r="Q33" s="976"/>
      <c r="R33" s="976"/>
      <c r="S33" s="976"/>
      <c r="T33" s="976"/>
      <c r="U33" s="976"/>
      <c r="V33" s="976"/>
      <c r="W33" s="983"/>
    </row>
    <row r="34" spans="1:23" ht="15.75" customHeight="1" x14ac:dyDescent="0.25">
      <c r="A34" s="900"/>
      <c r="B34" s="1014"/>
      <c r="C34" s="999"/>
      <c r="D34" s="1008"/>
      <c r="E34" s="1005"/>
      <c r="F34" s="1008"/>
      <c r="G34" s="1003"/>
      <c r="H34" s="990"/>
      <c r="I34" s="977"/>
      <c r="J34" s="990"/>
      <c r="K34" s="977"/>
      <c r="L34" s="990"/>
      <c r="M34" s="977"/>
      <c r="N34" s="990"/>
      <c r="O34" s="993"/>
      <c r="P34" s="987"/>
      <c r="Q34" s="977"/>
      <c r="R34" s="977"/>
      <c r="S34" s="977"/>
      <c r="T34" s="977"/>
      <c r="U34" s="977"/>
      <c r="V34" s="977"/>
      <c r="W34" s="984"/>
    </row>
    <row r="35" spans="1:23" ht="45" x14ac:dyDescent="0.25">
      <c r="A35" s="900"/>
      <c r="B35" s="911" t="s">
        <v>1842</v>
      </c>
      <c r="C35" s="997" t="s">
        <v>1843</v>
      </c>
      <c r="D35" s="478" t="s">
        <v>1767</v>
      </c>
      <c r="E35" s="1000"/>
      <c r="F35" s="478" t="s">
        <v>1766</v>
      </c>
      <c r="G35" s="471"/>
      <c r="H35" s="306"/>
      <c r="I35" s="86"/>
      <c r="J35" s="306"/>
      <c r="K35" s="86"/>
      <c r="L35" s="306"/>
      <c r="M35" s="86"/>
      <c r="N35" s="306"/>
      <c r="O35" s="400"/>
      <c r="P35" s="295"/>
      <c r="Q35" s="86"/>
      <c r="R35" s="86"/>
      <c r="S35" s="86"/>
      <c r="T35" s="86"/>
      <c r="U35" s="86"/>
      <c r="V35" s="86"/>
      <c r="W35" s="401"/>
    </row>
    <row r="36" spans="1:23" ht="71.25" customHeight="1" x14ac:dyDescent="0.25">
      <c r="A36" s="901"/>
      <c r="B36" s="913"/>
      <c r="C36" s="999"/>
      <c r="D36" s="472" t="s">
        <v>1769</v>
      </c>
      <c r="E36" s="1000"/>
      <c r="F36" s="472" t="s">
        <v>1768</v>
      </c>
      <c r="G36" s="471"/>
      <c r="H36" s="306"/>
      <c r="I36" s="86"/>
      <c r="J36" s="306"/>
      <c r="K36" s="86"/>
      <c r="L36" s="306"/>
      <c r="M36" s="86"/>
      <c r="N36" s="306"/>
      <c r="O36" s="400"/>
      <c r="P36" s="295"/>
      <c r="Q36" s="86"/>
      <c r="R36" s="86"/>
      <c r="S36" s="86"/>
      <c r="T36" s="86"/>
      <c r="U36" s="86"/>
      <c r="V36" s="86"/>
      <c r="W36" s="401"/>
    </row>
    <row r="37" spans="1:23" ht="15.75" x14ac:dyDescent="0.25">
      <c r="A37" s="994" t="s">
        <v>1770</v>
      </c>
      <c r="B37" s="995"/>
      <c r="C37" s="995"/>
      <c r="D37" s="995"/>
      <c r="E37" s="995"/>
      <c r="F37" s="996"/>
      <c r="G37" s="377">
        <f t="shared" ref="G37:N37" si="0">SUM(G10:G21)</f>
        <v>0</v>
      </c>
      <c r="H37" s="288">
        <f t="shared" si="0"/>
        <v>0</v>
      </c>
      <c r="I37" s="377">
        <f t="shared" si="0"/>
        <v>0</v>
      </c>
      <c r="J37" s="288">
        <f t="shared" si="0"/>
        <v>0</v>
      </c>
      <c r="K37" s="377">
        <f t="shared" si="0"/>
        <v>0</v>
      </c>
      <c r="L37" s="288">
        <f t="shared" si="0"/>
        <v>0</v>
      </c>
      <c r="M37" s="377">
        <f t="shared" si="0"/>
        <v>0</v>
      </c>
      <c r="N37" s="288">
        <f t="shared" si="0"/>
        <v>0</v>
      </c>
      <c r="O37" s="377">
        <f>G37+I37+K37+M37</f>
        <v>0</v>
      </c>
      <c r="P37" s="290">
        <f>H37+J37+L37+N37</f>
        <v>0</v>
      </c>
      <c r="Q37" s="377"/>
      <c r="R37" s="377"/>
      <c r="S37" s="377"/>
      <c r="T37" s="377"/>
      <c r="U37" s="377"/>
      <c r="V37" s="377"/>
      <c r="W37" s="402"/>
    </row>
  </sheetData>
  <mergeCells count="77">
    <mergeCell ref="S5:S7"/>
    <mergeCell ref="T5:T7"/>
    <mergeCell ref="U5:U7"/>
    <mergeCell ref="A5:A7"/>
    <mergeCell ref="B5:B7"/>
    <mergeCell ref="C5:C7"/>
    <mergeCell ref="D5:D7"/>
    <mergeCell ref="E5:E7"/>
    <mergeCell ref="F5:F7"/>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C15:C16"/>
    <mergeCell ref="A17:A36"/>
    <mergeCell ref="B17:B24"/>
    <mergeCell ref="B26:B28"/>
    <mergeCell ref="B29:B30"/>
    <mergeCell ref="C29:C30"/>
    <mergeCell ref="B31:B34"/>
    <mergeCell ref="B15:B16"/>
    <mergeCell ref="A15:A16"/>
    <mergeCell ref="J26:J28"/>
    <mergeCell ref="E31:E34"/>
    <mergeCell ref="F31:F32"/>
    <mergeCell ref="D33:D34"/>
    <mergeCell ref="F33:F34"/>
    <mergeCell ref="J31:J34"/>
    <mergeCell ref="A37:F37"/>
    <mergeCell ref="C31:C34"/>
    <mergeCell ref="G26:G28"/>
    <mergeCell ref="H26:H28"/>
    <mergeCell ref="I26:I28"/>
    <mergeCell ref="B35:B36"/>
    <mergeCell ref="C35:C36"/>
    <mergeCell ref="E35:E36"/>
    <mergeCell ref="G31:G34"/>
    <mergeCell ref="H31:H34"/>
    <mergeCell ref="I31:I34"/>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S31:S34"/>
    <mergeCell ref="Q26:Q28"/>
    <mergeCell ref="R26:R28"/>
    <mergeCell ref="S26:S28"/>
    <mergeCell ref="T26:T28"/>
    <mergeCell ref="W26:W28"/>
    <mergeCell ref="W31:W34"/>
    <mergeCell ref="V31:V34"/>
    <mergeCell ref="U31:U34"/>
    <mergeCell ref="T31:T34"/>
    <mergeCell ref="U26:U28"/>
    <mergeCell ref="V26:V2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A16" zoomScale="69" zoomScaleNormal="69" workbookViewId="0">
      <selection activeCell="C13" sqref="C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89" bestFit="1" customWidth="1"/>
    <col min="9" max="9" width="15.28515625" customWidth="1"/>
    <col min="10" max="10" width="18.85546875" style="289" customWidth="1"/>
    <col min="12" max="12" width="14.85546875" style="289" bestFit="1" customWidth="1"/>
    <col min="14" max="14" width="14.85546875" style="289" bestFit="1" customWidth="1"/>
    <col min="15" max="15" width="15.28515625" customWidth="1"/>
    <col min="16" max="16" width="18.28515625" style="289" customWidth="1"/>
    <col min="19" max="22" width="14.140625" customWidth="1"/>
    <col min="23" max="23" width="17" customWidth="1"/>
  </cols>
  <sheetData>
    <row r="1" spans="1:23" ht="18" customHeight="1" x14ac:dyDescent="0.25">
      <c r="B1" s="315"/>
      <c r="C1" s="315"/>
      <c r="D1" s="315"/>
      <c r="E1" s="322"/>
      <c r="F1" s="315"/>
      <c r="G1" s="430" t="s">
        <v>1845</v>
      </c>
      <c r="J1" s="315"/>
      <c r="K1" s="315"/>
      <c r="L1" s="315"/>
      <c r="M1" s="315"/>
      <c r="N1" s="315"/>
      <c r="O1" s="315"/>
      <c r="P1" s="315"/>
      <c r="Q1" s="315"/>
      <c r="R1" s="315"/>
      <c r="S1" s="315"/>
      <c r="T1" s="315"/>
      <c r="U1" s="315"/>
      <c r="V1" s="315"/>
      <c r="W1" s="315"/>
    </row>
    <row r="2" spans="1:23" ht="18" customHeight="1" x14ac:dyDescent="0.25">
      <c r="B2" s="322"/>
      <c r="C2" s="322"/>
      <c r="D2" s="322"/>
      <c r="E2" s="322"/>
      <c r="F2" s="322"/>
      <c r="G2" s="430"/>
      <c r="J2" s="322"/>
      <c r="K2" s="322"/>
      <c r="L2" s="322"/>
      <c r="M2" s="322"/>
      <c r="N2" s="322"/>
      <c r="O2" s="322"/>
      <c r="P2" s="322"/>
      <c r="Q2" s="322"/>
      <c r="R2" s="322"/>
      <c r="S2" s="322"/>
      <c r="T2" s="322"/>
      <c r="U2" s="322"/>
      <c r="V2" s="322"/>
      <c r="W2" s="322"/>
    </row>
    <row r="3" spans="1:23" ht="18" customHeight="1" x14ac:dyDescent="0.25">
      <c r="A3" s="489" t="s">
        <v>1774</v>
      </c>
      <c r="B3" s="322"/>
      <c r="C3" s="322"/>
      <c r="D3" s="322"/>
      <c r="E3" s="322"/>
      <c r="F3" s="322"/>
      <c r="G3" s="430"/>
      <c r="J3" s="322"/>
      <c r="K3" s="322"/>
      <c r="L3" s="322"/>
      <c r="M3" s="322"/>
      <c r="N3" s="322"/>
      <c r="O3" s="322"/>
      <c r="P3" s="322"/>
      <c r="Q3" s="322"/>
      <c r="R3" s="322"/>
      <c r="S3" s="322"/>
      <c r="T3" s="322"/>
      <c r="U3" s="322"/>
      <c r="V3" s="322"/>
      <c r="W3" s="322"/>
    </row>
    <row r="4" spans="1:23" ht="33" customHeight="1" x14ac:dyDescent="0.25">
      <c r="A4" s="1023" t="s">
        <v>1844</v>
      </c>
      <c r="B4" s="1023"/>
      <c r="C4" s="1023"/>
      <c r="D4" s="1023"/>
      <c r="E4" s="1023"/>
      <c r="F4" s="1023"/>
      <c r="G4" s="1023"/>
      <c r="H4" s="1023"/>
      <c r="I4" s="1023"/>
      <c r="J4" s="1023"/>
      <c r="K4" s="1023"/>
      <c r="L4" s="1023"/>
      <c r="M4" s="1023"/>
      <c r="N4" s="1023"/>
      <c r="O4" s="1023"/>
      <c r="P4" s="1023"/>
      <c r="Q4" s="1023"/>
      <c r="R4" s="1023"/>
      <c r="S4" s="1023"/>
      <c r="T4" s="1023"/>
      <c r="U4" s="1023"/>
      <c r="V4" s="1023"/>
      <c r="W4" s="1023"/>
    </row>
    <row r="5" spans="1:23" ht="14.45" customHeight="1" x14ac:dyDescent="0.25">
      <c r="A5" s="884" t="s">
        <v>102</v>
      </c>
      <c r="B5" s="884" t="s">
        <v>121</v>
      </c>
      <c r="C5" s="873" t="s">
        <v>90</v>
      </c>
      <c r="D5" s="873" t="s">
        <v>91</v>
      </c>
      <c r="E5" s="887" t="s">
        <v>517</v>
      </c>
      <c r="F5" s="873" t="s">
        <v>92</v>
      </c>
      <c r="G5" s="317" t="s">
        <v>106</v>
      </c>
      <c r="H5" s="317"/>
      <c r="I5" s="317"/>
      <c r="J5" s="317"/>
      <c r="K5" s="317"/>
      <c r="L5" s="317"/>
      <c r="M5" s="317"/>
      <c r="N5" s="317"/>
      <c r="O5" s="318" t="s">
        <v>107</v>
      </c>
      <c r="P5" s="318"/>
      <c r="Q5" s="317" t="s">
        <v>108</v>
      </c>
      <c r="R5" s="317"/>
      <c r="S5" s="317" t="s">
        <v>109</v>
      </c>
      <c r="T5" s="317" t="s">
        <v>110</v>
      </c>
      <c r="U5" s="311" t="s">
        <v>118</v>
      </c>
      <c r="V5" s="311" t="s">
        <v>117</v>
      </c>
      <c r="W5" s="319" t="s">
        <v>93</v>
      </c>
    </row>
    <row r="6" spans="1:23" ht="14.45" customHeight="1" x14ac:dyDescent="0.25">
      <c r="A6" s="885"/>
      <c r="B6" s="885"/>
      <c r="C6" s="874"/>
      <c r="D6" s="874"/>
      <c r="E6" s="888"/>
      <c r="F6" s="874"/>
      <c r="G6" s="317" t="s">
        <v>111</v>
      </c>
      <c r="H6" s="317"/>
      <c r="I6" s="317" t="s">
        <v>112</v>
      </c>
      <c r="J6" s="317"/>
      <c r="K6" s="317" t="s">
        <v>113</v>
      </c>
      <c r="L6" s="317"/>
      <c r="M6" s="317" t="s">
        <v>114</v>
      </c>
      <c r="N6" s="317"/>
      <c r="O6" s="318"/>
      <c r="P6" s="318"/>
      <c r="Q6" s="317"/>
      <c r="R6" s="317"/>
      <c r="S6" s="317"/>
      <c r="T6" s="317"/>
      <c r="U6" s="312"/>
      <c r="V6" s="312"/>
      <c r="W6" s="319"/>
    </row>
    <row r="7" spans="1:23" ht="25.5" x14ac:dyDescent="0.25">
      <c r="A7" s="886"/>
      <c r="B7" s="886"/>
      <c r="C7" s="875"/>
      <c r="D7" s="875"/>
      <c r="E7" s="889"/>
      <c r="F7" s="875"/>
      <c r="G7" s="319" t="s">
        <v>115</v>
      </c>
      <c r="H7" s="284" t="s">
        <v>12</v>
      </c>
      <c r="I7" s="319" t="s">
        <v>115</v>
      </c>
      <c r="J7" s="284" t="s">
        <v>12</v>
      </c>
      <c r="K7" s="319" t="s">
        <v>115</v>
      </c>
      <c r="L7" s="284" t="s">
        <v>12</v>
      </c>
      <c r="M7" s="319" t="s">
        <v>115</v>
      </c>
      <c r="N7" s="284" t="s">
        <v>12</v>
      </c>
      <c r="O7" s="319" t="s">
        <v>115</v>
      </c>
      <c r="P7" s="284" t="s">
        <v>12</v>
      </c>
      <c r="Q7" s="319" t="s">
        <v>116</v>
      </c>
      <c r="R7" s="319" t="s">
        <v>87</v>
      </c>
      <c r="S7" s="317"/>
      <c r="T7" s="317"/>
      <c r="U7" s="313"/>
      <c r="V7" s="313"/>
      <c r="W7" s="319"/>
    </row>
    <row r="8" spans="1:23" ht="15.6" customHeight="1" x14ac:dyDescent="0.25">
      <c r="A8" s="443" t="s">
        <v>150</v>
      </c>
      <c r="B8" s="320"/>
      <c r="C8" s="320"/>
      <c r="D8" s="320"/>
      <c r="E8" s="320"/>
      <c r="F8" s="320"/>
      <c r="G8" s="320"/>
      <c r="H8" s="444" t="s">
        <v>150</v>
      </c>
      <c r="I8" s="320"/>
      <c r="J8" s="320"/>
      <c r="K8" s="320"/>
      <c r="L8" s="320"/>
      <c r="M8" s="320"/>
      <c r="N8" s="320"/>
      <c r="O8" s="320"/>
      <c r="P8" s="320"/>
      <c r="Q8" s="320"/>
      <c r="R8" s="320"/>
      <c r="S8" s="320"/>
      <c r="T8" s="320"/>
      <c r="U8" s="320"/>
      <c r="V8" s="320"/>
      <c r="W8" s="320"/>
    </row>
    <row r="9" spans="1:23" ht="218.45" customHeight="1" x14ac:dyDescent="0.25">
      <c r="A9" s="1024" t="s">
        <v>1844</v>
      </c>
      <c r="B9" s="507" t="s">
        <v>139</v>
      </c>
      <c r="C9" s="90" t="s">
        <v>140</v>
      </c>
      <c r="D9" s="92" t="s">
        <v>141</v>
      </c>
      <c r="E9" s="92"/>
      <c r="F9" s="92" t="s">
        <v>187</v>
      </c>
      <c r="G9" s="91"/>
      <c r="H9" s="294"/>
      <c r="I9" s="91"/>
      <c r="J9" s="294"/>
      <c r="K9" s="91"/>
      <c r="L9" s="294"/>
      <c r="M9" s="91"/>
      <c r="N9" s="294"/>
      <c r="O9" s="95">
        <f t="shared" ref="O9:O21" si="0">G9+I9+K9+M9</f>
        <v>0</v>
      </c>
      <c r="P9" s="295">
        <f t="shared" ref="P9:P21" si="1">H9+J9+L9+N9</f>
        <v>0</v>
      </c>
      <c r="Q9" s="91">
        <v>26</v>
      </c>
      <c r="R9" s="91" t="s">
        <v>169</v>
      </c>
      <c r="S9" s="80" t="s">
        <v>188</v>
      </c>
      <c r="T9" s="80" t="s">
        <v>186</v>
      </c>
      <c r="U9" s="80" t="s">
        <v>189</v>
      </c>
      <c r="V9" s="80" t="s">
        <v>190</v>
      </c>
      <c r="W9" s="92" t="s">
        <v>185</v>
      </c>
    </row>
    <row r="10" spans="1:23" ht="189" x14ac:dyDescent="0.25">
      <c r="A10" s="1025"/>
      <c r="B10" s="507"/>
      <c r="C10" s="90"/>
      <c r="D10" s="92" t="s">
        <v>142</v>
      </c>
      <c r="E10" s="92"/>
      <c r="F10" s="92" t="s">
        <v>191</v>
      </c>
      <c r="G10" s="91"/>
      <c r="H10" s="294"/>
      <c r="I10" s="91"/>
      <c r="J10" s="294"/>
      <c r="K10" s="91"/>
      <c r="L10" s="294"/>
      <c r="M10" s="91"/>
      <c r="N10" s="294"/>
      <c r="O10" s="95">
        <f t="shared" si="0"/>
        <v>0</v>
      </c>
      <c r="P10" s="295">
        <f t="shared" si="1"/>
        <v>0</v>
      </c>
      <c r="Q10" s="91">
        <v>18</v>
      </c>
      <c r="R10" s="91" t="s">
        <v>192</v>
      </c>
      <c r="S10" s="80" t="s">
        <v>193</v>
      </c>
      <c r="T10" s="80" t="s">
        <v>194</v>
      </c>
      <c r="U10" s="80" t="s">
        <v>195</v>
      </c>
      <c r="V10" s="80" t="s">
        <v>176</v>
      </c>
      <c r="W10" s="92" t="s">
        <v>196</v>
      </c>
    </row>
    <row r="11" spans="1:23" ht="173.25" x14ac:dyDescent="0.25">
      <c r="A11" s="1025"/>
      <c r="B11" s="507"/>
      <c r="C11" s="90" t="s">
        <v>1710</v>
      </c>
      <c r="D11" s="92"/>
      <c r="E11" s="92"/>
      <c r="F11" s="92"/>
      <c r="G11" s="91"/>
      <c r="H11" s="294"/>
      <c r="I11" s="91"/>
      <c r="J11" s="294"/>
      <c r="K11" s="91"/>
      <c r="L11" s="294"/>
      <c r="M11" s="91"/>
      <c r="N11" s="294"/>
      <c r="O11" s="95"/>
      <c r="P11" s="295"/>
      <c r="Q11" s="80"/>
      <c r="R11" s="80"/>
      <c r="S11" s="80"/>
      <c r="T11" s="80"/>
      <c r="U11" s="80"/>
      <c r="V11" s="80"/>
      <c r="W11" s="92"/>
    </row>
    <row r="12" spans="1:23" ht="15.75" x14ac:dyDescent="0.25">
      <c r="A12" s="1025"/>
      <c r="B12" s="507"/>
      <c r="C12" s="90"/>
      <c r="D12" s="92"/>
      <c r="E12" s="92"/>
      <c r="F12" s="92"/>
      <c r="G12" s="91"/>
      <c r="H12" s="294"/>
      <c r="I12" s="91"/>
      <c r="J12" s="294"/>
      <c r="K12" s="91"/>
      <c r="L12" s="294"/>
      <c r="M12" s="91"/>
      <c r="N12" s="294"/>
      <c r="O12" s="95"/>
      <c r="P12" s="295"/>
      <c r="Q12" s="80"/>
      <c r="R12" s="80"/>
      <c r="S12" s="80"/>
      <c r="T12" s="80"/>
      <c r="U12" s="80"/>
      <c r="V12" s="80"/>
      <c r="W12" s="83"/>
    </row>
    <row r="13" spans="1:23" ht="315" x14ac:dyDescent="0.25">
      <c r="A13" s="1025"/>
      <c r="B13" s="507" t="s">
        <v>143</v>
      </c>
      <c r="C13" s="90" t="s">
        <v>144</v>
      </c>
      <c r="D13" s="92" t="s">
        <v>145</v>
      </c>
      <c r="E13" s="92"/>
      <c r="F13" s="86" t="s">
        <v>160</v>
      </c>
      <c r="G13" s="87">
        <v>0</v>
      </c>
      <c r="H13" s="294"/>
      <c r="I13" s="87">
        <v>0</v>
      </c>
      <c r="J13" s="294"/>
      <c r="K13" s="87">
        <v>0</v>
      </c>
      <c r="L13" s="294"/>
      <c r="M13" s="87">
        <v>0</v>
      </c>
      <c r="N13" s="294"/>
      <c r="O13" s="95">
        <f t="shared" si="0"/>
        <v>0</v>
      </c>
      <c r="P13" s="295">
        <f t="shared" si="1"/>
        <v>0</v>
      </c>
      <c r="Q13" s="91"/>
      <c r="R13" s="91"/>
      <c r="S13" s="80" t="s">
        <v>161</v>
      </c>
      <c r="T13" s="80" t="s">
        <v>162</v>
      </c>
      <c r="U13" s="80" t="s">
        <v>163</v>
      </c>
      <c r="V13" s="80" t="s">
        <v>164</v>
      </c>
      <c r="W13" s="86" t="s">
        <v>165</v>
      </c>
    </row>
    <row r="14" spans="1:23" ht="126" x14ac:dyDescent="0.25">
      <c r="A14" s="1025"/>
      <c r="B14" s="507"/>
      <c r="C14" s="90"/>
      <c r="D14" s="92"/>
      <c r="E14" s="92"/>
      <c r="F14" s="92" t="s">
        <v>197</v>
      </c>
      <c r="G14" s="91"/>
      <c r="H14" s="294"/>
      <c r="I14" s="91"/>
      <c r="J14" s="294"/>
      <c r="K14" s="91"/>
      <c r="L14" s="294"/>
      <c r="M14" s="91"/>
      <c r="N14" s="294"/>
      <c r="O14" s="95">
        <f t="shared" si="0"/>
        <v>0</v>
      </c>
      <c r="P14" s="295">
        <f t="shared" si="1"/>
        <v>0</v>
      </c>
      <c r="Q14" s="91">
        <v>481</v>
      </c>
      <c r="R14" s="80" t="s">
        <v>198</v>
      </c>
      <c r="S14" s="80" t="s">
        <v>199</v>
      </c>
      <c r="T14" s="80" t="s">
        <v>200</v>
      </c>
      <c r="U14" s="80" t="s">
        <v>201</v>
      </c>
      <c r="V14" s="80" t="s">
        <v>202</v>
      </c>
      <c r="W14" s="92" t="s">
        <v>196</v>
      </c>
    </row>
    <row r="15" spans="1:23" ht="110.25" x14ac:dyDescent="0.25">
      <c r="A15" s="1025"/>
      <c r="B15" s="507"/>
      <c r="C15" s="90"/>
      <c r="D15" s="92"/>
      <c r="E15" s="92"/>
      <c r="F15" s="105" t="s">
        <v>212</v>
      </c>
      <c r="G15" s="91"/>
      <c r="H15" s="294"/>
      <c r="I15" s="91"/>
      <c r="J15" s="294"/>
      <c r="K15" s="91"/>
      <c r="L15" s="294"/>
      <c r="M15" s="91"/>
      <c r="N15" s="294"/>
      <c r="O15" s="95">
        <f t="shared" si="0"/>
        <v>0</v>
      </c>
      <c r="P15" s="295">
        <f t="shared" si="1"/>
        <v>0</v>
      </c>
      <c r="Q15" s="91"/>
      <c r="R15" s="91"/>
      <c r="S15" s="90" t="s">
        <v>213</v>
      </c>
      <c r="T15" s="90" t="s">
        <v>214</v>
      </c>
      <c r="U15" s="90" t="s">
        <v>215</v>
      </c>
      <c r="V15" s="90" t="s">
        <v>216</v>
      </c>
      <c r="W15" s="90" t="s">
        <v>217</v>
      </c>
    </row>
    <row r="16" spans="1:23" ht="141" customHeight="1" x14ac:dyDescent="0.25">
      <c r="A16" s="1025"/>
      <c r="B16" s="507" t="s">
        <v>146</v>
      </c>
      <c r="C16" s="90" t="s">
        <v>147</v>
      </c>
      <c r="D16" s="92" t="s">
        <v>148</v>
      </c>
      <c r="E16" s="92"/>
      <c r="F16" s="92" t="s">
        <v>203</v>
      </c>
      <c r="G16" s="91"/>
      <c r="H16" s="294"/>
      <c r="I16" s="91"/>
      <c r="J16" s="294"/>
      <c r="K16" s="91"/>
      <c r="L16" s="294"/>
      <c r="M16" s="91"/>
      <c r="N16" s="294"/>
      <c r="O16" s="95">
        <f t="shared" si="0"/>
        <v>0</v>
      </c>
      <c r="P16" s="295">
        <f t="shared" si="1"/>
        <v>0</v>
      </c>
      <c r="Q16" s="91">
        <v>38</v>
      </c>
      <c r="R16" s="91" t="s">
        <v>204</v>
      </c>
      <c r="S16" s="80" t="s">
        <v>205</v>
      </c>
      <c r="T16" s="80" t="s">
        <v>206</v>
      </c>
      <c r="U16" s="80" t="s">
        <v>207</v>
      </c>
      <c r="V16" s="80" t="s">
        <v>208</v>
      </c>
      <c r="W16" s="92" t="s">
        <v>196</v>
      </c>
    </row>
    <row r="17" spans="1:23" ht="141.75" x14ac:dyDescent="0.25">
      <c r="A17" s="1025"/>
      <c r="B17" s="507"/>
      <c r="C17" s="90"/>
      <c r="D17" s="92"/>
      <c r="E17" s="92"/>
      <c r="F17" s="92" t="s">
        <v>210</v>
      </c>
      <c r="G17" s="87">
        <v>0</v>
      </c>
      <c r="H17" s="294"/>
      <c r="I17" s="87">
        <v>0</v>
      </c>
      <c r="J17" s="294"/>
      <c r="K17" s="87">
        <v>0</v>
      </c>
      <c r="L17" s="294"/>
      <c r="M17" s="87">
        <v>0</v>
      </c>
      <c r="N17" s="294"/>
      <c r="O17" s="95">
        <f t="shared" si="0"/>
        <v>0</v>
      </c>
      <c r="P17" s="295">
        <f t="shared" si="1"/>
        <v>0</v>
      </c>
      <c r="Q17" s="91"/>
      <c r="R17" s="91"/>
      <c r="S17" s="91"/>
      <c r="T17" s="91"/>
      <c r="U17" s="91"/>
      <c r="V17" s="91"/>
      <c r="W17" s="92" t="s">
        <v>209</v>
      </c>
    </row>
    <row r="18" spans="1:23" ht="126" x14ac:dyDescent="0.25">
      <c r="A18" s="1025"/>
      <c r="B18" s="507"/>
      <c r="C18" s="90"/>
      <c r="D18" s="92"/>
      <c r="E18" s="92"/>
      <c r="F18" s="92" t="s">
        <v>230</v>
      </c>
      <c r="G18" s="91"/>
      <c r="H18" s="294"/>
      <c r="I18" s="91">
        <v>0</v>
      </c>
      <c r="J18" s="294">
        <v>0</v>
      </c>
      <c r="K18" s="91">
        <v>0</v>
      </c>
      <c r="L18" s="294">
        <v>0</v>
      </c>
      <c r="M18" s="91"/>
      <c r="N18" s="294"/>
      <c r="O18" s="102">
        <f t="shared" si="0"/>
        <v>0</v>
      </c>
      <c r="P18" s="297">
        <v>0</v>
      </c>
      <c r="Q18" s="91">
        <v>265</v>
      </c>
      <c r="R18" s="91" t="s">
        <v>168</v>
      </c>
      <c r="S18" s="80" t="s">
        <v>231</v>
      </c>
      <c r="T18" s="80" t="s">
        <v>232</v>
      </c>
      <c r="U18" s="80" t="s">
        <v>233</v>
      </c>
      <c r="V18" s="80" t="s">
        <v>172</v>
      </c>
      <c r="W18" s="92" t="s">
        <v>228</v>
      </c>
    </row>
    <row r="19" spans="1:23" ht="126" x14ac:dyDescent="0.25">
      <c r="A19" s="1025"/>
      <c r="B19" s="507"/>
      <c r="C19" s="90"/>
      <c r="D19" s="92"/>
      <c r="E19" s="92"/>
      <c r="F19" s="92" t="s">
        <v>230</v>
      </c>
      <c r="G19" s="91"/>
      <c r="H19" s="294"/>
      <c r="I19" s="91">
        <v>0</v>
      </c>
      <c r="J19" s="294">
        <v>0</v>
      </c>
      <c r="K19" s="91">
        <v>0</v>
      </c>
      <c r="L19" s="294">
        <v>0</v>
      </c>
      <c r="M19" s="91"/>
      <c r="N19" s="294"/>
      <c r="O19" s="102">
        <f t="shared" si="0"/>
        <v>0</v>
      </c>
      <c r="P19" s="297">
        <v>0</v>
      </c>
      <c r="Q19" s="91">
        <v>265</v>
      </c>
      <c r="R19" s="91" t="s">
        <v>168</v>
      </c>
      <c r="S19" s="80" t="s">
        <v>231</v>
      </c>
      <c r="T19" s="80" t="s">
        <v>232</v>
      </c>
      <c r="U19" s="80" t="s">
        <v>233</v>
      </c>
      <c r="V19" s="80" t="s">
        <v>172</v>
      </c>
      <c r="W19" s="101" t="s">
        <v>235</v>
      </c>
    </row>
    <row r="20" spans="1:23" ht="252" x14ac:dyDescent="0.25">
      <c r="A20" s="1026"/>
      <c r="B20" s="507" t="s">
        <v>149</v>
      </c>
      <c r="C20" s="90" t="s">
        <v>1711</v>
      </c>
      <c r="D20" s="92"/>
      <c r="E20" s="92"/>
      <c r="F20" s="92"/>
      <c r="G20" s="91"/>
      <c r="H20" s="294"/>
      <c r="I20" s="91"/>
      <c r="J20" s="294"/>
      <c r="K20" s="91"/>
      <c r="L20" s="294"/>
      <c r="M20" s="91"/>
      <c r="N20" s="294"/>
      <c r="O20" s="95">
        <f t="shared" si="0"/>
        <v>0</v>
      </c>
      <c r="P20" s="295">
        <f t="shared" si="1"/>
        <v>0</v>
      </c>
      <c r="Q20" s="91"/>
      <c r="R20" s="91"/>
      <c r="S20" s="91"/>
      <c r="T20" s="91"/>
      <c r="U20" s="91"/>
      <c r="V20" s="91"/>
      <c r="W20" s="92"/>
    </row>
    <row r="21" spans="1:23" ht="15.6" customHeight="1" x14ac:dyDescent="0.25">
      <c r="A21" s="445" t="s">
        <v>151</v>
      </c>
      <c r="B21" s="316"/>
      <c r="C21" s="316"/>
      <c r="D21" s="316"/>
      <c r="E21" s="316"/>
      <c r="F21" s="316"/>
      <c r="G21" s="104">
        <f t="shared" ref="G21:N21" si="2">SUM(G9:G20)</f>
        <v>0</v>
      </c>
      <c r="H21" s="291">
        <f t="shared" si="2"/>
        <v>0</v>
      </c>
      <c r="I21" s="104">
        <f t="shared" si="2"/>
        <v>0</v>
      </c>
      <c r="J21" s="291">
        <f t="shared" si="2"/>
        <v>0</v>
      </c>
      <c r="K21" s="104">
        <f t="shared" si="2"/>
        <v>0</v>
      </c>
      <c r="L21" s="291">
        <f t="shared" si="2"/>
        <v>0</v>
      </c>
      <c r="M21" s="104">
        <f t="shared" si="2"/>
        <v>0</v>
      </c>
      <c r="N21" s="291">
        <f t="shared" si="2"/>
        <v>0</v>
      </c>
      <c r="O21" s="104">
        <f t="shared" si="0"/>
        <v>0</v>
      </c>
      <c r="P21" s="291">
        <f t="shared" si="1"/>
        <v>0</v>
      </c>
      <c r="Q21" s="68"/>
      <c r="R21" s="68"/>
      <c r="S21" s="68"/>
      <c r="T21" s="68"/>
      <c r="U21" s="68"/>
      <c r="V21" s="68"/>
      <c r="W21" s="68"/>
    </row>
  </sheetData>
  <mergeCells count="8">
    <mergeCell ref="A4:W4"/>
    <mergeCell ref="A9:A20"/>
    <mergeCell ref="F5:F7"/>
    <mergeCell ref="D5:D7"/>
    <mergeCell ref="C5:C7"/>
    <mergeCell ref="B5:B7"/>
    <mergeCell ref="A5:A7"/>
    <mergeCell ref="E5: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2"/>
  <sheetViews>
    <sheetView zoomScale="69" zoomScaleNormal="69" workbookViewId="0">
      <selection activeCell="E1" sqref="E1:L1"/>
    </sheetView>
  </sheetViews>
  <sheetFormatPr baseColWidth="10" defaultRowHeight="15" x14ac:dyDescent="0.2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9" ht="24.75" customHeight="1" x14ac:dyDescent="0.25">
      <c r="E1" s="1028" t="s">
        <v>1848</v>
      </c>
      <c r="F1" s="1028"/>
      <c r="G1" s="1028"/>
      <c r="H1" s="1028"/>
      <c r="I1" s="1028"/>
      <c r="J1" s="1028"/>
      <c r="K1" s="1028"/>
      <c r="L1" s="1028"/>
      <c r="M1" s="429"/>
      <c r="N1" s="429"/>
      <c r="O1" s="429"/>
      <c r="P1" s="429"/>
      <c r="Q1" s="429"/>
      <c r="R1" s="429"/>
      <c r="S1" s="429"/>
      <c r="T1" s="429"/>
      <c r="U1" s="429"/>
      <c r="V1" s="429"/>
      <c r="W1" s="429"/>
      <c r="X1" s="429"/>
      <c r="Y1" s="429"/>
      <c r="Z1" s="429"/>
      <c r="AA1" s="429"/>
      <c r="AB1" s="429"/>
      <c r="AC1" s="429"/>
    </row>
    <row r="2" spans="1:29" ht="18.75" x14ac:dyDescent="0.25">
      <c r="G2" s="429"/>
      <c r="I2" s="429"/>
      <c r="J2" s="429"/>
      <c r="K2" s="429"/>
      <c r="L2" s="429"/>
      <c r="M2" s="429"/>
      <c r="N2" s="429"/>
      <c r="O2" s="429"/>
      <c r="P2" s="429"/>
      <c r="Q2" s="429"/>
      <c r="R2" s="429"/>
      <c r="S2" s="429"/>
      <c r="T2" s="429"/>
      <c r="U2" s="429"/>
      <c r="V2" s="429"/>
      <c r="W2" s="429"/>
      <c r="X2" s="429"/>
      <c r="Y2" s="429"/>
      <c r="Z2" s="429"/>
      <c r="AA2" s="429"/>
      <c r="AB2" s="429"/>
      <c r="AC2" s="429"/>
    </row>
    <row r="3" spans="1:29" ht="18.75" x14ac:dyDescent="0.25">
      <c r="A3" s="497" t="s">
        <v>1846</v>
      </c>
      <c r="G3" s="429"/>
      <c r="I3" s="429"/>
      <c r="J3" s="429"/>
      <c r="K3" s="429"/>
      <c r="L3" s="429"/>
      <c r="M3" s="429"/>
      <c r="N3" s="429"/>
      <c r="O3" s="429"/>
      <c r="P3" s="429"/>
      <c r="Q3" s="429"/>
      <c r="R3" s="429"/>
      <c r="S3" s="429"/>
      <c r="T3" s="429"/>
      <c r="U3" s="429"/>
      <c r="V3" s="429"/>
      <c r="W3" s="429"/>
      <c r="X3" s="429"/>
      <c r="Y3" s="429"/>
      <c r="Z3" s="429"/>
      <c r="AA3" s="429"/>
      <c r="AB3" s="429"/>
      <c r="AC3" s="429"/>
    </row>
    <row r="4" spans="1:29" ht="18.75" customHeight="1" x14ac:dyDescent="0.25">
      <c r="A4" s="1023" t="s">
        <v>1847</v>
      </c>
      <c r="B4" s="1027"/>
      <c r="C4" s="1027"/>
      <c r="D4" s="1027"/>
      <c r="E4" s="1027"/>
      <c r="F4" s="1027"/>
      <c r="G4" s="1027"/>
      <c r="H4" s="1027"/>
      <c r="I4" s="1027"/>
      <c r="J4" s="1027"/>
      <c r="K4" s="1027"/>
      <c r="L4" s="1027"/>
      <c r="M4" s="1027"/>
      <c r="N4" s="1027"/>
      <c r="O4" s="1027"/>
      <c r="P4" s="1027"/>
      <c r="Q4" s="1027"/>
      <c r="R4" s="1027"/>
      <c r="S4" s="1027"/>
      <c r="T4" s="1027"/>
      <c r="U4" s="1027"/>
      <c r="V4" s="1027"/>
      <c r="W4" s="1027"/>
    </row>
    <row r="5" spans="1:29" x14ac:dyDescent="0.25">
      <c r="A5" s="927" t="s">
        <v>102</v>
      </c>
      <c r="B5" s="884" t="s">
        <v>121</v>
      </c>
      <c r="C5" s="928" t="s">
        <v>90</v>
      </c>
      <c r="D5" s="928" t="s">
        <v>91</v>
      </c>
      <c r="E5" s="887" t="s">
        <v>517</v>
      </c>
      <c r="F5" s="928" t="s">
        <v>92</v>
      </c>
      <c r="G5" s="927" t="s">
        <v>106</v>
      </c>
      <c r="H5" s="927"/>
      <c r="I5" s="927"/>
      <c r="J5" s="927"/>
      <c r="K5" s="927"/>
      <c r="L5" s="927"/>
      <c r="M5" s="927"/>
      <c r="N5" s="927"/>
      <c r="O5" s="928" t="s">
        <v>107</v>
      </c>
      <c r="P5" s="928"/>
      <c r="Q5" s="927" t="s">
        <v>108</v>
      </c>
      <c r="R5" s="927"/>
      <c r="S5" s="927" t="s">
        <v>109</v>
      </c>
      <c r="T5" s="927" t="s">
        <v>110</v>
      </c>
      <c r="U5" s="884" t="s">
        <v>118</v>
      </c>
      <c r="V5" s="884" t="s">
        <v>117</v>
      </c>
      <c r="W5" s="930" t="s">
        <v>93</v>
      </c>
    </row>
    <row r="6" spans="1:29" x14ac:dyDescent="0.25">
      <c r="A6" s="927"/>
      <c r="B6" s="885"/>
      <c r="C6" s="928"/>
      <c r="D6" s="928"/>
      <c r="E6" s="888"/>
      <c r="F6" s="928"/>
      <c r="G6" s="927" t="s">
        <v>111</v>
      </c>
      <c r="H6" s="927"/>
      <c r="I6" s="927" t="s">
        <v>112</v>
      </c>
      <c r="J6" s="927"/>
      <c r="K6" s="927" t="s">
        <v>113</v>
      </c>
      <c r="L6" s="927"/>
      <c r="M6" s="927" t="s">
        <v>114</v>
      </c>
      <c r="N6" s="927"/>
      <c r="O6" s="928"/>
      <c r="P6" s="928"/>
      <c r="Q6" s="927"/>
      <c r="R6" s="927"/>
      <c r="S6" s="927"/>
      <c r="T6" s="927"/>
      <c r="U6" s="885"/>
      <c r="V6" s="885"/>
      <c r="W6" s="930"/>
    </row>
    <row r="7" spans="1:29" ht="25.5" x14ac:dyDescent="0.25">
      <c r="A7" s="927"/>
      <c r="B7" s="886"/>
      <c r="C7" s="928"/>
      <c r="D7" s="928"/>
      <c r="E7" s="889"/>
      <c r="F7" s="928"/>
      <c r="G7" s="106" t="s">
        <v>115</v>
      </c>
      <c r="H7" s="284" t="s">
        <v>12</v>
      </c>
      <c r="I7" s="106" t="s">
        <v>115</v>
      </c>
      <c r="J7" s="284" t="s">
        <v>12</v>
      </c>
      <c r="K7" s="106" t="s">
        <v>115</v>
      </c>
      <c r="L7" s="284" t="s">
        <v>12</v>
      </c>
      <c r="M7" s="106" t="s">
        <v>115</v>
      </c>
      <c r="N7" s="284" t="s">
        <v>12</v>
      </c>
      <c r="O7" s="106" t="s">
        <v>115</v>
      </c>
      <c r="P7" s="284" t="s">
        <v>12</v>
      </c>
      <c r="Q7" s="106" t="s">
        <v>116</v>
      </c>
      <c r="R7" s="106" t="s">
        <v>87</v>
      </c>
      <c r="S7" s="927"/>
      <c r="T7" s="927"/>
      <c r="U7" s="886"/>
      <c r="V7" s="886"/>
      <c r="W7" s="930"/>
    </row>
    <row r="8" spans="1:29" ht="54.75" customHeight="1" x14ac:dyDescent="0.25">
      <c r="A8" s="1029" t="s">
        <v>1712</v>
      </c>
      <c r="B8" s="1029"/>
      <c r="C8" s="92"/>
      <c r="D8" s="92"/>
      <c r="E8" s="92"/>
      <c r="F8" s="90"/>
      <c r="G8" s="93"/>
      <c r="H8" s="293"/>
      <c r="I8" s="93"/>
      <c r="J8" s="293"/>
      <c r="K8" s="93"/>
      <c r="L8" s="293"/>
      <c r="M8" s="93"/>
      <c r="N8" s="293"/>
      <c r="O8" s="94"/>
      <c r="P8" s="295"/>
      <c r="Q8" s="80"/>
      <c r="R8" s="80"/>
      <c r="S8" s="84"/>
      <c r="T8" s="80"/>
      <c r="U8" s="80"/>
      <c r="V8" s="80"/>
      <c r="W8" s="92"/>
    </row>
    <row r="9" spans="1:29" ht="110.25" x14ac:dyDescent="0.25">
      <c r="A9" s="1029"/>
      <c r="B9" s="1029"/>
      <c r="C9" s="92" t="s">
        <v>152</v>
      </c>
      <c r="D9" s="92" t="s">
        <v>153</v>
      </c>
      <c r="E9" s="92"/>
      <c r="F9" s="90" t="s">
        <v>167</v>
      </c>
      <c r="G9" s="93">
        <v>0</v>
      </c>
      <c r="H9" s="293">
        <v>0</v>
      </c>
      <c r="I9" s="93">
        <v>0</v>
      </c>
      <c r="J9" s="293"/>
      <c r="K9" s="93">
        <v>0</v>
      </c>
      <c r="L9" s="293"/>
      <c r="M9" s="93">
        <v>0</v>
      </c>
      <c r="N9" s="293"/>
      <c r="O9" s="95">
        <f>G9+I9+K9+M9</f>
        <v>0</v>
      </c>
      <c r="P9" s="295">
        <v>0</v>
      </c>
      <c r="Q9" s="80">
        <v>142</v>
      </c>
      <c r="R9" s="80" t="s">
        <v>240</v>
      </c>
      <c r="S9" s="80" t="s">
        <v>227</v>
      </c>
      <c r="T9" s="80" t="s">
        <v>226</v>
      </c>
      <c r="U9" s="80" t="s">
        <v>225</v>
      </c>
      <c r="V9" s="80" t="s">
        <v>159</v>
      </c>
      <c r="W9" s="92" t="s">
        <v>224</v>
      </c>
    </row>
    <row r="10" spans="1:29" ht="157.5" x14ac:dyDescent="0.25">
      <c r="A10" s="1029"/>
      <c r="B10" s="1029" t="s">
        <v>154</v>
      </c>
      <c r="C10" s="92" t="s">
        <v>155</v>
      </c>
      <c r="D10" s="92" t="s">
        <v>156</v>
      </c>
      <c r="E10" s="92"/>
      <c r="F10" s="69" t="s">
        <v>178</v>
      </c>
      <c r="G10" s="85">
        <v>0</v>
      </c>
      <c r="H10" s="304">
        <v>0</v>
      </c>
      <c r="I10" s="85"/>
      <c r="J10" s="304"/>
      <c r="K10" s="85"/>
      <c r="L10" s="304"/>
      <c r="M10" s="85"/>
      <c r="N10" s="304"/>
      <c r="O10" s="85">
        <v>0</v>
      </c>
      <c r="P10" s="304">
        <v>0</v>
      </c>
      <c r="Q10" s="80">
        <v>166</v>
      </c>
      <c r="R10" s="80" t="s">
        <v>177</v>
      </c>
      <c r="S10" s="80" t="s">
        <v>241</v>
      </c>
      <c r="T10" s="73" t="s">
        <v>179</v>
      </c>
      <c r="U10" s="80" t="s">
        <v>180</v>
      </c>
      <c r="V10" s="85" t="s">
        <v>171</v>
      </c>
      <c r="W10" s="79" t="s">
        <v>181</v>
      </c>
    </row>
    <row r="11" spans="1:29" ht="228.75" customHeight="1" x14ac:dyDescent="0.25">
      <c r="A11" s="1029"/>
      <c r="B11" s="1029"/>
      <c r="C11" s="92"/>
      <c r="D11" s="92"/>
      <c r="E11" s="92"/>
      <c r="F11" s="78" t="s">
        <v>218</v>
      </c>
      <c r="G11" s="89">
        <v>0</v>
      </c>
      <c r="H11" s="305">
        <v>0</v>
      </c>
      <c r="I11" s="88"/>
      <c r="J11" s="305"/>
      <c r="K11" s="88"/>
      <c r="L11" s="305"/>
      <c r="M11" s="88"/>
      <c r="N11" s="305"/>
      <c r="O11" s="82">
        <f>G11+I11+K11+M11</f>
        <v>0</v>
      </c>
      <c r="P11" s="298">
        <f>H11+J11+L11+N11</f>
        <v>0</v>
      </c>
      <c r="Q11" s="88">
        <v>166</v>
      </c>
      <c r="R11" s="88" t="s">
        <v>177</v>
      </c>
      <c r="S11" s="90" t="s">
        <v>219</v>
      </c>
      <c r="T11" s="90" t="s">
        <v>220</v>
      </c>
      <c r="U11" s="90" t="s">
        <v>221</v>
      </c>
      <c r="V11" s="90" t="s">
        <v>222</v>
      </c>
      <c r="W11" s="90" t="s">
        <v>211</v>
      </c>
    </row>
    <row r="12" spans="1:29" ht="15.75" x14ac:dyDescent="0.25">
      <c r="A12" s="434"/>
      <c r="B12" s="435"/>
      <c r="C12" s="435"/>
      <c r="D12" s="434" t="s">
        <v>157</v>
      </c>
      <c r="E12" s="435"/>
      <c r="F12" s="436"/>
      <c r="G12" s="81">
        <f t="shared" ref="G12:N12" si="0">SUM(G8:G11)</f>
        <v>0</v>
      </c>
      <c r="H12" s="299">
        <f t="shared" si="0"/>
        <v>0</v>
      </c>
      <c r="I12" s="81">
        <f t="shared" si="0"/>
        <v>0</v>
      </c>
      <c r="J12" s="299">
        <f t="shared" si="0"/>
        <v>0</v>
      </c>
      <c r="K12" s="81">
        <f t="shared" si="0"/>
        <v>0</v>
      </c>
      <c r="L12" s="299">
        <f t="shared" si="0"/>
        <v>0</v>
      </c>
      <c r="M12" s="81">
        <f t="shared" si="0"/>
        <v>0</v>
      </c>
      <c r="N12" s="299">
        <f t="shared" si="0"/>
        <v>0</v>
      </c>
      <c r="O12" s="81">
        <f>G12+I12+K12+M12</f>
        <v>0</v>
      </c>
      <c r="P12" s="300">
        <f>H12+J12+L12+N12</f>
        <v>0</v>
      </c>
      <c r="Q12" s="68"/>
      <c r="R12" s="68"/>
      <c r="S12" s="68"/>
      <c r="T12" s="68"/>
      <c r="U12" s="68"/>
      <c r="V12" s="68"/>
      <c r="W12" s="68"/>
    </row>
  </sheetData>
  <mergeCells count="23">
    <mergeCell ref="A8:A11"/>
    <mergeCell ref="B8:B9"/>
    <mergeCell ref="B10:B11"/>
    <mergeCell ref="E5:E7"/>
    <mergeCell ref="A5:A7"/>
    <mergeCell ref="B5:B7"/>
    <mergeCell ref="C5:C7"/>
    <mergeCell ref="D5:D7"/>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zoomScale="70" zoomScaleNormal="70"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3" ht="18.75" x14ac:dyDescent="0.25">
      <c r="B1" s="415"/>
      <c r="C1" s="415"/>
      <c r="D1" s="415"/>
      <c r="E1" s="415"/>
      <c r="G1" s="415" t="s">
        <v>721</v>
      </c>
      <c r="I1" s="415"/>
      <c r="J1" s="415"/>
      <c r="K1" s="415"/>
      <c r="L1" s="415"/>
      <c r="M1" s="415"/>
      <c r="N1" s="415"/>
      <c r="O1" s="415"/>
      <c r="P1" s="415"/>
      <c r="Q1" s="415"/>
      <c r="R1" s="415"/>
      <c r="S1" s="415"/>
      <c r="T1" s="415"/>
      <c r="U1" s="415"/>
      <c r="V1" s="415"/>
      <c r="W1" s="415"/>
    </row>
    <row r="2" spans="1:23" x14ac:dyDescent="0.25">
      <c r="A2" s="382" t="s">
        <v>722</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927" t="s">
        <v>102</v>
      </c>
      <c r="B3" s="884" t="s">
        <v>121</v>
      </c>
      <c r="C3" s="928" t="s">
        <v>90</v>
      </c>
      <c r="D3" s="928" t="s">
        <v>91</v>
      </c>
      <c r="E3" s="887" t="s">
        <v>517</v>
      </c>
      <c r="F3" s="928" t="s">
        <v>92</v>
      </c>
      <c r="G3" s="927" t="s">
        <v>106</v>
      </c>
      <c r="H3" s="927"/>
      <c r="I3" s="927"/>
      <c r="J3" s="927"/>
      <c r="K3" s="927"/>
      <c r="L3" s="927"/>
      <c r="M3" s="927"/>
      <c r="N3" s="927"/>
      <c r="O3" s="928" t="s">
        <v>107</v>
      </c>
      <c r="P3" s="928"/>
      <c r="Q3" s="927" t="s">
        <v>108</v>
      </c>
      <c r="R3" s="927"/>
      <c r="S3" s="927" t="s">
        <v>109</v>
      </c>
      <c r="T3" s="927" t="s">
        <v>110</v>
      </c>
      <c r="U3" s="884" t="s">
        <v>118</v>
      </c>
      <c r="V3" s="884" t="s">
        <v>117</v>
      </c>
      <c r="W3" s="930" t="s">
        <v>93</v>
      </c>
    </row>
    <row r="4" spans="1:23" x14ac:dyDescent="0.25">
      <c r="A4" s="927"/>
      <c r="B4" s="885"/>
      <c r="C4" s="928"/>
      <c r="D4" s="928"/>
      <c r="E4" s="888"/>
      <c r="F4" s="928"/>
      <c r="G4" s="927" t="s">
        <v>111</v>
      </c>
      <c r="H4" s="927"/>
      <c r="I4" s="927" t="s">
        <v>112</v>
      </c>
      <c r="J4" s="927"/>
      <c r="K4" s="927" t="s">
        <v>113</v>
      </c>
      <c r="L4" s="927"/>
      <c r="M4" s="927" t="s">
        <v>114</v>
      </c>
      <c r="N4" s="927"/>
      <c r="O4" s="928"/>
      <c r="P4" s="928"/>
      <c r="Q4" s="927"/>
      <c r="R4" s="927"/>
      <c r="S4" s="927"/>
      <c r="T4" s="927"/>
      <c r="U4" s="885"/>
      <c r="V4" s="885"/>
      <c r="W4" s="930"/>
    </row>
    <row r="5" spans="1:23" ht="25.5" x14ac:dyDescent="0.25">
      <c r="A5" s="927"/>
      <c r="B5" s="886"/>
      <c r="C5" s="928"/>
      <c r="D5" s="928"/>
      <c r="E5" s="889"/>
      <c r="F5" s="928"/>
      <c r="G5" s="319" t="s">
        <v>115</v>
      </c>
      <c r="H5" s="284" t="s">
        <v>12</v>
      </c>
      <c r="I5" s="319" t="s">
        <v>115</v>
      </c>
      <c r="J5" s="284" t="s">
        <v>12</v>
      </c>
      <c r="K5" s="319" t="s">
        <v>115</v>
      </c>
      <c r="L5" s="284" t="s">
        <v>12</v>
      </c>
      <c r="M5" s="319" t="s">
        <v>115</v>
      </c>
      <c r="N5" s="284" t="s">
        <v>12</v>
      </c>
      <c r="O5" s="319" t="s">
        <v>115</v>
      </c>
      <c r="P5" s="284" t="s">
        <v>12</v>
      </c>
      <c r="Q5" s="319" t="s">
        <v>116</v>
      </c>
      <c r="R5" s="319" t="s">
        <v>87</v>
      </c>
      <c r="S5" s="927"/>
      <c r="T5" s="927"/>
      <c r="U5" s="886"/>
      <c r="V5" s="886"/>
      <c r="W5" s="930"/>
    </row>
    <row r="6" spans="1:23" ht="78.75" x14ac:dyDescent="0.25">
      <c r="A6" s="1030" t="s">
        <v>723</v>
      </c>
      <c r="B6" s="1030" t="s">
        <v>724</v>
      </c>
      <c r="C6" s="1031" t="s">
        <v>725</v>
      </c>
      <c r="D6" s="69" t="s">
        <v>726</v>
      </c>
      <c r="E6" s="423"/>
      <c r="F6" s="424" t="s">
        <v>727</v>
      </c>
      <c r="G6" s="93"/>
      <c r="H6" s="293"/>
      <c r="I6" s="93"/>
      <c r="J6" s="293"/>
      <c r="K6" s="93"/>
      <c r="L6" s="293"/>
      <c r="M6" s="93"/>
      <c r="N6" s="293"/>
      <c r="O6" s="425"/>
      <c r="P6" s="295"/>
      <c r="Q6" s="80"/>
      <c r="R6" s="80"/>
      <c r="S6" s="80"/>
      <c r="T6" s="80"/>
      <c r="U6" s="80"/>
      <c r="V6" s="80"/>
      <c r="W6" s="92"/>
    </row>
    <row r="7" spans="1:23" ht="157.5" x14ac:dyDescent="0.25">
      <c r="A7" s="1030"/>
      <c r="B7" s="1030"/>
      <c r="C7" s="1031"/>
      <c r="D7" s="69" t="s">
        <v>728</v>
      </c>
      <c r="E7" s="423"/>
      <c r="F7" s="424" t="s">
        <v>729</v>
      </c>
      <c r="G7" s="93"/>
      <c r="H7" s="293"/>
      <c r="I7" s="93"/>
      <c r="J7" s="293"/>
      <c r="K7" s="93"/>
      <c r="L7" s="293"/>
      <c r="M7" s="93"/>
      <c r="N7" s="293"/>
      <c r="O7" s="425"/>
      <c r="P7" s="295"/>
      <c r="Q7" s="80"/>
      <c r="R7" s="80"/>
      <c r="S7" s="80"/>
      <c r="T7" s="80"/>
      <c r="U7" s="80"/>
      <c r="V7" s="80"/>
      <c r="W7" s="92"/>
    </row>
    <row r="8" spans="1:23" ht="94.5" x14ac:dyDescent="0.25">
      <c r="A8" s="1030"/>
      <c r="B8" s="1030"/>
      <c r="C8" s="1031" t="s">
        <v>730</v>
      </c>
      <c r="D8" s="69"/>
      <c r="E8" s="423"/>
      <c r="F8" s="424" t="s">
        <v>731</v>
      </c>
      <c r="G8" s="93"/>
      <c r="H8" s="293"/>
      <c r="I8" s="93"/>
      <c r="J8" s="293"/>
      <c r="K8" s="93"/>
      <c r="L8" s="293"/>
      <c r="M8" s="93"/>
      <c r="N8" s="293"/>
      <c r="O8" s="425"/>
      <c r="P8" s="295"/>
      <c r="Q8" s="80"/>
      <c r="R8" s="80"/>
      <c r="S8" s="80"/>
      <c r="T8" s="80"/>
      <c r="U8" s="80"/>
      <c r="V8" s="80"/>
      <c r="W8" s="92"/>
    </row>
    <row r="9" spans="1:23" ht="126" x14ac:dyDescent="0.25">
      <c r="A9" s="1030"/>
      <c r="B9" s="1030"/>
      <c r="C9" s="1031"/>
      <c r="D9" s="69"/>
      <c r="E9" s="423"/>
      <c r="F9" s="424" t="s">
        <v>732</v>
      </c>
      <c r="G9" s="93"/>
      <c r="H9" s="293"/>
      <c r="I9" s="93"/>
      <c r="J9" s="293"/>
      <c r="K9" s="93"/>
      <c r="L9" s="293"/>
      <c r="M9" s="93"/>
      <c r="N9" s="293"/>
      <c r="O9" s="425"/>
      <c r="P9" s="295"/>
      <c r="Q9" s="80"/>
      <c r="R9" s="80"/>
      <c r="S9" s="80"/>
      <c r="T9" s="80"/>
      <c r="U9" s="80"/>
      <c r="V9" s="80"/>
      <c r="W9" s="92"/>
    </row>
    <row r="10" spans="1:23" ht="78.75" x14ac:dyDescent="0.25">
      <c r="A10" s="1030"/>
      <c r="B10" s="1030"/>
      <c r="C10" s="1031"/>
      <c r="D10" s="69"/>
      <c r="E10" s="423"/>
      <c r="F10" s="424" t="s">
        <v>733</v>
      </c>
      <c r="G10" s="93"/>
      <c r="H10" s="293"/>
      <c r="I10" s="93"/>
      <c r="J10" s="293"/>
      <c r="K10" s="93"/>
      <c r="L10" s="293"/>
      <c r="M10" s="93"/>
      <c r="N10" s="293"/>
      <c r="O10" s="425"/>
      <c r="P10" s="295"/>
      <c r="Q10" s="80"/>
      <c r="R10" s="80"/>
      <c r="S10" s="80"/>
      <c r="T10" s="80"/>
      <c r="U10" s="80"/>
      <c r="V10" s="80"/>
      <c r="W10" s="92"/>
    </row>
    <row r="11" spans="1:23" ht="63" x14ac:dyDescent="0.25">
      <c r="A11" s="1030"/>
      <c r="B11" s="1030"/>
      <c r="C11" s="1031"/>
      <c r="D11" s="69"/>
      <c r="E11" s="423"/>
      <c r="F11" s="424" t="s">
        <v>734</v>
      </c>
      <c r="G11" s="93"/>
      <c r="H11" s="293"/>
      <c r="I11" s="93"/>
      <c r="J11" s="293"/>
      <c r="K11" s="93"/>
      <c r="L11" s="293"/>
      <c r="M11" s="93"/>
      <c r="N11" s="293"/>
      <c r="O11" s="425"/>
      <c r="P11" s="295"/>
      <c r="Q11" s="80"/>
      <c r="R11" s="80"/>
      <c r="S11" s="80"/>
      <c r="T11" s="80"/>
      <c r="U11" s="80"/>
      <c r="V11" s="80"/>
      <c r="W11" s="92"/>
    </row>
    <row r="12" spans="1:23" ht="189" x14ac:dyDescent="0.25">
      <c r="A12" s="1030"/>
      <c r="B12" s="1030" t="s">
        <v>735</v>
      </c>
      <c r="C12" s="69" t="s">
        <v>736</v>
      </c>
      <c r="D12" s="69" t="s">
        <v>156</v>
      </c>
      <c r="E12" s="423"/>
      <c r="F12" s="424" t="s">
        <v>737</v>
      </c>
      <c r="G12" s="93"/>
      <c r="H12" s="293"/>
      <c r="I12" s="93"/>
      <c r="J12" s="293"/>
      <c r="K12" s="93"/>
      <c r="L12" s="293"/>
      <c r="M12" s="93"/>
      <c r="N12" s="293"/>
      <c r="O12" s="425"/>
      <c r="P12" s="295"/>
      <c r="Q12" s="80"/>
      <c r="R12" s="80"/>
      <c r="S12" s="80"/>
      <c r="T12" s="80"/>
      <c r="U12" s="80"/>
      <c r="V12" s="80"/>
      <c r="W12" s="92"/>
    </row>
    <row r="13" spans="1:23" ht="63" x14ac:dyDescent="0.25">
      <c r="A13" s="1030"/>
      <c r="B13" s="1030"/>
      <c r="C13" s="69" t="s">
        <v>738</v>
      </c>
      <c r="D13" s="69" t="s">
        <v>739</v>
      </c>
      <c r="E13" s="423"/>
      <c r="F13" s="424" t="s">
        <v>740</v>
      </c>
      <c r="G13" s="93"/>
      <c r="H13" s="293"/>
      <c r="I13" s="93"/>
      <c r="J13" s="293"/>
      <c r="K13" s="93"/>
      <c r="L13" s="293"/>
      <c r="M13" s="93"/>
      <c r="N13" s="293"/>
      <c r="O13" s="400"/>
      <c r="P13" s="295"/>
      <c r="Q13" s="80"/>
      <c r="R13" s="80"/>
      <c r="S13" s="80"/>
      <c r="T13" s="80"/>
      <c r="U13" s="80"/>
      <c r="V13" s="80"/>
      <c r="W13" s="92"/>
    </row>
    <row r="14" spans="1:23" ht="15.6" customHeight="1" x14ac:dyDescent="0.25">
      <c r="A14" s="431"/>
      <c r="B14" s="432"/>
      <c r="C14" s="431" t="s">
        <v>741</v>
      </c>
      <c r="D14" s="432"/>
      <c r="E14" s="432"/>
      <c r="F14" s="433"/>
      <c r="G14" s="426">
        <f t="shared" ref="G14:N14" si="0">SUM(G6:G13)</f>
        <v>0</v>
      </c>
      <c r="H14" s="299">
        <f t="shared" si="0"/>
        <v>0</v>
      </c>
      <c r="I14" s="426">
        <f t="shared" si="0"/>
        <v>0</v>
      </c>
      <c r="J14" s="299">
        <f t="shared" si="0"/>
        <v>0</v>
      </c>
      <c r="K14" s="426">
        <f t="shared" si="0"/>
        <v>0</v>
      </c>
      <c r="L14" s="299">
        <f t="shared" si="0"/>
        <v>0</v>
      </c>
      <c r="M14" s="426">
        <f t="shared" si="0"/>
        <v>0</v>
      </c>
      <c r="N14" s="299">
        <f t="shared" si="0"/>
        <v>0</v>
      </c>
      <c r="O14" s="426">
        <f>G14+I14+K14+M14</f>
        <v>0</v>
      </c>
      <c r="P14" s="300">
        <f>H14+J14+L14+N14</f>
        <v>0</v>
      </c>
      <c r="Q14" s="377"/>
      <c r="R14" s="377"/>
      <c r="S14" s="377"/>
      <c r="T14" s="377"/>
      <c r="U14" s="377"/>
      <c r="V14" s="377"/>
      <c r="W14" s="377"/>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zoomScale="70" zoomScaleNormal="70" workbookViewId="0">
      <selection activeCell="C10" sqref="C10:C16"/>
    </sheetView>
  </sheetViews>
  <sheetFormatPr baseColWidth="10" defaultRowHeight="15" x14ac:dyDescent="0.25"/>
  <cols>
    <col min="1" max="2" width="21.7109375" customWidth="1"/>
    <col min="3" max="6" width="27.42578125" customWidth="1"/>
    <col min="7" max="7" width="15.28515625" customWidth="1"/>
    <col min="8" max="8" width="11.5703125" style="289"/>
    <col min="9" max="9" width="15.28515625" customWidth="1"/>
    <col min="10" max="10" width="18.85546875" style="289" customWidth="1"/>
    <col min="12" max="12" width="11.5703125" style="289"/>
    <col min="14" max="14" width="11.5703125" style="289"/>
    <col min="15" max="15" width="15.28515625" customWidth="1"/>
    <col min="16" max="16" width="18.28515625" style="289" customWidth="1"/>
    <col min="19" max="22" width="14.140625" customWidth="1"/>
    <col min="23" max="23" width="17" customWidth="1"/>
  </cols>
  <sheetData>
    <row r="1" spans="1:23" ht="18.75" x14ac:dyDescent="0.25">
      <c r="B1" s="415"/>
      <c r="C1" s="415"/>
      <c r="D1" s="415"/>
      <c r="E1" s="415"/>
      <c r="F1" s="415"/>
      <c r="G1" s="415" t="s">
        <v>742</v>
      </c>
      <c r="I1" s="415"/>
      <c r="J1" s="415"/>
      <c r="K1" s="415"/>
      <c r="L1" s="415"/>
      <c r="M1" s="415"/>
      <c r="N1" s="415"/>
      <c r="O1" s="415"/>
      <c r="P1" s="415"/>
      <c r="Q1" s="415"/>
      <c r="R1" s="415"/>
      <c r="S1" s="415"/>
      <c r="T1" s="415"/>
      <c r="U1" s="415"/>
      <c r="V1" s="415"/>
      <c r="W1" s="415"/>
    </row>
    <row r="2" spans="1:23" x14ac:dyDescent="0.25">
      <c r="A2" s="382" t="s">
        <v>1634</v>
      </c>
      <c r="B2" s="382"/>
      <c r="C2" s="382"/>
      <c r="D2" s="382"/>
      <c r="E2" s="382"/>
      <c r="F2" s="382"/>
      <c r="G2" s="382"/>
      <c r="H2" s="382"/>
      <c r="I2" s="382"/>
      <c r="J2" s="382"/>
      <c r="K2" s="382"/>
      <c r="L2" s="382"/>
      <c r="M2" s="382"/>
      <c r="N2" s="382"/>
      <c r="O2" s="382"/>
      <c r="P2" s="382"/>
      <c r="Q2" s="382"/>
      <c r="R2" s="382"/>
      <c r="S2" s="382"/>
      <c r="T2" s="382"/>
      <c r="U2" s="382"/>
      <c r="V2" s="382"/>
      <c r="W2" s="382"/>
    </row>
    <row r="3" spans="1:23" x14ac:dyDescent="0.25">
      <c r="A3" s="927" t="s">
        <v>102</v>
      </c>
      <c r="B3" s="884" t="s">
        <v>121</v>
      </c>
      <c r="C3" s="928" t="s">
        <v>90</v>
      </c>
      <c r="D3" s="928" t="s">
        <v>91</v>
      </c>
      <c r="E3" s="887" t="s">
        <v>517</v>
      </c>
      <c r="F3" s="928" t="s">
        <v>92</v>
      </c>
      <c r="G3" s="927" t="s">
        <v>106</v>
      </c>
      <c r="H3" s="927"/>
      <c r="I3" s="927"/>
      <c r="J3" s="927"/>
      <c r="K3" s="927"/>
      <c r="L3" s="927"/>
      <c r="M3" s="927"/>
      <c r="N3" s="927"/>
      <c r="O3" s="928" t="s">
        <v>107</v>
      </c>
      <c r="P3" s="928"/>
      <c r="Q3" s="927" t="s">
        <v>108</v>
      </c>
      <c r="R3" s="927"/>
      <c r="S3" s="927" t="s">
        <v>109</v>
      </c>
      <c r="T3" s="927" t="s">
        <v>110</v>
      </c>
      <c r="U3" s="884" t="s">
        <v>118</v>
      </c>
      <c r="V3" s="884" t="s">
        <v>117</v>
      </c>
      <c r="W3" s="930" t="s">
        <v>93</v>
      </c>
    </row>
    <row r="4" spans="1:23" x14ac:dyDescent="0.25">
      <c r="A4" s="927"/>
      <c r="B4" s="885"/>
      <c r="C4" s="928"/>
      <c r="D4" s="928"/>
      <c r="E4" s="888"/>
      <c r="F4" s="928"/>
      <c r="G4" s="927" t="s">
        <v>111</v>
      </c>
      <c r="H4" s="927"/>
      <c r="I4" s="927" t="s">
        <v>112</v>
      </c>
      <c r="J4" s="927"/>
      <c r="K4" s="927" t="s">
        <v>113</v>
      </c>
      <c r="L4" s="927"/>
      <c r="M4" s="927" t="s">
        <v>114</v>
      </c>
      <c r="N4" s="927"/>
      <c r="O4" s="928"/>
      <c r="P4" s="928"/>
      <c r="Q4" s="927"/>
      <c r="R4" s="927"/>
      <c r="S4" s="927"/>
      <c r="T4" s="927"/>
      <c r="U4" s="885"/>
      <c r="V4" s="885"/>
      <c r="W4" s="930"/>
    </row>
    <row r="5" spans="1:23" ht="25.5" x14ac:dyDescent="0.25">
      <c r="A5" s="927"/>
      <c r="B5" s="886"/>
      <c r="C5" s="928"/>
      <c r="D5" s="928"/>
      <c r="E5" s="889"/>
      <c r="F5" s="928"/>
      <c r="G5" s="319" t="s">
        <v>115</v>
      </c>
      <c r="H5" s="284" t="s">
        <v>12</v>
      </c>
      <c r="I5" s="319" t="s">
        <v>115</v>
      </c>
      <c r="J5" s="284" t="s">
        <v>12</v>
      </c>
      <c r="K5" s="319" t="s">
        <v>115</v>
      </c>
      <c r="L5" s="284" t="s">
        <v>12</v>
      </c>
      <c r="M5" s="319" t="s">
        <v>115</v>
      </c>
      <c r="N5" s="284" t="s">
        <v>12</v>
      </c>
      <c r="O5" s="319" t="s">
        <v>115</v>
      </c>
      <c r="P5" s="284" t="s">
        <v>12</v>
      </c>
      <c r="Q5" s="319" t="s">
        <v>116</v>
      </c>
      <c r="R5" s="319" t="s">
        <v>87</v>
      </c>
      <c r="S5" s="927"/>
      <c r="T5" s="927"/>
      <c r="U5" s="886"/>
      <c r="V5" s="886"/>
      <c r="W5" s="930"/>
    </row>
    <row r="6" spans="1:23" ht="63" customHeight="1" x14ac:dyDescent="0.25">
      <c r="A6" s="1038" t="s">
        <v>1635</v>
      </c>
      <c r="B6" s="1032" t="s">
        <v>1636</v>
      </c>
      <c r="C6" s="1035" t="s">
        <v>1637</v>
      </c>
      <c r="D6" s="69" t="s">
        <v>1638</v>
      </c>
      <c r="E6" s="423"/>
      <c r="F6" s="86" t="s">
        <v>1641</v>
      </c>
      <c r="G6" s="93"/>
      <c r="H6" s="293"/>
      <c r="I6" s="93"/>
      <c r="J6" s="293"/>
      <c r="K6" s="93"/>
      <c r="L6" s="293"/>
      <c r="M6" s="93"/>
      <c r="N6" s="304"/>
      <c r="O6" s="88"/>
      <c r="P6" s="293"/>
      <c r="Q6" s="80"/>
      <c r="R6" s="80"/>
      <c r="S6" s="85"/>
      <c r="T6" s="80"/>
      <c r="U6" s="80"/>
      <c r="V6" s="85"/>
      <c r="W6" s="79"/>
    </row>
    <row r="7" spans="1:23" ht="78.75" x14ac:dyDescent="0.25">
      <c r="A7" s="1039"/>
      <c r="B7" s="1033"/>
      <c r="C7" s="1036"/>
      <c r="D7" s="69" t="s">
        <v>1639</v>
      </c>
      <c r="E7" s="423"/>
      <c r="F7" s="86" t="s">
        <v>1642</v>
      </c>
      <c r="G7" s="93"/>
      <c r="H7" s="293"/>
      <c r="I7" s="93"/>
      <c r="J7" s="293"/>
      <c r="K7" s="93"/>
      <c r="L7" s="293"/>
      <c r="M7" s="93"/>
      <c r="N7" s="304"/>
      <c r="O7" s="88"/>
      <c r="P7" s="293"/>
      <c r="Q7" s="80"/>
      <c r="R7" s="80"/>
      <c r="S7" s="85"/>
      <c r="T7" s="80"/>
      <c r="U7" s="80"/>
      <c r="V7" s="85"/>
      <c r="W7" s="79"/>
    </row>
    <row r="8" spans="1:23" ht="150.75" customHeight="1" x14ac:dyDescent="0.25">
      <c r="A8" s="1039"/>
      <c r="B8" s="1033"/>
      <c r="C8" s="1036"/>
      <c r="D8" s="69" t="s">
        <v>1640</v>
      </c>
      <c r="E8" s="423"/>
      <c r="F8" s="86" t="s">
        <v>1643</v>
      </c>
      <c r="G8" s="93"/>
      <c r="H8" s="293"/>
      <c r="I8" s="93"/>
      <c r="J8" s="293"/>
      <c r="K8" s="93"/>
      <c r="L8" s="293"/>
      <c r="M8" s="93"/>
      <c r="N8" s="304"/>
      <c r="O8" s="88"/>
      <c r="P8" s="293"/>
      <c r="Q8" s="80"/>
      <c r="R8" s="80"/>
      <c r="S8" s="85"/>
      <c r="T8" s="80"/>
      <c r="U8" s="80"/>
      <c r="V8" s="85"/>
      <c r="W8" s="79"/>
    </row>
    <row r="9" spans="1:23" ht="157.5" x14ac:dyDescent="0.25">
      <c r="A9" s="1039"/>
      <c r="B9" s="1034"/>
      <c r="C9" s="1037"/>
      <c r="D9" s="69" t="s">
        <v>1644</v>
      </c>
      <c r="E9" s="423"/>
      <c r="F9" s="86" t="s">
        <v>1645</v>
      </c>
      <c r="G9" s="93"/>
      <c r="H9" s="293"/>
      <c r="I9" s="93"/>
      <c r="J9" s="293"/>
      <c r="K9" s="93"/>
      <c r="L9" s="293"/>
      <c r="M9" s="93"/>
      <c r="N9" s="304"/>
      <c r="O9" s="88"/>
      <c r="P9" s="293"/>
      <c r="Q9" s="80"/>
      <c r="R9" s="80"/>
      <c r="S9" s="85"/>
      <c r="T9" s="80"/>
      <c r="U9" s="80"/>
      <c r="V9" s="85"/>
      <c r="W9" s="79"/>
    </row>
    <row r="10" spans="1:23" ht="220.5" customHeight="1" x14ac:dyDescent="0.25">
      <c r="A10" s="1033" t="s">
        <v>1646</v>
      </c>
      <c r="B10" s="1032" t="s">
        <v>1647</v>
      </c>
      <c r="C10" s="1035" t="s">
        <v>1648</v>
      </c>
      <c r="D10" s="461" t="s">
        <v>1649</v>
      </c>
      <c r="E10" s="460"/>
      <c r="F10" s="460" t="s">
        <v>1650</v>
      </c>
      <c r="G10" s="93"/>
      <c r="H10" s="293"/>
      <c r="I10" s="93"/>
      <c r="J10" s="293"/>
      <c r="K10" s="93"/>
      <c r="L10" s="293"/>
      <c r="M10" s="93"/>
      <c r="N10" s="304"/>
      <c r="O10" s="88"/>
      <c r="P10" s="293"/>
      <c r="Q10" s="80"/>
      <c r="R10" s="80"/>
      <c r="S10" s="85"/>
      <c r="T10" s="80"/>
      <c r="U10" s="80"/>
      <c r="V10" s="85"/>
      <c r="W10" s="79"/>
    </row>
    <row r="11" spans="1:23" ht="78.75" x14ac:dyDescent="0.25">
      <c r="A11" s="1033"/>
      <c r="B11" s="1033"/>
      <c r="C11" s="1036"/>
      <c r="D11" s="69" t="s">
        <v>1651</v>
      </c>
      <c r="E11" s="423"/>
      <c r="F11" s="86" t="s">
        <v>1652</v>
      </c>
      <c r="G11" s="93"/>
      <c r="H11" s="293"/>
      <c r="I11" s="93"/>
      <c r="J11" s="293"/>
      <c r="K11" s="93"/>
      <c r="L11" s="293"/>
      <c r="M11" s="93"/>
      <c r="N11" s="304"/>
      <c r="O11" s="88"/>
      <c r="P11" s="293"/>
      <c r="Q11" s="80"/>
      <c r="R11" s="80"/>
      <c r="S11" s="85"/>
      <c r="T11" s="80"/>
      <c r="U11" s="80"/>
      <c r="V11" s="85"/>
      <c r="W11" s="79"/>
    </row>
    <row r="12" spans="1:23" ht="157.5" x14ac:dyDescent="0.25">
      <c r="A12" s="1033"/>
      <c r="B12" s="1033"/>
      <c r="C12" s="1036"/>
      <c r="D12" s="69" t="s">
        <v>1653</v>
      </c>
      <c r="E12" s="423"/>
      <c r="F12" s="86" t="s">
        <v>1654</v>
      </c>
      <c r="G12" s="93"/>
      <c r="H12" s="293"/>
      <c r="I12" s="93"/>
      <c r="J12" s="293"/>
      <c r="K12" s="93"/>
      <c r="L12" s="293"/>
      <c r="M12" s="93"/>
      <c r="N12" s="304"/>
      <c r="O12" s="88"/>
      <c r="P12" s="293"/>
      <c r="Q12" s="80"/>
      <c r="R12" s="80"/>
      <c r="S12" s="85"/>
      <c r="T12" s="80"/>
      <c r="U12" s="80"/>
      <c r="V12" s="85"/>
      <c r="W12" s="79"/>
    </row>
    <row r="13" spans="1:23" ht="173.25" x14ac:dyDescent="0.25">
      <c r="A13" s="1033"/>
      <c r="B13" s="1033"/>
      <c r="C13" s="1036"/>
      <c r="D13" s="69" t="s">
        <v>1656</v>
      </c>
      <c r="E13" s="423"/>
      <c r="F13" s="86" t="s">
        <v>1655</v>
      </c>
      <c r="G13" s="93"/>
      <c r="H13" s="293"/>
      <c r="I13" s="93"/>
      <c r="J13" s="293"/>
      <c r="K13" s="93"/>
      <c r="L13" s="293"/>
      <c r="M13" s="93"/>
      <c r="N13" s="304"/>
      <c r="O13" s="88"/>
      <c r="P13" s="293"/>
      <c r="Q13" s="80"/>
      <c r="R13" s="80"/>
      <c r="S13" s="85"/>
      <c r="T13" s="80"/>
      <c r="U13" s="80"/>
      <c r="V13" s="85"/>
      <c r="W13" s="79"/>
    </row>
    <row r="14" spans="1:23" ht="126" x14ac:dyDescent="0.25">
      <c r="A14" s="1033"/>
      <c r="B14" s="1033"/>
      <c r="C14" s="1036"/>
      <c r="D14" s="69" t="s">
        <v>1657</v>
      </c>
      <c r="E14" s="423"/>
      <c r="F14" s="86" t="s">
        <v>1658</v>
      </c>
      <c r="G14" s="93"/>
      <c r="H14" s="293"/>
      <c r="I14" s="93"/>
      <c r="J14" s="293"/>
      <c r="K14" s="93"/>
      <c r="L14" s="293"/>
      <c r="M14" s="93"/>
      <c r="N14" s="304"/>
      <c r="O14" s="88"/>
      <c r="P14" s="293"/>
      <c r="Q14" s="80"/>
      <c r="R14" s="80"/>
      <c r="S14" s="85"/>
      <c r="T14" s="80"/>
      <c r="U14" s="80"/>
      <c r="V14" s="85"/>
      <c r="W14" s="79"/>
    </row>
    <row r="15" spans="1:23" ht="126" x14ac:dyDescent="0.25">
      <c r="A15" s="1033"/>
      <c r="B15" s="1033"/>
      <c r="C15" s="1036"/>
      <c r="D15" s="69" t="s">
        <v>1659</v>
      </c>
      <c r="E15" s="423"/>
      <c r="F15" s="86" t="s">
        <v>1660</v>
      </c>
      <c r="G15" s="93"/>
      <c r="H15" s="293"/>
      <c r="I15" s="93"/>
      <c r="J15" s="293"/>
      <c r="K15" s="93"/>
      <c r="L15" s="293"/>
      <c r="M15" s="93"/>
      <c r="N15" s="304"/>
      <c r="O15" s="88"/>
      <c r="P15" s="293"/>
      <c r="Q15" s="80"/>
      <c r="R15" s="80"/>
      <c r="S15" s="85"/>
      <c r="T15" s="80"/>
      <c r="U15" s="80"/>
      <c r="V15" s="85"/>
      <c r="W15" s="79"/>
    </row>
    <row r="16" spans="1:23" ht="78.75" x14ac:dyDescent="0.25">
      <c r="A16" s="1034"/>
      <c r="B16" s="1034"/>
      <c r="C16" s="1037"/>
      <c r="D16" s="69" t="s">
        <v>1661</v>
      </c>
      <c r="E16" s="423"/>
      <c r="F16" s="86" t="s">
        <v>1662</v>
      </c>
      <c r="G16" s="93"/>
      <c r="H16" s="293"/>
      <c r="I16" s="93"/>
      <c r="J16" s="293"/>
      <c r="K16" s="93"/>
      <c r="L16" s="293"/>
      <c r="M16" s="93"/>
      <c r="N16" s="304"/>
      <c r="O16" s="88"/>
      <c r="P16" s="293"/>
      <c r="Q16" s="80"/>
      <c r="R16" s="80"/>
      <c r="S16" s="85"/>
      <c r="T16" s="80"/>
      <c r="U16" s="80"/>
      <c r="V16" s="85"/>
      <c r="W16" s="79"/>
    </row>
    <row r="17" spans="1:23" ht="173.25" customHeight="1" x14ac:dyDescent="0.25">
      <c r="A17" s="1032" t="s">
        <v>1683</v>
      </c>
      <c r="B17" s="1032" t="s">
        <v>1663</v>
      </c>
      <c r="C17" s="1035" t="s">
        <v>1668</v>
      </c>
      <c r="D17" s="456" t="s">
        <v>1664</v>
      </c>
      <c r="E17" s="456"/>
      <c r="F17" s="396" t="s">
        <v>1666</v>
      </c>
      <c r="G17" s="93"/>
      <c r="H17" s="293"/>
      <c r="I17" s="93"/>
      <c r="J17" s="293"/>
      <c r="K17" s="93"/>
      <c r="L17" s="293"/>
      <c r="M17" s="93"/>
      <c r="N17" s="304"/>
      <c r="O17" s="88"/>
      <c r="P17" s="293"/>
      <c r="Q17" s="80"/>
      <c r="R17" s="80"/>
      <c r="S17" s="85"/>
      <c r="T17" s="80"/>
      <c r="U17" s="80"/>
      <c r="V17" s="85"/>
      <c r="W17" s="79"/>
    </row>
    <row r="18" spans="1:23" ht="47.25" x14ac:dyDescent="0.25">
      <c r="A18" s="1033"/>
      <c r="B18" s="1033"/>
      <c r="C18" s="1036"/>
      <c r="D18" s="456" t="s">
        <v>1665</v>
      </c>
      <c r="E18" s="456"/>
      <c r="F18" s="86" t="s">
        <v>1667</v>
      </c>
      <c r="G18" s="93"/>
      <c r="H18" s="293"/>
      <c r="I18" s="93"/>
      <c r="J18" s="293"/>
      <c r="K18" s="93"/>
      <c r="L18" s="293"/>
      <c r="M18" s="93"/>
      <c r="N18" s="304"/>
      <c r="O18" s="88"/>
      <c r="P18" s="293"/>
      <c r="Q18" s="80"/>
      <c r="R18" s="80"/>
      <c r="S18" s="85"/>
      <c r="T18" s="80"/>
      <c r="U18" s="80"/>
      <c r="V18" s="85"/>
      <c r="W18" s="79"/>
    </row>
    <row r="19" spans="1:23" ht="94.5" x14ac:dyDescent="0.25">
      <c r="A19" s="1033"/>
      <c r="B19" s="1033"/>
      <c r="C19" s="1036"/>
      <c r="D19" s="456" t="s">
        <v>1669</v>
      </c>
      <c r="E19" s="456"/>
      <c r="F19" s="396" t="s">
        <v>1670</v>
      </c>
      <c r="G19" s="93"/>
      <c r="H19" s="293"/>
      <c r="I19" s="93"/>
      <c r="J19" s="293"/>
      <c r="K19" s="93"/>
      <c r="L19" s="293"/>
      <c r="M19" s="93"/>
      <c r="N19" s="304"/>
      <c r="O19" s="88"/>
      <c r="P19" s="293"/>
      <c r="Q19" s="80"/>
      <c r="R19" s="80"/>
      <c r="S19" s="85"/>
      <c r="T19" s="80"/>
      <c r="U19" s="80"/>
      <c r="V19" s="85"/>
      <c r="W19" s="79"/>
    </row>
    <row r="20" spans="1:23" ht="110.25" x14ac:dyDescent="0.25">
      <c r="A20" s="1034"/>
      <c r="B20" s="1034"/>
      <c r="C20" s="1037"/>
      <c r="D20" s="456" t="s">
        <v>1671</v>
      </c>
      <c r="E20" s="456"/>
      <c r="F20" s="103" t="s">
        <v>1672</v>
      </c>
      <c r="G20" s="93"/>
      <c r="H20" s="293"/>
      <c r="I20" s="93"/>
      <c r="J20" s="293"/>
      <c r="K20" s="93"/>
      <c r="L20" s="293"/>
      <c r="M20" s="93"/>
      <c r="N20" s="304"/>
      <c r="O20" s="88"/>
      <c r="P20" s="293"/>
      <c r="Q20" s="80"/>
      <c r="R20" s="80"/>
      <c r="S20" s="85"/>
      <c r="T20" s="80"/>
      <c r="U20" s="80"/>
      <c r="V20" s="85"/>
      <c r="W20" s="79"/>
    </row>
    <row r="21" spans="1:23" ht="236.25" customHeight="1" x14ac:dyDescent="0.25">
      <c r="A21" s="1032" t="s">
        <v>1684</v>
      </c>
      <c r="B21" s="1032" t="s">
        <v>1674</v>
      </c>
      <c r="C21" s="1035" t="s">
        <v>1673</v>
      </c>
      <c r="D21" s="456" t="s">
        <v>1675</v>
      </c>
      <c r="E21" s="456"/>
      <c r="F21" s="86" t="s">
        <v>1677</v>
      </c>
      <c r="G21" s="93"/>
      <c r="H21" s="293"/>
      <c r="I21" s="93"/>
      <c r="J21" s="293"/>
      <c r="K21" s="93"/>
      <c r="L21" s="293"/>
      <c r="M21" s="93"/>
      <c r="N21" s="304"/>
      <c r="O21" s="88"/>
      <c r="P21" s="293"/>
      <c r="Q21" s="80"/>
      <c r="R21" s="80"/>
      <c r="S21" s="85"/>
      <c r="T21" s="80"/>
      <c r="U21" s="80"/>
      <c r="V21" s="85"/>
      <c r="W21" s="79"/>
    </row>
    <row r="22" spans="1:23" ht="157.5" x14ac:dyDescent="0.25">
      <c r="A22" s="1033"/>
      <c r="B22" s="1033"/>
      <c r="C22" s="1036"/>
      <c r="D22" s="456" t="s">
        <v>1676</v>
      </c>
      <c r="E22" s="456"/>
      <c r="F22" s="396" t="s">
        <v>1678</v>
      </c>
      <c r="G22" s="93"/>
      <c r="H22" s="293"/>
      <c r="I22" s="93"/>
      <c r="J22" s="293"/>
      <c r="K22" s="93"/>
      <c r="L22" s="293"/>
      <c r="M22" s="93"/>
      <c r="N22" s="304"/>
      <c r="O22" s="88"/>
      <c r="P22" s="293"/>
      <c r="Q22" s="80"/>
      <c r="R22" s="80"/>
      <c r="S22" s="85"/>
      <c r="T22" s="80"/>
      <c r="U22" s="80"/>
      <c r="V22" s="85"/>
      <c r="W22" s="79"/>
    </row>
    <row r="23" spans="1:23" ht="110.25" x14ac:dyDescent="0.25">
      <c r="A23" s="1033"/>
      <c r="B23" s="1033"/>
      <c r="C23" s="1036"/>
      <c r="D23" s="456" t="s">
        <v>1680</v>
      </c>
      <c r="E23" s="456"/>
      <c r="F23" s="103" t="s">
        <v>1679</v>
      </c>
      <c r="G23" s="93"/>
      <c r="H23" s="293"/>
      <c r="I23" s="93"/>
      <c r="J23" s="293"/>
      <c r="K23" s="93"/>
      <c r="L23" s="293"/>
      <c r="M23" s="93"/>
      <c r="N23" s="304"/>
      <c r="O23" s="88"/>
      <c r="P23" s="293"/>
      <c r="Q23" s="80"/>
      <c r="R23" s="80"/>
      <c r="S23" s="85"/>
      <c r="T23" s="80"/>
      <c r="U23" s="80"/>
      <c r="V23" s="85"/>
      <c r="W23" s="79"/>
    </row>
    <row r="24" spans="1:23" ht="94.5" x14ac:dyDescent="0.25">
      <c r="A24" s="1034"/>
      <c r="B24" s="1034"/>
      <c r="C24" s="1037"/>
      <c r="D24" s="456" t="s">
        <v>1681</v>
      </c>
      <c r="E24" s="456"/>
      <c r="F24" s="103" t="s">
        <v>1682</v>
      </c>
      <c r="G24" s="93"/>
      <c r="H24" s="293"/>
      <c r="I24" s="93"/>
      <c r="J24" s="293"/>
      <c r="K24" s="93"/>
      <c r="L24" s="293"/>
      <c r="M24" s="93"/>
      <c r="N24" s="304"/>
      <c r="O24" s="88"/>
      <c r="P24" s="293"/>
      <c r="Q24" s="80"/>
      <c r="R24" s="80"/>
      <c r="S24" s="85"/>
      <c r="T24" s="80"/>
      <c r="U24" s="80"/>
      <c r="V24" s="85"/>
      <c r="W24" s="79"/>
    </row>
    <row r="25" spans="1:23" ht="15.6" customHeight="1" x14ac:dyDescent="0.25">
      <c r="A25" s="431"/>
      <c r="B25" s="432"/>
      <c r="C25" s="431" t="s">
        <v>158</v>
      </c>
      <c r="D25" s="432"/>
      <c r="E25" s="432"/>
      <c r="F25" s="433"/>
      <c r="G25" s="412">
        <f t="shared" ref="G25:N25" si="0">SUM(G6:G16)</f>
        <v>0</v>
      </c>
      <c r="H25" s="413">
        <f t="shared" si="0"/>
        <v>0</v>
      </c>
      <c r="I25" s="412">
        <f t="shared" si="0"/>
        <v>0</v>
      </c>
      <c r="J25" s="413">
        <f t="shared" si="0"/>
        <v>0</v>
      </c>
      <c r="K25" s="412">
        <f t="shared" si="0"/>
        <v>0</v>
      </c>
      <c r="L25" s="413">
        <f t="shared" si="0"/>
        <v>0</v>
      </c>
      <c r="M25" s="412">
        <f t="shared" si="0"/>
        <v>0</v>
      </c>
      <c r="N25" s="413">
        <f t="shared" si="0"/>
        <v>0</v>
      </c>
      <c r="O25" s="412">
        <f>G25+I25+K25+M25</f>
        <v>0</v>
      </c>
      <c r="P25" s="414">
        <f>H25+J25+L25+N25</f>
        <v>0</v>
      </c>
      <c r="Q25" s="377"/>
      <c r="R25" s="377"/>
      <c r="S25" s="377"/>
      <c r="T25" s="377"/>
      <c r="U25" s="377"/>
      <c r="V25" s="377"/>
      <c r="W25" s="377"/>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topLeftCell="A3" zoomScale="60" zoomScaleNormal="60" workbookViewId="0">
      <pane ySplit="3060" topLeftCell="A357" activePane="bottomLeft"/>
      <selection activeCell="A3" sqref="A3"/>
      <selection pane="bottomLeft" activeCell="A12" sqref="A12:XFD12"/>
    </sheetView>
  </sheetViews>
  <sheetFormatPr baseColWidth="10" defaultColWidth="11.5703125" defaultRowHeight="15" x14ac:dyDescent="0.25"/>
  <cols>
    <col min="1" max="1" width="4.5703125" style="112" customWidth="1"/>
    <col min="2" max="2" width="26.28515625" style="97" bestFit="1" customWidth="1"/>
    <col min="3" max="3" width="89.42578125" style="112"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K2" s="187"/>
      <c r="V2" s="149" t="s">
        <v>250</v>
      </c>
      <c r="W2" s="149" t="s">
        <v>251</v>
      </c>
    </row>
    <row r="3" spans="1:576" x14ac:dyDescent="0.25">
      <c r="B3" s="115"/>
      <c r="C3" s="116"/>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6"/>
    </row>
    <row r="4" spans="1:576" x14ac:dyDescent="0.25">
      <c r="B4" s="115"/>
      <c r="C4" s="116"/>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6"/>
    </row>
    <row r="5" spans="1:576" x14ac:dyDescent="0.25">
      <c r="B5" s="115"/>
      <c r="C5" s="116"/>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6"/>
    </row>
    <row r="6" spans="1:576" x14ac:dyDescent="0.25">
      <c r="B6" s="115"/>
      <c r="C6" s="116" t="s">
        <v>370</v>
      </c>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6"/>
    </row>
    <row r="7" spans="1:576" x14ac:dyDescent="0.25">
      <c r="B7" s="112"/>
      <c r="C7" s="116" t="s">
        <v>88</v>
      </c>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6"/>
    </row>
    <row r="8" spans="1:576" x14ac:dyDescent="0.25">
      <c r="B8" s="118"/>
      <c r="C8" s="116" t="s">
        <v>369</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6"/>
    </row>
    <row r="9" spans="1:576" x14ac:dyDescent="0.25">
      <c r="B9" s="112"/>
      <c r="C9" s="116" t="s">
        <v>89</v>
      </c>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6"/>
    </row>
    <row r="10" spans="1:576" ht="29.25" thickBot="1" x14ac:dyDescent="0.3">
      <c r="K10" s="257"/>
      <c r="L10" s="257"/>
      <c r="M10" s="257"/>
      <c r="N10" s="258" t="s">
        <v>518</v>
      </c>
      <c r="O10" s="257"/>
      <c r="P10" s="257"/>
      <c r="Q10" s="257"/>
      <c r="R10" s="257"/>
      <c r="S10" s="257"/>
      <c r="T10" s="257"/>
      <c r="U10" s="257"/>
    </row>
    <row r="11" spans="1:576" ht="105.75" thickBot="1" x14ac:dyDescent="0.3">
      <c r="B11" s="221" t="s">
        <v>254</v>
      </c>
      <c r="C11" s="222" t="s">
        <v>253</v>
      </c>
      <c r="D11" s="223" t="s">
        <v>250</v>
      </c>
      <c r="E11" s="223" t="s">
        <v>251</v>
      </c>
      <c r="F11" s="223" t="s">
        <v>371</v>
      </c>
      <c r="G11" s="223" t="s">
        <v>587</v>
      </c>
      <c r="H11" s="223" t="s">
        <v>589</v>
      </c>
      <c r="I11" s="256" t="s">
        <v>590</v>
      </c>
      <c r="J11" s="223" t="s">
        <v>588</v>
      </c>
      <c r="K11" s="256" t="s">
        <v>245</v>
      </c>
      <c r="L11" s="256" t="s">
        <v>236</v>
      </c>
      <c r="M11" s="256" t="s">
        <v>598</v>
      </c>
      <c r="N11" s="256" t="s">
        <v>246</v>
      </c>
      <c r="O11" s="256" t="s">
        <v>171</v>
      </c>
      <c r="P11" s="256" t="s">
        <v>599</v>
      </c>
      <c r="Q11" s="256" t="s">
        <v>247</v>
      </c>
      <c r="R11" s="256" t="s">
        <v>600</v>
      </c>
      <c r="S11" s="256" t="s">
        <v>601</v>
      </c>
      <c r="T11" s="256" t="s">
        <v>248</v>
      </c>
      <c r="U11" s="256" t="s">
        <v>602</v>
      </c>
      <c r="V11" s="256" t="s">
        <v>519</v>
      </c>
      <c r="W11" s="256" t="s">
        <v>537</v>
      </c>
      <c r="X11" s="256" t="s">
        <v>520</v>
      </c>
      <c r="Y11" s="256" t="s">
        <v>534</v>
      </c>
      <c r="Z11" s="256" t="s">
        <v>521</v>
      </c>
      <c r="AA11" s="256" t="s">
        <v>522</v>
      </c>
      <c r="AB11" s="256" t="s">
        <v>523</v>
      </c>
      <c r="AC11" s="256" t="s">
        <v>533</v>
      </c>
      <c r="AD11" s="256" t="s">
        <v>524</v>
      </c>
      <c r="AE11" s="256" t="s">
        <v>525</v>
      </c>
      <c r="AF11" s="256" t="s">
        <v>526</v>
      </c>
      <c r="AG11" s="256" t="s">
        <v>532</v>
      </c>
      <c r="AH11" s="256" t="s">
        <v>527</v>
      </c>
      <c r="AI11" s="256" t="s">
        <v>528</v>
      </c>
      <c r="AJ11" s="256" t="s">
        <v>529</v>
      </c>
      <c r="AK11" s="256" t="s">
        <v>531</v>
      </c>
      <c r="AL11" s="256" t="s">
        <v>530</v>
      </c>
    </row>
    <row r="12" spans="1:576" x14ac:dyDescent="0.25">
      <c r="B12" s="215" t="s">
        <v>374</v>
      </c>
      <c r="C12" s="216" t="s">
        <v>255</v>
      </c>
      <c r="D12" s="217">
        <f>D13+D38+D63+D69+D76</f>
        <v>7327840.7699999996</v>
      </c>
      <c r="E12" s="217">
        <f>E13+E38+E63+E69+E76</f>
        <v>325000</v>
      </c>
      <c r="F12" s="217">
        <f t="shared" ref="F12:F110" si="0">D12+E12</f>
        <v>7652840.7699999996</v>
      </c>
      <c r="G12" s="217">
        <f t="shared" ref="G12:I12" si="1">G13+G38+G63+G69+G76</f>
        <v>0</v>
      </c>
      <c r="H12" s="217">
        <f>F12-G12</f>
        <v>7652840.7699999996</v>
      </c>
      <c r="I12" s="217">
        <f t="shared" si="1"/>
        <v>0</v>
      </c>
      <c r="J12" s="217">
        <f>F12-I12</f>
        <v>7652840.7699999996</v>
      </c>
      <c r="K12" s="217">
        <f t="shared" ref="K12:AJ12" si="2">K13+K38+K63+K69+K76</f>
        <v>814204.53</v>
      </c>
      <c r="L12" s="217">
        <f t="shared" si="2"/>
        <v>15000</v>
      </c>
      <c r="M12" s="217">
        <f t="shared" si="2"/>
        <v>0</v>
      </c>
      <c r="N12" s="217">
        <f t="shared" si="2"/>
        <v>0</v>
      </c>
      <c r="O12" s="217">
        <f t="shared" si="2"/>
        <v>0</v>
      </c>
      <c r="P12" s="217">
        <f t="shared" si="2"/>
        <v>0</v>
      </c>
      <c r="Q12" s="217">
        <f t="shared" si="2"/>
        <v>0</v>
      </c>
      <c r="R12" s="217">
        <f t="shared" si="2"/>
        <v>0</v>
      </c>
      <c r="S12" s="217">
        <f t="shared" si="2"/>
        <v>0</v>
      </c>
      <c r="T12" s="217">
        <f t="shared" si="2"/>
        <v>0</v>
      </c>
      <c r="U12" s="217">
        <f t="shared" si="2"/>
        <v>6513636.2400000002</v>
      </c>
      <c r="V12" s="217">
        <f t="shared" si="2"/>
        <v>40000</v>
      </c>
      <c r="W12" s="217">
        <f t="shared" si="2"/>
        <v>15000</v>
      </c>
      <c r="X12" s="217">
        <f t="shared" si="2"/>
        <v>7327840.7699999996</v>
      </c>
      <c r="Y12" s="217">
        <f>V12+W12+X12</f>
        <v>7382840.7699999996</v>
      </c>
      <c r="Z12" s="217">
        <f t="shared" si="2"/>
        <v>0</v>
      </c>
      <c r="AA12" s="217">
        <f t="shared" si="2"/>
        <v>0</v>
      </c>
      <c r="AB12" s="217">
        <f t="shared" si="2"/>
        <v>0</v>
      </c>
      <c r="AC12" s="217">
        <f>Z12+AA12+AB12</f>
        <v>0</v>
      </c>
      <c r="AD12" s="217">
        <f t="shared" si="2"/>
        <v>0</v>
      </c>
      <c r="AE12" s="217">
        <f t="shared" si="2"/>
        <v>180000</v>
      </c>
      <c r="AF12" s="217">
        <f t="shared" si="2"/>
        <v>0</v>
      </c>
      <c r="AG12" s="217">
        <f>AD12+AE12+AF12</f>
        <v>180000</v>
      </c>
      <c r="AH12" s="217">
        <f t="shared" si="2"/>
        <v>90000</v>
      </c>
      <c r="AI12" s="217">
        <f t="shared" si="2"/>
        <v>0</v>
      </c>
      <c r="AJ12" s="217">
        <f t="shared" si="2"/>
        <v>0</v>
      </c>
      <c r="AK12" s="217">
        <f>AH12+AI12+AJ12</f>
        <v>90000</v>
      </c>
      <c r="AL12" s="217">
        <f>Y12+AC12+AG12+AK12</f>
        <v>7652840.7699999996</v>
      </c>
    </row>
    <row r="13" spans="1:576" x14ac:dyDescent="0.25">
      <c r="B13" s="218" t="s">
        <v>375</v>
      </c>
      <c r="C13" s="219" t="s">
        <v>256</v>
      </c>
      <c r="D13" s="220">
        <f>SUM(D14:D37)</f>
        <v>7327840.7699999996</v>
      </c>
      <c r="E13" s="220">
        <f>SUM(E14:E37)</f>
        <v>15000</v>
      </c>
      <c r="F13" s="220">
        <f t="shared" si="0"/>
        <v>7342840.7699999996</v>
      </c>
      <c r="G13" s="220">
        <f t="shared" ref="G13:I13" si="3">SUM(G14:G37)</f>
        <v>0</v>
      </c>
      <c r="H13" s="220">
        <f t="shared" ref="H13:H221" si="4">F13-G13</f>
        <v>7342840.7699999996</v>
      </c>
      <c r="I13" s="220">
        <f t="shared" si="3"/>
        <v>0</v>
      </c>
      <c r="J13" s="220">
        <f t="shared" ref="J13:J221" si="5">F13-I13</f>
        <v>7342840.7699999996</v>
      </c>
      <c r="K13" s="220">
        <f t="shared" ref="K13:AJ13" si="6">SUM(K14:K37)</f>
        <v>814204.53</v>
      </c>
      <c r="L13" s="220">
        <f t="shared" si="6"/>
        <v>15000</v>
      </c>
      <c r="M13" s="220">
        <f t="shared" si="6"/>
        <v>0</v>
      </c>
      <c r="N13" s="220">
        <f t="shared" si="6"/>
        <v>0</v>
      </c>
      <c r="O13" s="220">
        <f t="shared" si="6"/>
        <v>0</v>
      </c>
      <c r="P13" s="220">
        <f t="shared" si="6"/>
        <v>0</v>
      </c>
      <c r="Q13" s="220">
        <f t="shared" si="6"/>
        <v>0</v>
      </c>
      <c r="R13" s="220">
        <f t="shared" si="6"/>
        <v>0</v>
      </c>
      <c r="S13" s="220">
        <f t="shared" si="6"/>
        <v>0</v>
      </c>
      <c r="T13" s="220">
        <f t="shared" si="6"/>
        <v>0</v>
      </c>
      <c r="U13" s="220">
        <f t="shared" si="6"/>
        <v>6513636.2400000002</v>
      </c>
      <c r="V13" s="220">
        <f t="shared" si="6"/>
        <v>0</v>
      </c>
      <c r="W13" s="220">
        <f t="shared" si="6"/>
        <v>15000</v>
      </c>
      <c r="X13" s="220">
        <f t="shared" si="6"/>
        <v>7327840.7699999996</v>
      </c>
      <c r="Y13" s="220">
        <f t="shared" ref="Y13:Y221" si="7">V13+W13+X13</f>
        <v>7342840.7699999996</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7342840.7699999996</v>
      </c>
    </row>
    <row r="14" spans="1:576" x14ac:dyDescent="0.25">
      <c r="B14" s="209" t="s">
        <v>376</v>
      </c>
      <c r="C14" s="210" t="s">
        <v>257</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6513636.2400000002</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6513636.2400000002</v>
      </c>
      <c r="G14" s="211"/>
      <c r="H14" s="211">
        <f t="shared" si="4"/>
        <v>6513636.2400000002</v>
      </c>
      <c r="I14" s="211"/>
      <c r="J14" s="211">
        <f t="shared" si="5"/>
        <v>6513636.2400000002</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6513636.2400000002</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6513636.2400000002</v>
      </c>
      <c r="Y14" s="211">
        <f t="shared" si="7"/>
        <v>6513636.2400000002</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6513636.2400000002</v>
      </c>
    </row>
    <row r="15" spans="1:576" x14ac:dyDescent="0.25">
      <c r="B15" s="209" t="s">
        <v>759</v>
      </c>
      <c r="C15" s="210" t="s">
        <v>760</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4"/>
        <v>0</v>
      </c>
      <c r="I15" s="211"/>
      <c r="J15" s="211">
        <f t="shared" si="5"/>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7"/>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0</v>
      </c>
    </row>
    <row r="16" spans="1:576" x14ac:dyDescent="0.25">
      <c r="B16" s="209" t="s">
        <v>761</v>
      </c>
      <c r="C16" s="210" t="s">
        <v>762</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763</v>
      </c>
      <c r="C17" s="210" t="s">
        <v>764</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765</v>
      </c>
      <c r="C18" s="210" t="s">
        <v>766</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767</v>
      </c>
      <c r="C19" s="210" t="s">
        <v>768</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769</v>
      </c>
      <c r="C20" s="210" t="s">
        <v>770</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377</v>
      </c>
      <c r="C21" s="210" t="s">
        <v>258</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21" s="211">
        <f t="shared" ref="F21:F37" si="12">D21+E21</f>
        <v>15000</v>
      </c>
      <c r="G21" s="211"/>
      <c r="H21" s="211">
        <f t="shared" ref="H21:H37" si="13">F21-G21</f>
        <v>15000</v>
      </c>
      <c r="I21" s="211"/>
      <c r="J21" s="211">
        <f t="shared" ref="J21:J37" si="14">F21-I21</f>
        <v>15000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15000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15000</v>
      </c>
    </row>
    <row r="22" spans="2:38" x14ac:dyDescent="0.25">
      <c r="B22" s="209" t="s">
        <v>772</v>
      </c>
      <c r="C22" s="210" t="s">
        <v>771</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378</v>
      </c>
      <c r="C23" s="210" t="s">
        <v>259</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774</v>
      </c>
      <c r="C24" s="210" t="s">
        <v>773</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776</v>
      </c>
      <c r="C25" s="210" t="s">
        <v>775</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778</v>
      </c>
      <c r="C26" s="210" t="s">
        <v>777</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379</v>
      </c>
      <c r="C27" s="210" t="s">
        <v>260</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542803.02</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1">
        <f t="shared" si="28"/>
        <v>542803.02</v>
      </c>
      <c r="G27" s="211"/>
      <c r="H27" s="211">
        <f t="shared" si="29"/>
        <v>542803.02</v>
      </c>
      <c r="I27" s="211"/>
      <c r="J27" s="211">
        <f t="shared" si="30"/>
        <v>542803.02</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542803.02</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542803.02</v>
      </c>
      <c r="Y27" s="211">
        <f t="shared" si="31"/>
        <v>542803.02</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542803.02</v>
      </c>
    </row>
    <row r="28" spans="2:38" x14ac:dyDescent="0.25">
      <c r="B28" s="209" t="s">
        <v>779</v>
      </c>
      <c r="C28" s="210" t="s">
        <v>780</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12"/>
        <v>0</v>
      </c>
      <c r="G28" s="211"/>
      <c r="H28" s="211">
        <f t="shared" si="13"/>
        <v>0</v>
      </c>
      <c r="I28" s="211"/>
      <c r="J28" s="211">
        <f t="shared" si="14"/>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15"/>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0</v>
      </c>
    </row>
    <row r="29" spans="2:38" x14ac:dyDescent="0.25">
      <c r="B29" s="209" t="s">
        <v>782</v>
      </c>
      <c r="C29" s="210" t="s">
        <v>781</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271401.51</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1">
        <f t="shared" ref="F29:F30" si="36">D29+E29</f>
        <v>271401.51</v>
      </c>
      <c r="G29" s="211"/>
      <c r="H29" s="211">
        <f t="shared" ref="H29:H30" si="37">F29-G29</f>
        <v>271401.51</v>
      </c>
      <c r="I29" s="211"/>
      <c r="J29" s="211">
        <f t="shared" ref="J29:J30" si="38">F29-I29</f>
        <v>271401.51</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271401.51</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271401.51</v>
      </c>
      <c r="Y29" s="211">
        <f t="shared" ref="Y29:Y30" si="39">V29+W29+X29</f>
        <v>271401.51</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271401.51</v>
      </c>
    </row>
    <row r="30" spans="2:38" x14ac:dyDescent="0.25">
      <c r="B30" s="209" t="s">
        <v>380</v>
      </c>
      <c r="C30" s="210" t="s">
        <v>261</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784</v>
      </c>
      <c r="C31" s="210" t="s">
        <v>783</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381</v>
      </c>
      <c r="C32" s="210" t="s">
        <v>262</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785</v>
      </c>
      <c r="C33" s="210" t="s">
        <v>787</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786</v>
      </c>
      <c r="C34" s="210" t="s">
        <v>788</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790</v>
      </c>
      <c r="C35" s="210" t="s">
        <v>789</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373</v>
      </c>
      <c r="C36" s="210" t="s">
        <v>263</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805</v>
      </c>
      <c r="C37" s="210" t="s">
        <v>806</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382</v>
      </c>
      <c r="C38" s="219" t="s">
        <v>264</v>
      </c>
      <c r="D38" s="220">
        <f>SUM(D39:D62)</f>
        <v>0</v>
      </c>
      <c r="E38" s="220">
        <f>SUM(E39:E62)</f>
        <v>310000</v>
      </c>
      <c r="F38" s="220">
        <f t="shared" si="0"/>
        <v>310000</v>
      </c>
      <c r="G38" s="220">
        <f>SUM(G39:G62)</f>
        <v>0</v>
      </c>
      <c r="H38" s="220">
        <f t="shared" si="4"/>
        <v>310000</v>
      </c>
      <c r="I38" s="220">
        <f t="shared" ref="I38:X38" si="60">SUM(I39:I62)</f>
        <v>0</v>
      </c>
      <c r="J38" s="220">
        <f t="shared" si="60"/>
        <v>310000</v>
      </c>
      <c r="K38" s="220">
        <f t="shared" si="60"/>
        <v>0</v>
      </c>
      <c r="L38" s="220">
        <f t="shared" si="60"/>
        <v>0</v>
      </c>
      <c r="M38" s="220">
        <f t="shared" si="60"/>
        <v>0</v>
      </c>
      <c r="N38" s="220">
        <f t="shared" si="60"/>
        <v>0</v>
      </c>
      <c r="O38" s="220">
        <f t="shared" si="60"/>
        <v>0</v>
      </c>
      <c r="P38" s="220">
        <f t="shared" si="60"/>
        <v>0</v>
      </c>
      <c r="Q38" s="220">
        <f t="shared" si="60"/>
        <v>0</v>
      </c>
      <c r="R38" s="220">
        <f t="shared" si="60"/>
        <v>0</v>
      </c>
      <c r="S38" s="220">
        <f t="shared" si="60"/>
        <v>0</v>
      </c>
      <c r="T38" s="220">
        <f t="shared" si="60"/>
        <v>0</v>
      </c>
      <c r="U38" s="220">
        <f t="shared" si="60"/>
        <v>0</v>
      </c>
      <c r="V38" s="220">
        <f t="shared" si="60"/>
        <v>40000</v>
      </c>
      <c r="W38" s="220">
        <f t="shared" si="60"/>
        <v>0</v>
      </c>
      <c r="X38" s="220">
        <f t="shared" si="60"/>
        <v>0</v>
      </c>
      <c r="Y38" s="220">
        <f t="shared" si="15"/>
        <v>40000</v>
      </c>
      <c r="Z38" s="220">
        <f>SUM(Z39:Z62)</f>
        <v>0</v>
      </c>
      <c r="AA38" s="220">
        <f>SUM(AA39:AA62)</f>
        <v>0</v>
      </c>
      <c r="AB38" s="220">
        <f>SUM(AB39:AB62)</f>
        <v>0</v>
      </c>
      <c r="AC38" s="220">
        <f t="shared" si="8"/>
        <v>0</v>
      </c>
      <c r="AD38" s="220">
        <f t="shared" ref="AD38:AF38" si="61">SUM(AD39:AD62)</f>
        <v>0</v>
      </c>
      <c r="AE38" s="220">
        <f t="shared" si="61"/>
        <v>180000</v>
      </c>
      <c r="AF38" s="220">
        <f t="shared" si="61"/>
        <v>0</v>
      </c>
      <c r="AG38" s="220">
        <f t="shared" si="9"/>
        <v>180000</v>
      </c>
      <c r="AH38" s="220">
        <f t="shared" ref="AH38:AJ38" si="62">SUM(AH39:AH62)</f>
        <v>90000</v>
      </c>
      <c r="AI38" s="220">
        <f t="shared" si="62"/>
        <v>0</v>
      </c>
      <c r="AJ38" s="220">
        <f t="shared" si="62"/>
        <v>0</v>
      </c>
      <c r="AK38" s="220">
        <f t="shared" si="10"/>
        <v>90000</v>
      </c>
      <c r="AL38" s="220">
        <f t="shared" si="11"/>
        <v>310000</v>
      </c>
    </row>
    <row r="39" spans="2:38" x14ac:dyDescent="0.25">
      <c r="B39" s="209" t="s">
        <v>807</v>
      </c>
      <c r="C39" s="210" t="s">
        <v>808</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383</v>
      </c>
      <c r="C40" s="210" t="s">
        <v>265</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4"/>
        <v>0</v>
      </c>
      <c r="I40" s="211"/>
      <c r="J40" s="211">
        <f t="shared" si="5"/>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9"/>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0</v>
      </c>
    </row>
    <row r="41" spans="2:38" x14ac:dyDescent="0.25">
      <c r="B41" s="209" t="s">
        <v>809</v>
      </c>
      <c r="C41" s="210" t="s">
        <v>810</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811</v>
      </c>
      <c r="C42" s="210" t="s">
        <v>812</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384</v>
      </c>
      <c r="C43" s="210" t="s">
        <v>266</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813</v>
      </c>
      <c r="C44" s="210" t="s">
        <v>814</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815</v>
      </c>
      <c r="C45" s="210" t="s">
        <v>781</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385</v>
      </c>
      <c r="C46" s="210" t="s">
        <v>267</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816</v>
      </c>
      <c r="C47" s="210" t="s">
        <v>817</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818</v>
      </c>
      <c r="C48" s="210" t="s">
        <v>788</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819</v>
      </c>
      <c r="C49" s="210" t="s">
        <v>789</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820</v>
      </c>
      <c r="C50" s="210" t="s">
        <v>821</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822</v>
      </c>
      <c r="C51" s="210" t="s">
        <v>823</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824</v>
      </c>
      <c r="C52" s="210" t="s">
        <v>796</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825</v>
      </c>
      <c r="C53" s="210" t="s">
        <v>826</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386</v>
      </c>
      <c r="C54" s="210" t="s">
        <v>268</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827</v>
      </c>
      <c r="C55" s="210" t="s">
        <v>828</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1">
        <f t="shared" ref="F55" si="119">D55+E55</f>
        <v>0</v>
      </c>
      <c r="G55" s="211"/>
      <c r="H55" s="211">
        <f t="shared" ref="H55" si="120">F55-G55</f>
        <v>0</v>
      </c>
      <c r="I55" s="211"/>
      <c r="J55" s="211">
        <f t="shared" ref="J55" si="121">F55-I55</f>
        <v>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1">
        <f t="shared" ref="Y55" si="122">V55+W55+X55</f>
        <v>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 t="shared" ref="AC55" si="123">Z55+AA55+AB55</f>
        <v>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1">
        <f t="shared" ref="AG55" si="124">AD55+AE55+AF55</f>
        <v>0</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 t="shared" ref="AK55" si="125">AH55+AI55+AJ55</f>
        <v>0</v>
      </c>
      <c r="AL55" s="211">
        <f t="shared" ref="AL55" si="126">Y55+AC55+AG55+AK55</f>
        <v>0</v>
      </c>
    </row>
    <row r="56" spans="2:38" x14ac:dyDescent="0.25">
      <c r="B56" s="209" t="s">
        <v>829</v>
      </c>
      <c r="C56" s="210" t="s">
        <v>830</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831</v>
      </c>
      <c r="C57" s="210" t="s">
        <v>832</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833</v>
      </c>
      <c r="C58" s="210" t="s">
        <v>834</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835</v>
      </c>
      <c r="C59" s="210" t="s">
        <v>836</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837</v>
      </c>
      <c r="C60" s="210" t="s">
        <v>838</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310000</v>
      </c>
      <c r="F60" s="211">
        <f t="shared" si="71"/>
        <v>310000</v>
      </c>
      <c r="G60" s="211"/>
      <c r="H60" s="211">
        <f t="shared" si="72"/>
        <v>310000</v>
      </c>
      <c r="I60" s="211"/>
      <c r="J60" s="211">
        <f t="shared" si="73"/>
        <v>310000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40000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180000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90000</v>
      </c>
      <c r="AL60" s="211">
        <f t="shared" si="78"/>
        <v>310000</v>
      </c>
    </row>
    <row r="61" spans="2:38" x14ac:dyDescent="0.25">
      <c r="B61" s="209" t="s">
        <v>839</v>
      </c>
      <c r="C61" s="210" t="s">
        <v>840</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841</v>
      </c>
      <c r="C62" s="210" t="s">
        <v>842</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387</v>
      </c>
      <c r="C63" s="219" t="s">
        <v>269</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388</v>
      </c>
      <c r="C64" s="210" t="s">
        <v>270</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863</v>
      </c>
      <c r="C65" s="210" t="s">
        <v>864</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389</v>
      </c>
      <c r="C66" s="210" t="s">
        <v>271</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865</v>
      </c>
      <c r="C67" s="210" t="s">
        <v>866</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867</v>
      </c>
      <c r="C68" s="210" t="s">
        <v>868</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390</v>
      </c>
      <c r="C69" s="219" t="s">
        <v>272</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391</v>
      </c>
      <c r="C70" s="210" t="s">
        <v>273</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869</v>
      </c>
      <c r="C71" s="210" t="s">
        <v>870</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392</v>
      </c>
      <c r="C72" s="210" t="s">
        <v>274</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871</v>
      </c>
      <c r="C73" s="210" t="s">
        <v>872</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873</v>
      </c>
      <c r="C74" s="210" t="s">
        <v>874</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875</v>
      </c>
      <c r="C75" s="210" t="s">
        <v>876</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393</v>
      </c>
      <c r="C76" s="219" t="s">
        <v>275</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881</v>
      </c>
      <c r="C77" s="210" t="s">
        <v>882</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883</v>
      </c>
      <c r="C78" s="210" t="s">
        <v>884</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394</v>
      </c>
      <c r="C79" s="210" t="s">
        <v>276</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877</v>
      </c>
      <c r="C80" s="210" t="s">
        <v>878</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879</v>
      </c>
      <c r="C81" s="210" t="s">
        <v>880</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395</v>
      </c>
      <c r="C82" s="210" t="s">
        <v>277</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885</v>
      </c>
      <c r="C83" s="210" t="s">
        <v>882</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396</v>
      </c>
      <c r="C84" s="210" t="s">
        <v>278</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886</v>
      </c>
      <c r="C85" s="210" t="s">
        <v>884</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375</v>
      </c>
      <c r="C86" s="207" t="s">
        <v>256</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381</v>
      </c>
      <c r="C87" s="219" t="s">
        <v>262</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397</v>
      </c>
      <c r="C88" s="210" t="s">
        <v>279</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791</v>
      </c>
      <c r="C89" s="210" t="s">
        <v>792</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793</v>
      </c>
      <c r="C90" s="210" t="s">
        <v>794</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795</v>
      </c>
      <c r="C91" s="210" t="s">
        <v>796</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398</v>
      </c>
      <c r="C92" s="210" t="s">
        <v>280</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797</v>
      </c>
      <c r="C93" s="210" t="s">
        <v>798</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799</v>
      </c>
      <c r="C94" s="210" t="s">
        <v>800</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801</v>
      </c>
      <c r="C95" s="210" t="s">
        <v>802</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803</v>
      </c>
      <c r="C96" s="210" t="s">
        <v>804</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382</v>
      </c>
      <c r="C97" s="207" t="s">
        <v>264</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386</v>
      </c>
      <c r="C98" s="219" t="s">
        <v>268</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399</v>
      </c>
      <c r="C99" s="210" t="s">
        <v>281</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843</v>
      </c>
      <c r="C100" s="210" t="s">
        <v>844</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845</v>
      </c>
      <c r="C101" s="210" t="s">
        <v>846</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847</v>
      </c>
      <c r="C102" s="210" t="s">
        <v>848</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849</v>
      </c>
      <c r="C103" s="210" t="s">
        <v>850</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851</v>
      </c>
      <c r="C104" s="210" t="s">
        <v>852</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853</v>
      </c>
      <c r="C105" s="210" t="s">
        <v>854</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855</v>
      </c>
      <c r="C106" s="210" t="s">
        <v>856</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857</v>
      </c>
      <c r="C107" s="210" t="s">
        <v>858</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859</v>
      </c>
      <c r="C108" s="210" t="s">
        <v>860</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861</v>
      </c>
      <c r="C109" s="210" t="s">
        <v>862</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400</v>
      </c>
      <c r="C110" s="207" t="s">
        <v>282</v>
      </c>
      <c r="D110" s="208">
        <f>D111+D122+D137+D153+D168+D194+D197+D204</f>
        <v>49200</v>
      </c>
      <c r="E110" s="208">
        <f>E111+E122+E137+E153+E168+E194+E197+E204</f>
        <v>13575691.199999999</v>
      </c>
      <c r="F110" s="208">
        <f t="shared" si="0"/>
        <v>13624891.199999999</v>
      </c>
      <c r="G110" s="208">
        <f>G111+G122+G137+G153+G168+G194+G197+G204</f>
        <v>0</v>
      </c>
      <c r="H110" s="208">
        <f t="shared" si="4"/>
        <v>13624891.199999999</v>
      </c>
      <c r="I110" s="208">
        <f>I111+I122+I137+I153+I168+I194+I197+I204</f>
        <v>0</v>
      </c>
      <c r="J110" s="208">
        <f t="shared" si="5"/>
        <v>13624891.199999999</v>
      </c>
      <c r="K110" s="208">
        <f t="shared" ref="K110:X110" si="314">K111+K122+K137+K153+K168+K194+K197+K204</f>
        <v>30000</v>
      </c>
      <c r="L110" s="208">
        <f t="shared" si="314"/>
        <v>0</v>
      </c>
      <c r="M110" s="208">
        <f t="shared" si="314"/>
        <v>7100</v>
      </c>
      <c r="N110" s="208">
        <f t="shared" si="314"/>
        <v>0</v>
      </c>
      <c r="O110" s="208">
        <f t="shared" si="314"/>
        <v>0</v>
      </c>
      <c r="P110" s="208">
        <f t="shared" si="314"/>
        <v>0</v>
      </c>
      <c r="Q110" s="208">
        <f t="shared" si="314"/>
        <v>0</v>
      </c>
      <c r="R110" s="208">
        <f t="shared" si="314"/>
        <v>0</v>
      </c>
      <c r="S110" s="208">
        <f t="shared" si="314"/>
        <v>0</v>
      </c>
      <c r="T110" s="208">
        <f t="shared" si="314"/>
        <v>0</v>
      </c>
      <c r="U110" s="208">
        <f t="shared" si="314"/>
        <v>0</v>
      </c>
      <c r="V110" s="208">
        <f t="shared" si="314"/>
        <v>7065226</v>
      </c>
      <c r="W110" s="208">
        <f t="shared" si="314"/>
        <v>48500</v>
      </c>
      <c r="X110" s="208">
        <f t="shared" si="314"/>
        <v>5822065.2000000002</v>
      </c>
      <c r="Y110" s="208">
        <f t="shared" si="7"/>
        <v>12935791.199999999</v>
      </c>
      <c r="Z110" s="208">
        <f>Z111+Z122+Z137+Z153+Z168+Z194+Z197+Z204</f>
        <v>0</v>
      </c>
      <c r="AA110" s="208">
        <f>AA111+AA122+AA137+AA153+AA168+AA194+AA197+AA204</f>
        <v>680000</v>
      </c>
      <c r="AB110" s="208">
        <f>AB111+AB122+AB137+AB153+AB168+AB194+AB197+AB204</f>
        <v>1600</v>
      </c>
      <c r="AC110" s="208">
        <f t="shared" si="8"/>
        <v>681600</v>
      </c>
      <c r="AD110" s="208">
        <f>AD111+AD122+AD137+AD153+AD168+AD194+AD197+AD204</f>
        <v>7500</v>
      </c>
      <c r="AE110" s="208">
        <f>AE111+AE122+AE137+AE153+AE168+AE194+AE197+AE204</f>
        <v>0</v>
      </c>
      <c r="AF110" s="208">
        <f>AF111+AF122+AF137+AF153+AF168+AF194+AF197+AF204</f>
        <v>0</v>
      </c>
      <c r="AG110" s="208">
        <f t="shared" si="9"/>
        <v>7500</v>
      </c>
      <c r="AH110" s="208">
        <f>AH111+AH122+AH137+AH153+AH168+AH194+AH197+AH204</f>
        <v>0</v>
      </c>
      <c r="AI110" s="208">
        <f>AI111+AI122+AI137+AI153+AI168+AI194+AI197+AI204</f>
        <v>0</v>
      </c>
      <c r="AJ110" s="208">
        <f>AJ111+AJ122+AJ137+AJ153+AJ168+AJ194+AJ197+AJ204</f>
        <v>0</v>
      </c>
      <c r="AK110" s="208">
        <f t="shared" si="10"/>
        <v>0</v>
      </c>
      <c r="AL110" s="208">
        <f t="shared" si="11"/>
        <v>13624891.199999999</v>
      </c>
    </row>
    <row r="111" spans="2:38" x14ac:dyDescent="0.25">
      <c r="B111" s="218" t="s">
        <v>401</v>
      </c>
      <c r="C111" s="219" t="s">
        <v>283</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887</v>
      </c>
      <c r="C112" s="210" t="s">
        <v>239</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888</v>
      </c>
      <c r="C113" s="210" t="s">
        <v>889</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890</v>
      </c>
      <c r="C114" s="210" t="s">
        <v>891</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402</v>
      </c>
      <c r="C115" s="210" t="s">
        <v>284</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892</v>
      </c>
      <c r="C116" s="210" t="s">
        <v>893</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894</v>
      </c>
      <c r="C117" s="210" t="s">
        <v>895</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896</v>
      </c>
      <c r="C118" s="210" t="s">
        <v>897</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898</v>
      </c>
      <c r="C119" s="210" t="s">
        <v>899</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900</v>
      </c>
      <c r="C120" s="210" t="s">
        <v>901</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902</v>
      </c>
      <c r="C121" s="210" t="s">
        <v>903</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403</v>
      </c>
      <c r="C122" s="219" t="s">
        <v>285</v>
      </c>
      <c r="D122" s="220">
        <f>SUM(D123:D136)</f>
        <v>0</v>
      </c>
      <c r="E122" s="220">
        <f>SUM(E123:E136)</f>
        <v>0</v>
      </c>
      <c r="F122" s="220">
        <f t="shared" si="315"/>
        <v>0</v>
      </c>
      <c r="G122" s="220">
        <f t="shared" ref="G122:I122" si="348">SUM(G123:G136)</f>
        <v>0</v>
      </c>
      <c r="H122" s="220">
        <f t="shared" si="4"/>
        <v>0</v>
      </c>
      <c r="I122" s="220">
        <f t="shared" si="348"/>
        <v>0</v>
      </c>
      <c r="J122" s="220">
        <f t="shared" si="5"/>
        <v>0</v>
      </c>
      <c r="K122" s="220">
        <f t="shared" ref="K122:AJ122" si="349">SUM(K123:K136)</f>
        <v>0</v>
      </c>
      <c r="L122" s="220">
        <f t="shared" si="349"/>
        <v>0</v>
      </c>
      <c r="M122" s="220">
        <f t="shared" si="349"/>
        <v>0</v>
      </c>
      <c r="N122" s="220">
        <f t="shared" si="349"/>
        <v>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0</v>
      </c>
      <c r="AB122" s="220">
        <f t="shared" si="349"/>
        <v>0</v>
      </c>
      <c r="AC122" s="220">
        <f t="shared" si="8"/>
        <v>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0</v>
      </c>
    </row>
    <row r="123" spans="2:38" x14ac:dyDescent="0.25">
      <c r="B123" s="209" t="s">
        <v>404</v>
      </c>
      <c r="C123" s="210" t="s">
        <v>286</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904</v>
      </c>
      <c r="C124" s="210" t="s">
        <v>905</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405</v>
      </c>
      <c r="C125" s="210" t="s">
        <v>287</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906</v>
      </c>
      <c r="C126" s="210" t="s">
        <v>907</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908</v>
      </c>
      <c r="C127" s="210" t="s">
        <v>909</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910</v>
      </c>
      <c r="C128" s="210" t="s">
        <v>911</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912</v>
      </c>
      <c r="C129" s="210" t="s">
        <v>913</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914</v>
      </c>
      <c r="C130" s="210" t="s">
        <v>915</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916</v>
      </c>
      <c r="C131" s="210" t="s">
        <v>917</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918</v>
      </c>
      <c r="C132" s="210" t="s">
        <v>919</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406</v>
      </c>
      <c r="C133" s="210" t="s">
        <v>288</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920</v>
      </c>
      <c r="C134" s="210" t="s">
        <v>921</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922</v>
      </c>
      <c r="C135" s="210" t="s">
        <v>923</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924</v>
      </c>
      <c r="C136" s="210" t="s">
        <v>925</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315"/>
        <v>0</v>
      </c>
      <c r="G136" s="211"/>
      <c r="H136" s="211">
        <f t="shared" si="350"/>
        <v>0</v>
      </c>
      <c r="I136" s="211"/>
      <c r="J136" s="211">
        <f t="shared" si="351"/>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0</v>
      </c>
    </row>
    <row r="137" spans="2:38" x14ac:dyDescent="0.25">
      <c r="B137" s="218" t="s">
        <v>407</v>
      </c>
      <c r="C137" s="219" t="s">
        <v>289</v>
      </c>
      <c r="D137" s="220">
        <f>SUM(D138:D152)</f>
        <v>49200</v>
      </c>
      <c r="E137" s="220">
        <f>SUM(E138:E152)</f>
        <v>13492941.199999999</v>
      </c>
      <c r="F137" s="220">
        <f t="shared" si="315"/>
        <v>13542141.199999999</v>
      </c>
      <c r="G137" s="220">
        <f t="shared" ref="G137:I137" si="381">SUM(G138:G152)</f>
        <v>0</v>
      </c>
      <c r="H137" s="220">
        <f t="shared" si="4"/>
        <v>13542141.199999999</v>
      </c>
      <c r="I137" s="220">
        <f t="shared" si="381"/>
        <v>0</v>
      </c>
      <c r="J137" s="220">
        <f t="shared" si="5"/>
        <v>13542141.199999999</v>
      </c>
      <c r="K137" s="220">
        <f t="shared" ref="K137:AJ137" si="382">SUM(K138:K152)</f>
        <v>0</v>
      </c>
      <c r="L137" s="220">
        <f t="shared" si="382"/>
        <v>0</v>
      </c>
      <c r="M137" s="220">
        <f t="shared" si="382"/>
        <v>0</v>
      </c>
      <c r="N137" s="220">
        <f t="shared" si="382"/>
        <v>0</v>
      </c>
      <c r="O137" s="220">
        <f t="shared" si="382"/>
        <v>0</v>
      </c>
      <c r="P137" s="220">
        <f t="shared" si="382"/>
        <v>0</v>
      </c>
      <c r="Q137" s="220">
        <f t="shared" si="382"/>
        <v>0</v>
      </c>
      <c r="R137" s="220">
        <f t="shared" si="382"/>
        <v>0</v>
      </c>
      <c r="S137" s="220">
        <f t="shared" si="382"/>
        <v>0</v>
      </c>
      <c r="T137" s="220">
        <f t="shared" si="382"/>
        <v>0</v>
      </c>
      <c r="U137" s="220">
        <f t="shared" si="382"/>
        <v>0</v>
      </c>
      <c r="V137" s="220">
        <f t="shared" si="382"/>
        <v>7000076</v>
      </c>
      <c r="W137" s="220">
        <f t="shared" si="382"/>
        <v>40000</v>
      </c>
      <c r="X137" s="220">
        <f t="shared" si="382"/>
        <v>5822065.2000000002</v>
      </c>
      <c r="Y137" s="220">
        <f t="shared" si="7"/>
        <v>12862141.199999999</v>
      </c>
      <c r="Z137" s="220">
        <f t="shared" si="382"/>
        <v>0</v>
      </c>
      <c r="AA137" s="220">
        <f t="shared" si="382"/>
        <v>680000</v>
      </c>
      <c r="AB137" s="220">
        <f t="shared" si="382"/>
        <v>0</v>
      </c>
      <c r="AC137" s="220">
        <f t="shared" si="8"/>
        <v>680000</v>
      </c>
      <c r="AD137" s="220">
        <f t="shared" si="382"/>
        <v>0</v>
      </c>
      <c r="AE137" s="220">
        <f t="shared" si="382"/>
        <v>0</v>
      </c>
      <c r="AF137" s="220">
        <f t="shared" si="382"/>
        <v>0</v>
      </c>
      <c r="AG137" s="220">
        <f t="shared" si="9"/>
        <v>0</v>
      </c>
      <c r="AH137" s="220">
        <f t="shared" si="382"/>
        <v>0</v>
      </c>
      <c r="AI137" s="220">
        <f t="shared" si="382"/>
        <v>0</v>
      </c>
      <c r="AJ137" s="220">
        <f t="shared" si="382"/>
        <v>0</v>
      </c>
      <c r="AK137" s="220">
        <f t="shared" si="10"/>
        <v>0</v>
      </c>
      <c r="AL137" s="220">
        <f t="shared" si="11"/>
        <v>13542141.199999999</v>
      </c>
    </row>
    <row r="138" spans="2:38" x14ac:dyDescent="0.25">
      <c r="B138" s="209" t="s">
        <v>926</v>
      </c>
      <c r="C138" s="210" t="s">
        <v>927</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315"/>
        <v>0</v>
      </c>
      <c r="G138" s="211"/>
      <c r="H138" s="211">
        <f t="shared" ref="H138:H152" si="383">F138-G138</f>
        <v>0</v>
      </c>
      <c r="I138" s="211"/>
      <c r="J138" s="211">
        <f t="shared" ref="J138:J152" si="384">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385">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0</v>
      </c>
    </row>
    <row r="139" spans="2:38" x14ac:dyDescent="0.25">
      <c r="B139" s="209" t="s">
        <v>408</v>
      </c>
      <c r="C139" s="210" t="s">
        <v>290</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928</v>
      </c>
      <c r="C140" s="210" t="s">
        <v>929</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409</v>
      </c>
      <c r="C141" s="210" t="s">
        <v>291</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930</v>
      </c>
      <c r="C142" s="210" t="s">
        <v>931</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115000</v>
      </c>
      <c r="F142" s="211">
        <f t="shared" ref="F142:F147" si="390">D142+E142</f>
        <v>115000</v>
      </c>
      <c r="G142" s="211"/>
      <c r="H142" s="211">
        <f t="shared" ref="H142:H147" si="391">F142-G142</f>
        <v>115000</v>
      </c>
      <c r="I142" s="211"/>
      <c r="J142" s="211">
        <f t="shared" ref="J142:J147" si="392">F142-I142</f>
        <v>115000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Y142" s="211">
        <f t="shared" ref="Y142:Y147" si="393">V142+W142+X142</f>
        <v>115000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395">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115000</v>
      </c>
    </row>
    <row r="143" spans="2:38" x14ac:dyDescent="0.25">
      <c r="B143" s="209" t="s">
        <v>932</v>
      </c>
      <c r="C143" s="210" t="s">
        <v>933</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934</v>
      </c>
      <c r="C144" s="210" t="s">
        <v>935</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936</v>
      </c>
      <c r="C145" s="210" t="s">
        <v>937</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4485100</v>
      </c>
      <c r="F145" s="211">
        <f t="shared" si="390"/>
        <v>4485100</v>
      </c>
      <c r="G145" s="211"/>
      <c r="H145" s="211">
        <f t="shared" si="391"/>
        <v>4485100</v>
      </c>
      <c r="I145" s="211"/>
      <c r="J145" s="211">
        <f t="shared" si="392"/>
        <v>4485100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4485100</v>
      </c>
      <c r="Y145" s="211">
        <f t="shared" si="393"/>
        <v>4485100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4485100</v>
      </c>
    </row>
    <row r="146" spans="2:38" x14ac:dyDescent="0.25">
      <c r="B146" s="209" t="s">
        <v>938</v>
      </c>
      <c r="C146" s="210" t="s">
        <v>939</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940</v>
      </c>
      <c r="C147" s="210" t="s">
        <v>941</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942</v>
      </c>
      <c r="C148" s="210" t="s">
        <v>943</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944</v>
      </c>
      <c r="C149" s="210" t="s">
        <v>945</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680000</v>
      </c>
      <c r="F149" s="211">
        <f t="shared" si="315"/>
        <v>680000</v>
      </c>
      <c r="G149" s="211"/>
      <c r="H149" s="211">
        <f t="shared" si="383"/>
        <v>680000</v>
      </c>
      <c r="I149" s="211"/>
      <c r="J149" s="211">
        <f t="shared" si="384"/>
        <v>680000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680000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680000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680000</v>
      </c>
    </row>
    <row r="150" spans="2:38" x14ac:dyDescent="0.25">
      <c r="B150" s="209" t="s">
        <v>946</v>
      </c>
      <c r="C150" s="210" t="s">
        <v>947</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49200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8212841.2000000002</v>
      </c>
      <c r="F150" s="211">
        <f t="shared" ref="F150" si="406">D150+E150</f>
        <v>8262041.2000000002</v>
      </c>
      <c r="G150" s="211"/>
      <c r="H150" s="211">
        <f t="shared" ref="H150" si="407">F150-G150</f>
        <v>8262041.2000000002</v>
      </c>
      <c r="I150" s="211"/>
      <c r="J150" s="211">
        <f t="shared" ref="J150" si="408">F150-I150</f>
        <v>8262041.2000000002</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7000076</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1261965.2</v>
      </c>
      <c r="Y150" s="211">
        <f t="shared" ref="Y150" si="409">V150+W150+X150</f>
        <v>8262041.2000000002</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8262041.2000000002</v>
      </c>
    </row>
    <row r="151" spans="2:38" x14ac:dyDescent="0.25">
      <c r="B151" s="209" t="s">
        <v>948</v>
      </c>
      <c r="C151" s="210" t="s">
        <v>949</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950</v>
      </c>
      <c r="C152" s="210" t="s">
        <v>951</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410</v>
      </c>
      <c r="C153" s="219" t="s">
        <v>292</v>
      </c>
      <c r="D153" s="220">
        <f>SUM(D154:D167)</f>
        <v>0</v>
      </c>
      <c r="E153" s="220">
        <f>SUM(E154:E167)</f>
        <v>30000</v>
      </c>
      <c r="F153" s="220">
        <f t="shared" si="315"/>
        <v>30000</v>
      </c>
      <c r="G153" s="220">
        <f>SUM(G154:G167)</f>
        <v>0</v>
      </c>
      <c r="H153" s="220">
        <f t="shared" si="4"/>
        <v>30000</v>
      </c>
      <c r="I153" s="220">
        <f>SUM(I154:I167)</f>
        <v>0</v>
      </c>
      <c r="J153" s="220">
        <f t="shared" si="5"/>
        <v>30000</v>
      </c>
      <c r="K153" s="220">
        <f t="shared" ref="K153:X153" si="422">SUM(K154:K167)</f>
        <v>30000</v>
      </c>
      <c r="L153" s="220">
        <f t="shared" si="422"/>
        <v>0</v>
      </c>
      <c r="M153" s="220">
        <f t="shared" si="422"/>
        <v>0</v>
      </c>
      <c r="N153" s="220">
        <f t="shared" si="422"/>
        <v>0</v>
      </c>
      <c r="O153" s="220">
        <f t="shared" si="422"/>
        <v>0</v>
      </c>
      <c r="P153" s="220">
        <f t="shared" si="422"/>
        <v>0</v>
      </c>
      <c r="Q153" s="220">
        <f t="shared" si="422"/>
        <v>0</v>
      </c>
      <c r="R153" s="220">
        <f t="shared" si="422"/>
        <v>0</v>
      </c>
      <c r="S153" s="220">
        <f t="shared" si="422"/>
        <v>0</v>
      </c>
      <c r="T153" s="220">
        <f t="shared" si="422"/>
        <v>0</v>
      </c>
      <c r="U153" s="220">
        <f t="shared" si="422"/>
        <v>0</v>
      </c>
      <c r="V153" s="220">
        <f t="shared" si="422"/>
        <v>30000</v>
      </c>
      <c r="W153" s="220">
        <f t="shared" si="422"/>
        <v>0</v>
      </c>
      <c r="X153" s="220">
        <f t="shared" si="422"/>
        <v>0</v>
      </c>
      <c r="Y153" s="220">
        <f t="shared" si="7"/>
        <v>30000</v>
      </c>
      <c r="Z153" s="220">
        <f>SUM(Z154:Z167)</f>
        <v>0</v>
      </c>
      <c r="AA153" s="220">
        <f>SUM(AA154:AA167)</f>
        <v>0</v>
      </c>
      <c r="AB153" s="220">
        <f>SUM(AB154:AB167)</f>
        <v>0</v>
      </c>
      <c r="AC153" s="220">
        <f t="shared" si="8"/>
        <v>0</v>
      </c>
      <c r="AD153" s="220">
        <f>SUM(AD154:AD167)</f>
        <v>0</v>
      </c>
      <c r="AE153" s="220">
        <f>SUM(AE154:AE167)</f>
        <v>0</v>
      </c>
      <c r="AF153" s="220">
        <f>SUM(AF154:AF167)</f>
        <v>0</v>
      </c>
      <c r="AG153" s="220">
        <f t="shared" si="9"/>
        <v>0</v>
      </c>
      <c r="AH153" s="220">
        <f>SUM(AH154:AH167)</f>
        <v>0</v>
      </c>
      <c r="AI153" s="220">
        <f>SUM(AI154:AI167)</f>
        <v>0</v>
      </c>
      <c r="AJ153" s="220">
        <f>SUM(AJ154:AJ167)</f>
        <v>0</v>
      </c>
      <c r="AK153" s="220">
        <f t="shared" si="10"/>
        <v>0</v>
      </c>
      <c r="AL153" s="220">
        <f t="shared" si="11"/>
        <v>30000</v>
      </c>
    </row>
    <row r="154" spans="2:38" x14ac:dyDescent="0.25">
      <c r="B154" s="209" t="s">
        <v>952</v>
      </c>
      <c r="C154" s="210" t="s">
        <v>953</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411</v>
      </c>
      <c r="C155" s="210" t="s">
        <v>293</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315"/>
        <v>0</v>
      </c>
      <c r="G155" s="211"/>
      <c r="H155" s="211">
        <f t="shared" si="423"/>
        <v>0</v>
      </c>
      <c r="I155" s="211"/>
      <c r="J155" s="211">
        <f t="shared" si="42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427"/>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0</v>
      </c>
    </row>
    <row r="156" spans="2:38" x14ac:dyDescent="0.25">
      <c r="B156" s="209" t="s">
        <v>954</v>
      </c>
      <c r="C156" s="210" t="s">
        <v>955</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956</v>
      </c>
      <c r="C157" s="210" t="s">
        <v>957</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412</v>
      </c>
      <c r="C158" s="210" t="s">
        <v>294</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958</v>
      </c>
      <c r="C159" s="210" t="s">
        <v>959</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960</v>
      </c>
      <c r="C160" s="210" t="s">
        <v>961</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413</v>
      </c>
      <c r="C161" s="210" t="s">
        <v>295</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1">
        <f t="shared" si="430"/>
        <v>0</v>
      </c>
      <c r="G161" s="211"/>
      <c r="H161" s="211">
        <f t="shared" si="431"/>
        <v>0</v>
      </c>
      <c r="I161" s="211"/>
      <c r="J161" s="211">
        <f t="shared" si="432"/>
        <v>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0</v>
      </c>
    </row>
    <row r="162" spans="2:38" x14ac:dyDescent="0.25">
      <c r="B162" s="209" t="s">
        <v>962</v>
      </c>
      <c r="C162" s="210" t="s">
        <v>963</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1">
        <f t="shared" si="430"/>
        <v>0</v>
      </c>
      <c r="G162" s="211"/>
      <c r="H162" s="211">
        <f t="shared" si="431"/>
        <v>0</v>
      </c>
      <c r="I162" s="211"/>
      <c r="J162" s="211">
        <f t="shared" si="432"/>
        <v>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1">
        <f t="shared" si="433"/>
        <v>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434"/>
        <v>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435"/>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0</v>
      </c>
    </row>
    <row r="163" spans="2:38" x14ac:dyDescent="0.25">
      <c r="B163" s="209" t="s">
        <v>964</v>
      </c>
      <c r="C163" s="210" t="s">
        <v>965</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966</v>
      </c>
      <c r="C164" s="210" t="s">
        <v>967</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438"/>
        <v>0</v>
      </c>
      <c r="G164" s="211"/>
      <c r="H164" s="211">
        <f t="shared" si="439"/>
        <v>0</v>
      </c>
      <c r="I164" s="211"/>
      <c r="J164" s="211">
        <f t="shared" si="440"/>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0</v>
      </c>
    </row>
    <row r="165" spans="2:38" x14ac:dyDescent="0.25">
      <c r="B165" s="209" t="s">
        <v>414</v>
      </c>
      <c r="C165" s="210" t="s">
        <v>296</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65" s="211">
        <f t="shared" si="438"/>
        <v>30000</v>
      </c>
      <c r="G165" s="211"/>
      <c r="H165" s="211">
        <f t="shared" si="439"/>
        <v>30000</v>
      </c>
      <c r="I165" s="211"/>
      <c r="J165" s="211">
        <f t="shared" si="440"/>
        <v>30000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30000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30000</v>
      </c>
    </row>
    <row r="166" spans="2:38" x14ac:dyDescent="0.25">
      <c r="B166" s="209" t="s">
        <v>968</v>
      </c>
      <c r="C166" s="210" t="s">
        <v>969</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1">
        <f t="shared" si="315"/>
        <v>0</v>
      </c>
      <c r="G166" s="211"/>
      <c r="H166" s="211">
        <f t="shared" si="423"/>
        <v>0</v>
      </c>
      <c r="I166" s="211"/>
      <c r="J166" s="211">
        <f t="shared" si="424"/>
        <v>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0</v>
      </c>
    </row>
    <row r="167" spans="2:38" x14ac:dyDescent="0.25">
      <c r="B167" s="209" t="s">
        <v>970</v>
      </c>
      <c r="C167" s="210" t="s">
        <v>971</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415</v>
      </c>
      <c r="C168" s="219" t="s">
        <v>297</v>
      </c>
      <c r="D168" s="220">
        <f>SUM(D169:D193)</f>
        <v>0</v>
      </c>
      <c r="E168" s="220">
        <f>SUM(E169:E193)</f>
        <v>17750</v>
      </c>
      <c r="F168" s="220">
        <f t="shared" si="315"/>
        <v>17750</v>
      </c>
      <c r="G168" s="220">
        <f>SUM(G169:G193)</f>
        <v>0</v>
      </c>
      <c r="H168" s="220">
        <f t="shared" si="4"/>
        <v>17750</v>
      </c>
      <c r="I168" s="220">
        <f>SUM(I169:I193)</f>
        <v>0</v>
      </c>
      <c r="J168" s="220">
        <f t="shared" si="5"/>
        <v>17750</v>
      </c>
      <c r="K168" s="220">
        <f t="shared" ref="K168:X168" si="446">SUM(K169:K193)</f>
        <v>0</v>
      </c>
      <c r="L168" s="220">
        <f t="shared" si="446"/>
        <v>0</v>
      </c>
      <c r="M168" s="220">
        <f t="shared" si="446"/>
        <v>7100</v>
      </c>
      <c r="N168" s="220">
        <f t="shared" si="446"/>
        <v>0</v>
      </c>
      <c r="O168" s="220">
        <f t="shared" si="446"/>
        <v>0</v>
      </c>
      <c r="P168" s="220">
        <f t="shared" si="446"/>
        <v>0</v>
      </c>
      <c r="Q168" s="220">
        <f t="shared" si="446"/>
        <v>0</v>
      </c>
      <c r="R168" s="220">
        <f t="shared" si="446"/>
        <v>0</v>
      </c>
      <c r="S168" s="220">
        <f t="shared" si="446"/>
        <v>0</v>
      </c>
      <c r="T168" s="220">
        <f t="shared" si="446"/>
        <v>0</v>
      </c>
      <c r="U168" s="220">
        <f t="shared" si="446"/>
        <v>0</v>
      </c>
      <c r="V168" s="220">
        <f t="shared" si="446"/>
        <v>150</v>
      </c>
      <c r="W168" s="220">
        <f t="shared" si="446"/>
        <v>8500</v>
      </c>
      <c r="X168" s="220">
        <f t="shared" si="446"/>
        <v>0</v>
      </c>
      <c r="Y168" s="220">
        <f t="shared" si="7"/>
        <v>8650</v>
      </c>
      <c r="Z168" s="220">
        <f>SUM(Z169:Z193)</f>
        <v>0</v>
      </c>
      <c r="AA168" s="220">
        <f>SUM(AA169:AA193)</f>
        <v>0</v>
      </c>
      <c r="AB168" s="220">
        <f>SUM(AB169:AB193)</f>
        <v>1600</v>
      </c>
      <c r="AC168" s="220">
        <f t="shared" si="8"/>
        <v>1600</v>
      </c>
      <c r="AD168" s="220">
        <f>SUM(AD169:AD193)</f>
        <v>7500</v>
      </c>
      <c r="AE168" s="220">
        <f>SUM(AE169:AE193)</f>
        <v>0</v>
      </c>
      <c r="AF168" s="220">
        <f>SUM(AF169:AF193)</f>
        <v>0</v>
      </c>
      <c r="AG168" s="220">
        <f t="shared" si="9"/>
        <v>7500</v>
      </c>
      <c r="AH168" s="220">
        <f>SUM(AH169:AH193)</f>
        <v>0</v>
      </c>
      <c r="AI168" s="220">
        <f>SUM(AI169:AI193)</f>
        <v>0</v>
      </c>
      <c r="AJ168" s="220">
        <f>SUM(AJ169:AJ193)</f>
        <v>0</v>
      </c>
      <c r="AK168" s="220">
        <f t="shared" si="10"/>
        <v>0</v>
      </c>
      <c r="AL168" s="220">
        <f t="shared" si="11"/>
        <v>17750</v>
      </c>
    </row>
    <row r="169" spans="2:38" x14ac:dyDescent="0.25">
      <c r="B169" s="209" t="s">
        <v>416</v>
      </c>
      <c r="C169" s="210" t="s">
        <v>298</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972</v>
      </c>
      <c r="C170" s="210" t="s">
        <v>973</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F170" s="211">
        <f t="shared" si="315"/>
        <v>4000</v>
      </c>
      <c r="G170" s="211"/>
      <c r="H170" s="211">
        <f t="shared" si="447"/>
        <v>4000</v>
      </c>
      <c r="I170" s="211"/>
      <c r="J170" s="211">
        <f t="shared" si="448"/>
        <v>4000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4000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4000</v>
      </c>
    </row>
    <row r="171" spans="2:38" x14ac:dyDescent="0.25">
      <c r="B171" s="209" t="s">
        <v>974</v>
      </c>
      <c r="C171" s="210" t="s">
        <v>975</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976</v>
      </c>
      <c r="C172" s="210" t="s">
        <v>977</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978</v>
      </c>
      <c r="C173" s="210" t="s">
        <v>979</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417</v>
      </c>
      <c r="C174" s="210" t="s">
        <v>299</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462"/>
        <v>0</v>
      </c>
      <c r="G174" s="211"/>
      <c r="H174" s="211">
        <f t="shared" si="463"/>
        <v>0</v>
      </c>
      <c r="I174" s="211"/>
      <c r="J174" s="211">
        <f t="shared" si="46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46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0</v>
      </c>
      <c r="AL174" s="211">
        <f t="shared" si="469"/>
        <v>0</v>
      </c>
    </row>
    <row r="175" spans="2:38" x14ac:dyDescent="0.25">
      <c r="B175" s="209" t="s">
        <v>980</v>
      </c>
      <c r="C175" s="210" t="s">
        <v>981</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13750</v>
      </c>
      <c r="F175" s="211">
        <f t="shared" si="462"/>
        <v>13750</v>
      </c>
      <c r="G175" s="211"/>
      <c r="H175" s="211">
        <f t="shared" si="463"/>
        <v>13750</v>
      </c>
      <c r="I175" s="211"/>
      <c r="J175" s="211">
        <f t="shared" si="464"/>
        <v>13750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3100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465"/>
        <v>4650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v>
      </c>
      <c r="AC175" s="211">
        <f t="shared" si="466"/>
        <v>1600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467"/>
        <v>7500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13750</v>
      </c>
    </row>
    <row r="176" spans="2:38" x14ac:dyDescent="0.25">
      <c r="B176" s="209" t="s">
        <v>982</v>
      </c>
      <c r="C176" s="210" t="s">
        <v>983</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984</v>
      </c>
      <c r="C177" s="210" t="s">
        <v>985</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986</v>
      </c>
      <c r="C178" s="210" t="s">
        <v>987</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988</v>
      </c>
      <c r="C179" s="210" t="s">
        <v>989</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462"/>
        <v>0</v>
      </c>
      <c r="G179" s="211"/>
      <c r="H179" s="211">
        <f t="shared" si="463"/>
        <v>0</v>
      </c>
      <c r="I179" s="211"/>
      <c r="J179" s="211">
        <f t="shared" si="46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0</v>
      </c>
    </row>
    <row r="180" spans="2:38" x14ac:dyDescent="0.25">
      <c r="B180" s="209" t="s">
        <v>418</v>
      </c>
      <c r="C180" s="210" t="s">
        <v>990</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991</v>
      </c>
      <c r="C181" s="210" t="s">
        <v>992</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419</v>
      </c>
      <c r="C182" s="210" t="s">
        <v>993</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994</v>
      </c>
      <c r="C183" s="210" t="s">
        <v>993</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995</v>
      </c>
      <c r="C184" s="210" t="s">
        <v>996</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997</v>
      </c>
      <c r="C185" s="210" t="s">
        <v>998</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420</v>
      </c>
      <c r="C186" s="210" t="s">
        <v>999</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470"/>
        <v>0</v>
      </c>
      <c r="G186" s="211"/>
      <c r="H186" s="211">
        <f t="shared" si="471"/>
        <v>0</v>
      </c>
      <c r="I186" s="211"/>
      <c r="J186" s="211">
        <f t="shared" si="47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0</v>
      </c>
    </row>
    <row r="187" spans="2:38" x14ac:dyDescent="0.25">
      <c r="B187" s="209" t="s">
        <v>1000</v>
      </c>
      <c r="C187" s="210" t="s">
        <v>999</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1001</v>
      </c>
      <c r="C188" s="210" t="s">
        <v>1002</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1003</v>
      </c>
      <c r="C189" s="210" t="s">
        <v>1004</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421</v>
      </c>
      <c r="C190" s="210" t="s">
        <v>1005</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193" si="478">D190+E190</f>
        <v>0</v>
      </c>
      <c r="G190" s="211"/>
      <c r="H190" s="211">
        <f t="shared" ref="H190:H193" si="479">F190-G190</f>
        <v>0</v>
      </c>
      <c r="I190" s="211"/>
      <c r="J190" s="211">
        <f t="shared" ref="J190:J193" si="48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193" si="48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193" si="48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0</v>
      </c>
    </row>
    <row r="191" spans="2:38" x14ac:dyDescent="0.25">
      <c r="B191" s="209" t="s">
        <v>1006</v>
      </c>
      <c r="C191" s="210" t="s">
        <v>1007</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478"/>
        <v>0</v>
      </c>
      <c r="G191" s="211"/>
      <c r="H191" s="211">
        <f t="shared" si="479"/>
        <v>0</v>
      </c>
      <c r="I191" s="211"/>
      <c r="J191" s="211">
        <f t="shared" si="48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0</v>
      </c>
    </row>
    <row r="192" spans="2:38" x14ac:dyDescent="0.25">
      <c r="B192" s="209" t="s">
        <v>1008</v>
      </c>
      <c r="C192" s="210" t="s">
        <v>1009</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1010</v>
      </c>
      <c r="C193" s="210" t="s">
        <v>1011</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422</v>
      </c>
      <c r="C194" s="219" t="s">
        <v>300</v>
      </c>
      <c r="D194" s="220">
        <f>SUM(D195:D196)</f>
        <v>0</v>
      </c>
      <c r="E194" s="220">
        <f>SUM(E195:E196)</f>
        <v>35000</v>
      </c>
      <c r="F194" s="220">
        <f t="shared" si="315"/>
        <v>35000</v>
      </c>
      <c r="G194" s="220">
        <f t="shared" ref="G194:I194" si="486">SUM(G195:G196)</f>
        <v>0</v>
      </c>
      <c r="H194" s="220">
        <f t="shared" si="4"/>
        <v>35000</v>
      </c>
      <c r="I194" s="220">
        <f t="shared" si="486"/>
        <v>0</v>
      </c>
      <c r="J194" s="220">
        <f t="shared" si="5"/>
        <v>35000</v>
      </c>
      <c r="K194" s="220">
        <f t="shared" ref="K194:AJ194" si="487">SUM(K195:K196)</f>
        <v>0</v>
      </c>
      <c r="L194" s="220">
        <f t="shared" si="487"/>
        <v>0</v>
      </c>
      <c r="M194" s="220">
        <f t="shared" si="487"/>
        <v>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35000</v>
      </c>
      <c r="W194" s="220">
        <f t="shared" si="487"/>
        <v>0</v>
      </c>
      <c r="X194" s="220">
        <f t="shared" si="487"/>
        <v>0</v>
      </c>
      <c r="Y194" s="220">
        <f t="shared" si="7"/>
        <v>35000</v>
      </c>
      <c r="Z194" s="220">
        <f t="shared" si="487"/>
        <v>0</v>
      </c>
      <c r="AA194" s="220">
        <f t="shared" si="487"/>
        <v>0</v>
      </c>
      <c r="AB194" s="220">
        <f t="shared" si="487"/>
        <v>0</v>
      </c>
      <c r="AC194" s="220">
        <f t="shared" si="8"/>
        <v>0</v>
      </c>
      <c r="AD194" s="220">
        <f t="shared" si="487"/>
        <v>0</v>
      </c>
      <c r="AE194" s="220">
        <f t="shared" si="487"/>
        <v>0</v>
      </c>
      <c r="AF194" s="220">
        <f t="shared" si="487"/>
        <v>0</v>
      </c>
      <c r="AG194" s="220">
        <f t="shared" si="9"/>
        <v>0</v>
      </c>
      <c r="AH194" s="220">
        <f t="shared" si="487"/>
        <v>0</v>
      </c>
      <c r="AI194" s="220">
        <f t="shared" si="487"/>
        <v>0</v>
      </c>
      <c r="AJ194" s="220">
        <f t="shared" si="487"/>
        <v>0</v>
      </c>
      <c r="AK194" s="220">
        <f t="shared" si="10"/>
        <v>0</v>
      </c>
      <c r="AL194" s="220">
        <f t="shared" si="11"/>
        <v>35000</v>
      </c>
    </row>
    <row r="195" spans="2:38" x14ac:dyDescent="0.25">
      <c r="B195" s="209" t="s">
        <v>423</v>
      </c>
      <c r="C195" s="210" t="s">
        <v>301</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315"/>
        <v>0</v>
      </c>
      <c r="G195" s="211"/>
      <c r="H195" s="211">
        <f t="shared" ref="H195:H196" si="488">F195-G195</f>
        <v>0</v>
      </c>
      <c r="I195" s="211"/>
      <c r="J195" s="211">
        <f t="shared" ref="J195:J196" si="489">F195-I195</f>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0</v>
      </c>
    </row>
    <row r="196" spans="2:38" x14ac:dyDescent="0.25">
      <c r="B196" s="209" t="s">
        <v>424</v>
      </c>
      <c r="C196" s="210" t="s">
        <v>302</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35000</v>
      </c>
      <c r="F196" s="211">
        <f t="shared" si="315"/>
        <v>35000</v>
      </c>
      <c r="G196" s="211"/>
      <c r="H196" s="211">
        <f t="shared" si="488"/>
        <v>35000</v>
      </c>
      <c r="I196" s="211"/>
      <c r="J196" s="211">
        <f t="shared" si="489"/>
        <v>35000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35000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491"/>
        <v>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492"/>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35000</v>
      </c>
    </row>
    <row r="197" spans="2:38" x14ac:dyDescent="0.25">
      <c r="B197" s="218" t="s">
        <v>425</v>
      </c>
      <c r="C197" s="219" t="s">
        <v>303</v>
      </c>
      <c r="D197" s="220">
        <f>SUM(D198:D203)</f>
        <v>0</v>
      </c>
      <c r="E197" s="220">
        <f>SUM(E198:E203)</f>
        <v>0</v>
      </c>
      <c r="F197" s="220">
        <f t="shared" si="315"/>
        <v>0</v>
      </c>
      <c r="G197" s="220">
        <f>SUM(G198:G203)</f>
        <v>0</v>
      </c>
      <c r="H197" s="220">
        <f t="shared" si="4"/>
        <v>0</v>
      </c>
      <c r="I197" s="220">
        <f>SUM(I198:I203)</f>
        <v>0</v>
      </c>
      <c r="J197" s="220">
        <f t="shared" si="5"/>
        <v>0</v>
      </c>
      <c r="K197" s="220">
        <f t="shared" ref="K197:X197" si="495">SUM(K198:K203)</f>
        <v>0</v>
      </c>
      <c r="L197" s="220">
        <f t="shared" si="495"/>
        <v>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0</v>
      </c>
      <c r="AC197" s="220">
        <f t="shared" si="8"/>
        <v>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0</v>
      </c>
    </row>
    <row r="198" spans="2:38" x14ac:dyDescent="0.25">
      <c r="B198" s="209" t="s">
        <v>426</v>
      </c>
      <c r="C198" s="210" t="s">
        <v>304</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1033</v>
      </c>
      <c r="C199" s="210" t="s">
        <v>1034</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1035</v>
      </c>
      <c r="C200" s="210" t="s">
        <v>1036</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315"/>
        <v>0</v>
      </c>
      <c r="G200" s="211"/>
      <c r="H200" s="211">
        <f t="shared" ref="H200" si="504">F200-G200</f>
        <v>0</v>
      </c>
      <c r="I200" s="211"/>
      <c r="J200" s="211">
        <f t="shared" ref="J200" si="505">F200-I200</f>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ref="AC200" si="507">Z200+AA200+AB200</f>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0</v>
      </c>
    </row>
    <row r="201" spans="2:38" x14ac:dyDescent="0.25">
      <c r="B201" s="209" t="s">
        <v>1037</v>
      </c>
      <c r="C201" s="210" t="s">
        <v>1038</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1039</v>
      </c>
      <c r="C202" s="210" t="s">
        <v>1040</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1041</v>
      </c>
      <c r="C203" s="210" t="s">
        <v>1042</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427</v>
      </c>
      <c r="C204" s="219" t="s">
        <v>305</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428</v>
      </c>
      <c r="C205" s="210" t="s">
        <v>306</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1043</v>
      </c>
      <c r="C206" s="210" t="s">
        <v>1044</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1045</v>
      </c>
      <c r="C207" s="210" t="s">
        <v>1046</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1047</v>
      </c>
      <c r="C208" s="210" t="s">
        <v>1048</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1049</v>
      </c>
      <c r="C209" s="210" t="s">
        <v>1050</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1051</v>
      </c>
      <c r="C210" s="210" t="s">
        <v>1052</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1053</v>
      </c>
      <c r="C211" s="210" t="s">
        <v>1054</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422</v>
      </c>
      <c r="C212" s="207" t="s">
        <v>300</v>
      </c>
      <c r="D212" s="208">
        <f>D213+D221</f>
        <v>0</v>
      </c>
      <c r="E212" s="208">
        <f>E213+E221</f>
        <v>65700</v>
      </c>
      <c r="F212" s="208">
        <f t="shared" si="315"/>
        <v>65700</v>
      </c>
      <c r="G212" s="208">
        <f>G213+G221</f>
        <v>0</v>
      </c>
      <c r="H212" s="208">
        <f t="shared" si="4"/>
        <v>65700</v>
      </c>
      <c r="I212" s="208">
        <f>I213+I221</f>
        <v>0</v>
      </c>
      <c r="J212" s="208">
        <f t="shared" si="5"/>
        <v>65700</v>
      </c>
      <c r="K212" s="208">
        <f t="shared" ref="K212:X212" si="545">K213+K221</f>
        <v>0</v>
      </c>
      <c r="L212" s="208">
        <f t="shared" si="545"/>
        <v>0</v>
      </c>
      <c r="M212" s="208">
        <f t="shared" si="545"/>
        <v>0</v>
      </c>
      <c r="N212" s="208">
        <f t="shared" si="545"/>
        <v>0</v>
      </c>
      <c r="O212" s="208">
        <f t="shared" si="545"/>
        <v>0</v>
      </c>
      <c r="P212" s="208">
        <f t="shared" si="545"/>
        <v>0</v>
      </c>
      <c r="Q212" s="208">
        <f t="shared" si="545"/>
        <v>0</v>
      </c>
      <c r="R212" s="208">
        <f t="shared" si="545"/>
        <v>0</v>
      </c>
      <c r="S212" s="208">
        <f t="shared" si="545"/>
        <v>0</v>
      </c>
      <c r="T212" s="208">
        <f t="shared" si="545"/>
        <v>0</v>
      </c>
      <c r="U212" s="208">
        <f t="shared" si="545"/>
        <v>0</v>
      </c>
      <c r="V212" s="208">
        <f t="shared" si="545"/>
        <v>0</v>
      </c>
      <c r="W212" s="208">
        <f t="shared" si="545"/>
        <v>0</v>
      </c>
      <c r="X212" s="208">
        <f t="shared" si="545"/>
        <v>0</v>
      </c>
      <c r="Y212" s="208">
        <f t="shared" si="7"/>
        <v>0</v>
      </c>
      <c r="Z212" s="208">
        <f>Z213+Z221</f>
        <v>0</v>
      </c>
      <c r="AA212" s="208">
        <f>AA213+AA221</f>
        <v>0</v>
      </c>
      <c r="AB212" s="208">
        <f>AB213+AB221</f>
        <v>0</v>
      </c>
      <c r="AC212" s="208">
        <f t="shared" si="8"/>
        <v>0</v>
      </c>
      <c r="AD212" s="208">
        <f>AD213+AD221</f>
        <v>0</v>
      </c>
      <c r="AE212" s="208">
        <f>AE213+AE221</f>
        <v>43800</v>
      </c>
      <c r="AF212" s="208">
        <f>AF213+AF221</f>
        <v>0</v>
      </c>
      <c r="AG212" s="208">
        <f t="shared" si="9"/>
        <v>43800</v>
      </c>
      <c r="AH212" s="208">
        <f>AH213+AH221</f>
        <v>21900</v>
      </c>
      <c r="AI212" s="208">
        <f>AI213+AI221</f>
        <v>0</v>
      </c>
      <c r="AJ212" s="208">
        <f>AJ213+AJ221</f>
        <v>0</v>
      </c>
      <c r="AK212" s="208">
        <f t="shared" si="10"/>
        <v>21900</v>
      </c>
      <c r="AL212" s="208">
        <f t="shared" si="11"/>
        <v>65700</v>
      </c>
    </row>
    <row r="213" spans="2:38" x14ac:dyDescent="0.25">
      <c r="B213" s="218" t="s">
        <v>423</v>
      </c>
      <c r="C213" s="219" t="s">
        <v>301</v>
      </c>
      <c r="D213" s="220">
        <f>SUM(D214:D220)</f>
        <v>0</v>
      </c>
      <c r="E213" s="220">
        <f>SUM(E214:E220)</f>
        <v>60000</v>
      </c>
      <c r="F213" s="220">
        <f t="shared" si="315"/>
        <v>60000</v>
      </c>
      <c r="G213" s="220">
        <f>SUM(G214:G220)</f>
        <v>0</v>
      </c>
      <c r="H213" s="220">
        <f t="shared" si="4"/>
        <v>60000</v>
      </c>
      <c r="I213" s="220">
        <f>SUM(I214:I220)</f>
        <v>0</v>
      </c>
      <c r="J213" s="220">
        <f t="shared" si="5"/>
        <v>60000</v>
      </c>
      <c r="K213" s="220">
        <f t="shared" ref="K213:X213" si="546">SUM(K214:K220)</f>
        <v>0</v>
      </c>
      <c r="L213" s="220">
        <f t="shared" si="546"/>
        <v>0</v>
      </c>
      <c r="M213" s="220">
        <f t="shared" si="546"/>
        <v>0</v>
      </c>
      <c r="N213" s="220">
        <f t="shared" si="546"/>
        <v>0</v>
      </c>
      <c r="O213" s="220">
        <f t="shared" si="546"/>
        <v>0</v>
      </c>
      <c r="P213" s="220">
        <f t="shared" si="546"/>
        <v>0</v>
      </c>
      <c r="Q213" s="220">
        <f t="shared" si="546"/>
        <v>0</v>
      </c>
      <c r="R213" s="220">
        <f t="shared" si="546"/>
        <v>0</v>
      </c>
      <c r="S213" s="220">
        <f t="shared" si="546"/>
        <v>0</v>
      </c>
      <c r="T213" s="220">
        <f t="shared" si="546"/>
        <v>0</v>
      </c>
      <c r="U213" s="220">
        <f t="shared" si="546"/>
        <v>0</v>
      </c>
      <c r="V213" s="220">
        <f t="shared" si="546"/>
        <v>0</v>
      </c>
      <c r="W213" s="220">
        <f t="shared" si="546"/>
        <v>0</v>
      </c>
      <c r="X213" s="220">
        <f t="shared" si="546"/>
        <v>0</v>
      </c>
      <c r="Y213" s="220">
        <f t="shared" si="7"/>
        <v>0</v>
      </c>
      <c r="Z213" s="220">
        <f>SUM(Z214:Z220)</f>
        <v>0</v>
      </c>
      <c r="AA213" s="220">
        <f>SUM(AA214:AA220)</f>
        <v>0</v>
      </c>
      <c r="AB213" s="220">
        <f>SUM(AB214:AB220)</f>
        <v>0</v>
      </c>
      <c r="AC213" s="220">
        <f t="shared" si="8"/>
        <v>0</v>
      </c>
      <c r="AD213" s="220">
        <f>SUM(AD214:AD220)</f>
        <v>0</v>
      </c>
      <c r="AE213" s="220">
        <f>SUM(AE214:AE220)</f>
        <v>40000</v>
      </c>
      <c r="AF213" s="220">
        <f>SUM(AF214:AF220)</f>
        <v>0</v>
      </c>
      <c r="AG213" s="220">
        <f t="shared" si="9"/>
        <v>40000</v>
      </c>
      <c r="AH213" s="220">
        <f>SUM(AH214:AH220)</f>
        <v>20000</v>
      </c>
      <c r="AI213" s="220">
        <f>SUM(AI214:AI220)</f>
        <v>0</v>
      </c>
      <c r="AJ213" s="220">
        <f>SUM(AJ214:AJ220)</f>
        <v>0</v>
      </c>
      <c r="AK213" s="220">
        <f t="shared" si="10"/>
        <v>20000</v>
      </c>
      <c r="AL213" s="220">
        <f t="shared" si="11"/>
        <v>60000</v>
      </c>
    </row>
    <row r="214" spans="2:38" x14ac:dyDescent="0.25">
      <c r="B214" s="209" t="s">
        <v>429</v>
      </c>
      <c r="C214" s="210" t="s">
        <v>307</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1">
        <f t="shared" ref="F214:F216" si="547">D214+E214</f>
        <v>0</v>
      </c>
      <c r="G214" s="211"/>
      <c r="H214" s="211">
        <f t="shared" si="4"/>
        <v>0</v>
      </c>
      <c r="I214" s="211"/>
      <c r="J214" s="211">
        <f t="shared" si="5"/>
        <v>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8"/>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0</v>
      </c>
    </row>
    <row r="215" spans="2:38" x14ac:dyDescent="0.25">
      <c r="B215" s="209" t="s">
        <v>1012</v>
      </c>
      <c r="C215" s="210" t="s">
        <v>1013</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1014</v>
      </c>
      <c r="C216" s="210" t="s">
        <v>1015</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1016</v>
      </c>
      <c r="C217" s="210" t="s">
        <v>1017</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1018</v>
      </c>
      <c r="C218" s="210" t="s">
        <v>1019</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218" s="211">
        <f t="shared" ref="F218" si="563">D218+E218</f>
        <v>60000</v>
      </c>
      <c r="G218" s="211"/>
      <c r="H218" s="211">
        <f t="shared" si="556"/>
        <v>60000</v>
      </c>
      <c r="I218" s="211"/>
      <c r="J218" s="211">
        <f t="shared" si="557"/>
        <v>60000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40000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20000</v>
      </c>
      <c r="AL218" s="211">
        <f t="shared" si="562"/>
        <v>60000</v>
      </c>
    </row>
    <row r="219" spans="2:38" x14ac:dyDescent="0.25">
      <c r="B219" s="209" t="s">
        <v>1020</v>
      </c>
      <c r="C219" s="210" t="s">
        <v>1021</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1022</v>
      </c>
      <c r="C220" s="210" t="s">
        <v>1023</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424</v>
      </c>
      <c r="C221" s="219" t="s">
        <v>302</v>
      </c>
      <c r="D221" s="220">
        <f>SUM(D222:D228)</f>
        <v>0</v>
      </c>
      <c r="E221" s="220">
        <f>SUM(E222:E228)</f>
        <v>5700</v>
      </c>
      <c r="F221" s="220">
        <f t="shared" si="315"/>
        <v>5700</v>
      </c>
      <c r="G221" s="220">
        <f t="shared" ref="G221:I221" si="572">SUM(G222:G228)</f>
        <v>0</v>
      </c>
      <c r="H221" s="220">
        <f t="shared" si="4"/>
        <v>5700</v>
      </c>
      <c r="I221" s="220">
        <f t="shared" si="572"/>
        <v>0</v>
      </c>
      <c r="J221" s="220">
        <f t="shared" si="5"/>
        <v>5700</v>
      </c>
      <c r="K221" s="220">
        <f t="shared" ref="K221:AJ221" si="573">SUM(K222:K228)</f>
        <v>0</v>
      </c>
      <c r="L221" s="220">
        <f t="shared" si="573"/>
        <v>0</v>
      </c>
      <c r="M221" s="220">
        <f t="shared" si="573"/>
        <v>0</v>
      </c>
      <c r="N221" s="220">
        <f t="shared" si="573"/>
        <v>0</v>
      </c>
      <c r="O221" s="220">
        <f t="shared" si="573"/>
        <v>0</v>
      </c>
      <c r="P221" s="220">
        <f t="shared" si="573"/>
        <v>0</v>
      </c>
      <c r="Q221" s="220">
        <f t="shared" si="573"/>
        <v>0</v>
      </c>
      <c r="R221" s="220">
        <f t="shared" si="573"/>
        <v>0</v>
      </c>
      <c r="S221" s="220">
        <f t="shared" si="573"/>
        <v>0</v>
      </c>
      <c r="T221" s="220">
        <f t="shared" si="573"/>
        <v>0</v>
      </c>
      <c r="U221" s="220">
        <f t="shared" si="573"/>
        <v>0</v>
      </c>
      <c r="V221" s="220">
        <f t="shared" si="573"/>
        <v>0</v>
      </c>
      <c r="W221" s="220">
        <f t="shared" si="573"/>
        <v>0</v>
      </c>
      <c r="X221" s="220">
        <f t="shared" si="573"/>
        <v>0</v>
      </c>
      <c r="Y221" s="220">
        <f t="shared" si="7"/>
        <v>0</v>
      </c>
      <c r="Z221" s="220">
        <f t="shared" si="573"/>
        <v>0</v>
      </c>
      <c r="AA221" s="220">
        <f t="shared" si="573"/>
        <v>0</v>
      </c>
      <c r="AB221" s="220">
        <f t="shared" si="573"/>
        <v>0</v>
      </c>
      <c r="AC221" s="220">
        <f t="shared" si="8"/>
        <v>0</v>
      </c>
      <c r="AD221" s="220">
        <f t="shared" si="573"/>
        <v>0</v>
      </c>
      <c r="AE221" s="220">
        <f t="shared" si="573"/>
        <v>3800</v>
      </c>
      <c r="AF221" s="220">
        <f t="shared" si="573"/>
        <v>0</v>
      </c>
      <c r="AG221" s="220">
        <f t="shared" si="9"/>
        <v>3800</v>
      </c>
      <c r="AH221" s="220">
        <f t="shared" si="573"/>
        <v>1900</v>
      </c>
      <c r="AI221" s="220">
        <f t="shared" si="573"/>
        <v>0</v>
      </c>
      <c r="AJ221" s="220">
        <f t="shared" si="573"/>
        <v>0</v>
      </c>
      <c r="AK221" s="220">
        <f t="shared" si="10"/>
        <v>1900</v>
      </c>
      <c r="AL221" s="220">
        <f t="shared" si="11"/>
        <v>5700</v>
      </c>
    </row>
    <row r="222" spans="2:38" x14ac:dyDescent="0.25">
      <c r="B222" s="209" t="s">
        <v>430</v>
      </c>
      <c r="C222" s="210" t="s">
        <v>308</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si="315"/>
        <v>0</v>
      </c>
      <c r="G222" s="211"/>
      <c r="H222" s="211">
        <f t="shared" ref="H222:H228" si="574">F222-G222</f>
        <v>0</v>
      </c>
      <c r="I222" s="211"/>
      <c r="J222" s="211">
        <f t="shared" ref="J222:J228" si="575">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0</v>
      </c>
      <c r="AL222" s="211">
        <f t="shared" ref="AL222:AL228" si="580">Y222+AC222+AG222+AK222</f>
        <v>0</v>
      </c>
    </row>
    <row r="223" spans="2:38" x14ac:dyDescent="0.25">
      <c r="B223" s="209" t="s">
        <v>1024</v>
      </c>
      <c r="C223" s="210" t="s">
        <v>1025</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1">
        <f t="shared" si="315"/>
        <v>0</v>
      </c>
      <c r="G223" s="211"/>
      <c r="H223" s="211">
        <f t="shared" si="574"/>
        <v>0</v>
      </c>
      <c r="I223" s="211"/>
      <c r="J223" s="211">
        <f t="shared" si="575"/>
        <v>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577"/>
        <v>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578"/>
        <v>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0</v>
      </c>
      <c r="AL223" s="211">
        <f t="shared" si="580"/>
        <v>0</v>
      </c>
    </row>
    <row r="224" spans="2:38" x14ac:dyDescent="0.25">
      <c r="B224" s="209" t="s">
        <v>1026</v>
      </c>
      <c r="C224" s="210" t="s">
        <v>1025</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5700</v>
      </c>
      <c r="F224" s="211">
        <f t="shared" ref="F224:F226" si="581">D224+E224</f>
        <v>5700</v>
      </c>
      <c r="G224" s="211"/>
      <c r="H224" s="211">
        <f t="shared" ref="H224:H226" si="582">F224-G224</f>
        <v>5700</v>
      </c>
      <c r="I224" s="211"/>
      <c r="J224" s="211">
        <f t="shared" ref="J224:J226" si="583">F224-I224</f>
        <v>5700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3800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3800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1900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1900</v>
      </c>
      <c r="AL224" s="211">
        <f t="shared" ref="AL224:AL226" si="588">Y224+AC224+AG224+AK224</f>
        <v>5700</v>
      </c>
    </row>
    <row r="225" spans="2:38" x14ac:dyDescent="0.25">
      <c r="B225" s="209" t="s">
        <v>1027</v>
      </c>
      <c r="C225" s="210" t="s">
        <v>1028</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431</v>
      </c>
      <c r="C226" s="210" t="s">
        <v>1029</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1030</v>
      </c>
      <c r="C227" s="210" t="s">
        <v>1029</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1">
        <f t="shared" ref="F227" si="589">D227+E227</f>
        <v>0</v>
      </c>
      <c r="G227" s="211"/>
      <c r="H227" s="211">
        <f t="shared" ref="H227" si="590">F227-G227</f>
        <v>0</v>
      </c>
      <c r="I227" s="211"/>
      <c r="J227" s="211">
        <f t="shared" ref="J227" si="591">F227-I227</f>
        <v>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 t="shared" ref="AG227" si="594">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0</v>
      </c>
      <c r="AL227" s="211">
        <f t="shared" ref="AL227" si="596">Y227+AC227+AG227+AK227</f>
        <v>0</v>
      </c>
    </row>
    <row r="228" spans="2:38" x14ac:dyDescent="0.25">
      <c r="B228" s="209" t="s">
        <v>1031</v>
      </c>
      <c r="C228" s="210" t="s">
        <v>1032</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432</v>
      </c>
      <c r="C229" s="207" t="s">
        <v>309</v>
      </c>
      <c r="D229" s="208">
        <f>D230+D238+D246+D263+D270+D315</f>
        <v>657641.70570000005</v>
      </c>
      <c r="E229" s="208">
        <f>E230+E238+E246+E263+E270+E315</f>
        <v>2555352.9463</v>
      </c>
      <c r="F229" s="208">
        <f t="shared" ref="F229:F377" si="597">D229+E229</f>
        <v>3212994.6519999998</v>
      </c>
      <c r="G229" s="208">
        <f>G230+G238+G246+G263+G270+G315</f>
        <v>0</v>
      </c>
      <c r="H229" s="208">
        <f t="shared" ref="H229:H449" si="598">F229-G229</f>
        <v>3212994.6519999998</v>
      </c>
      <c r="I229" s="208">
        <f>I230+I238+I246+I263+I270+I315</f>
        <v>0</v>
      </c>
      <c r="J229" s="208">
        <f t="shared" ref="J229:J449" si="599">F229-I229</f>
        <v>3212994.6519999998</v>
      </c>
      <c r="K229" s="208">
        <f t="shared" ref="K229:X229" si="600">K230+K238+K246+K263+K270+K315</f>
        <v>0</v>
      </c>
      <c r="L229" s="208">
        <f t="shared" si="600"/>
        <v>662834</v>
      </c>
      <c r="M229" s="208">
        <f t="shared" si="600"/>
        <v>0</v>
      </c>
      <c r="N229" s="208">
        <f t="shared" si="600"/>
        <v>0</v>
      </c>
      <c r="O229" s="208">
        <f t="shared" si="600"/>
        <v>0</v>
      </c>
      <c r="P229" s="208">
        <f t="shared" si="600"/>
        <v>0</v>
      </c>
      <c r="Q229" s="208">
        <f t="shared" si="600"/>
        <v>0</v>
      </c>
      <c r="R229" s="208">
        <f t="shared" si="600"/>
        <v>0</v>
      </c>
      <c r="S229" s="208">
        <f t="shared" si="600"/>
        <v>0</v>
      </c>
      <c r="T229" s="208">
        <f t="shared" si="600"/>
        <v>0</v>
      </c>
      <c r="U229" s="208">
        <f t="shared" si="600"/>
        <v>0</v>
      </c>
      <c r="V229" s="208">
        <f t="shared" si="600"/>
        <v>7750</v>
      </c>
      <c r="W229" s="208">
        <f t="shared" si="600"/>
        <v>2377131.16</v>
      </c>
      <c r="X229" s="208">
        <f t="shared" si="600"/>
        <v>616062.31770000001</v>
      </c>
      <c r="Y229" s="208">
        <f t="shared" ref="Y229:Y449" si="601">V229+W229+X229</f>
        <v>3000943.4777000002</v>
      </c>
      <c r="Z229" s="208">
        <f>Z230+Z238+Z246+Z263+Z270+Z315</f>
        <v>12160</v>
      </c>
      <c r="AA229" s="208">
        <f>AA230+AA238+AA246+AA263+AA270+AA315</f>
        <v>0</v>
      </c>
      <c r="AB229" s="208">
        <f>AB230+AB238+AB246+AB263+AB270+AB315</f>
        <v>0</v>
      </c>
      <c r="AC229" s="208">
        <f t="shared" ref="AC229:AC449" si="602">Z229+AA229+AB229</f>
        <v>12160</v>
      </c>
      <c r="AD229" s="208">
        <f>AD230+AD238+AD246+AD263+AD270+AD315</f>
        <v>25450</v>
      </c>
      <c r="AE229" s="208">
        <f>AE230+AE238+AE246+AE263+AE270+AE315</f>
        <v>0</v>
      </c>
      <c r="AF229" s="208">
        <f>AF230+AF238+AF246+AF263+AF270+AF315</f>
        <v>17073.36</v>
      </c>
      <c r="AG229" s="208">
        <f t="shared" ref="AG229:AG449" si="603">AD229+AE229+AF229</f>
        <v>42523.360000000001</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3055626.8377</v>
      </c>
    </row>
    <row r="230" spans="2:38" x14ac:dyDescent="0.25">
      <c r="B230" s="218" t="s">
        <v>433</v>
      </c>
      <c r="C230" s="219" t="s">
        <v>310</v>
      </c>
      <c r="D230" s="220">
        <f>SUM(D231:D237)</f>
        <v>3000</v>
      </c>
      <c r="E230" s="220">
        <f>SUM(E231:E237)</f>
        <v>42360</v>
      </c>
      <c r="F230" s="220">
        <f t="shared" si="597"/>
        <v>45360</v>
      </c>
      <c r="G230" s="220">
        <f>SUM(G231:G237)</f>
        <v>0</v>
      </c>
      <c r="H230" s="220">
        <f t="shared" si="598"/>
        <v>45360</v>
      </c>
      <c r="I230" s="220">
        <f>SUM(I231:I237)</f>
        <v>0</v>
      </c>
      <c r="J230" s="220">
        <f t="shared" si="599"/>
        <v>45360</v>
      </c>
      <c r="K230" s="220">
        <f t="shared" ref="K230:X230" si="606">SUM(K231:K237)</f>
        <v>0</v>
      </c>
      <c r="L230" s="220">
        <f t="shared" si="606"/>
        <v>8560</v>
      </c>
      <c r="M230" s="220">
        <f t="shared" si="606"/>
        <v>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7750</v>
      </c>
      <c r="W230" s="220">
        <f t="shared" si="606"/>
        <v>0</v>
      </c>
      <c r="X230" s="220">
        <f t="shared" si="606"/>
        <v>0</v>
      </c>
      <c r="Y230" s="220">
        <f t="shared" si="601"/>
        <v>7750</v>
      </c>
      <c r="Z230" s="220">
        <f>SUM(Z231:Z237)</f>
        <v>12160</v>
      </c>
      <c r="AA230" s="220">
        <f>SUM(AA231:AA237)</f>
        <v>0</v>
      </c>
      <c r="AB230" s="220">
        <f>SUM(AB231:AB237)</f>
        <v>0</v>
      </c>
      <c r="AC230" s="220">
        <f t="shared" si="602"/>
        <v>12160</v>
      </c>
      <c r="AD230" s="220">
        <f>SUM(AD231:AD237)</f>
        <v>25450</v>
      </c>
      <c r="AE230" s="220">
        <f>SUM(AE231:AE237)</f>
        <v>0</v>
      </c>
      <c r="AF230" s="220">
        <f>SUM(AF231:AF237)</f>
        <v>0</v>
      </c>
      <c r="AG230" s="220">
        <f t="shared" si="603"/>
        <v>25450</v>
      </c>
      <c r="AH230" s="220">
        <f>SUM(AH231:AH237)</f>
        <v>0</v>
      </c>
      <c r="AI230" s="220">
        <f>SUM(AI231:AI237)</f>
        <v>0</v>
      </c>
      <c r="AJ230" s="220">
        <f>SUM(AJ231:AJ237)</f>
        <v>0</v>
      </c>
      <c r="AK230" s="220">
        <f t="shared" si="604"/>
        <v>0</v>
      </c>
      <c r="AL230" s="220">
        <f t="shared" si="605"/>
        <v>45360</v>
      </c>
    </row>
    <row r="231" spans="2:38" x14ac:dyDescent="0.25">
      <c r="B231" s="209" t="s">
        <v>434</v>
      </c>
      <c r="C231" s="210" t="s">
        <v>311</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36800</v>
      </c>
      <c r="F231" s="211">
        <f t="shared" si="597"/>
        <v>36800</v>
      </c>
      <c r="G231" s="211"/>
      <c r="H231" s="211">
        <f t="shared" si="598"/>
        <v>36800</v>
      </c>
      <c r="I231" s="211"/>
      <c r="J231" s="211">
        <f t="shared" si="599"/>
        <v>36800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7750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7750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3600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25450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25450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36800</v>
      </c>
    </row>
    <row r="232" spans="2:38" x14ac:dyDescent="0.25">
      <c r="B232" s="209" t="s">
        <v>1055</v>
      </c>
      <c r="C232" s="210" t="s">
        <v>1056</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1">
        <f t="shared" si="597"/>
        <v>0</v>
      </c>
      <c r="G232" s="211"/>
      <c r="H232" s="211">
        <f t="shared" si="598"/>
        <v>0</v>
      </c>
      <c r="I232" s="211"/>
      <c r="J232" s="211">
        <f t="shared" si="599"/>
        <v>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601"/>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602"/>
        <v>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603"/>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0</v>
      </c>
    </row>
    <row r="233" spans="2:38" x14ac:dyDescent="0.25">
      <c r="B233" s="209" t="s">
        <v>1057</v>
      </c>
      <c r="C233" s="210" t="s">
        <v>1058</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1059</v>
      </c>
      <c r="C234" s="210" t="s">
        <v>1060</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1061</v>
      </c>
      <c r="C235" s="210" t="s">
        <v>1062</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435</v>
      </c>
      <c r="C236" s="210" t="s">
        <v>1063</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1064</v>
      </c>
      <c r="C237" s="210" t="s">
        <v>1065</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5560</v>
      </c>
      <c r="F237" s="211">
        <f t="shared" si="607"/>
        <v>8560</v>
      </c>
      <c r="G237" s="211"/>
      <c r="H237" s="211">
        <f t="shared" si="608"/>
        <v>8560</v>
      </c>
      <c r="I237" s="211"/>
      <c r="J237" s="211">
        <f t="shared" si="609"/>
        <v>8560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8560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8560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8560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8560</v>
      </c>
    </row>
    <row r="238" spans="2:38" x14ac:dyDescent="0.25">
      <c r="B238" s="218" t="s">
        <v>436</v>
      </c>
      <c r="C238" s="219" t="s">
        <v>313</v>
      </c>
      <c r="D238" s="220">
        <f>SUM(D239:D245)</f>
        <v>0</v>
      </c>
      <c r="E238" s="220">
        <f>SUM(E239:E245)</f>
        <v>0</v>
      </c>
      <c r="F238" s="220">
        <f t="shared" si="597"/>
        <v>0</v>
      </c>
      <c r="G238" s="220">
        <f>SUM(G239:G245)</f>
        <v>0</v>
      </c>
      <c r="H238" s="220">
        <f t="shared" si="598"/>
        <v>0</v>
      </c>
      <c r="I238" s="220">
        <f>SUM(I239:I245)</f>
        <v>0</v>
      </c>
      <c r="J238" s="220">
        <f t="shared" si="599"/>
        <v>0</v>
      </c>
      <c r="K238" s="220">
        <f t="shared" ref="K238:X238" si="615">SUM(K239:K245)</f>
        <v>0</v>
      </c>
      <c r="L238" s="220">
        <f t="shared" si="615"/>
        <v>0</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0</v>
      </c>
      <c r="X238" s="220">
        <f t="shared" si="615"/>
        <v>0</v>
      </c>
      <c r="Y238" s="220">
        <f t="shared" si="601"/>
        <v>0</v>
      </c>
      <c r="Z238" s="220">
        <f>SUM(Z239:Z245)</f>
        <v>0</v>
      </c>
      <c r="AA238" s="220">
        <f>SUM(AA239:AA245)</f>
        <v>0</v>
      </c>
      <c r="AB238" s="220">
        <f>SUM(AB239:AB245)</f>
        <v>0</v>
      </c>
      <c r="AC238" s="220">
        <f t="shared" si="602"/>
        <v>0</v>
      </c>
      <c r="AD238" s="220">
        <f>SUM(AD239:AD245)</f>
        <v>0</v>
      </c>
      <c r="AE238" s="220">
        <f>SUM(AE239:AE245)</f>
        <v>0</v>
      </c>
      <c r="AF238" s="220">
        <f>SUM(AF239:AF245)</f>
        <v>0</v>
      </c>
      <c r="AG238" s="220">
        <f t="shared" si="603"/>
        <v>0</v>
      </c>
      <c r="AH238" s="220">
        <f>SUM(AH239:AH245)</f>
        <v>0</v>
      </c>
      <c r="AI238" s="220">
        <f>SUM(AI239:AI245)</f>
        <v>0</v>
      </c>
      <c r="AJ238" s="220">
        <f>SUM(AJ239:AJ245)</f>
        <v>0</v>
      </c>
      <c r="AK238" s="220">
        <f t="shared" si="604"/>
        <v>0</v>
      </c>
      <c r="AL238" s="220">
        <f t="shared" si="605"/>
        <v>0</v>
      </c>
    </row>
    <row r="239" spans="2:38" x14ac:dyDescent="0.25">
      <c r="B239" s="209" t="s">
        <v>1066</v>
      </c>
      <c r="C239" s="210" t="s">
        <v>1067</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1068</v>
      </c>
      <c r="C240" s="210" t="s">
        <v>1069</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437</v>
      </c>
      <c r="C241" s="210" t="s">
        <v>1070</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1071</v>
      </c>
      <c r="C242" s="210" t="s">
        <v>1072</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616"/>
        <v>0</v>
      </c>
      <c r="G242" s="211"/>
      <c r="H242" s="211">
        <f t="shared" si="617"/>
        <v>0</v>
      </c>
      <c r="I242" s="211"/>
      <c r="J242" s="211">
        <f t="shared" si="618"/>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621"/>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0</v>
      </c>
    </row>
    <row r="243" spans="2:38" x14ac:dyDescent="0.25">
      <c r="B243" s="209" t="s">
        <v>1073</v>
      </c>
      <c r="C243" s="210" t="s">
        <v>1070</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1074</v>
      </c>
      <c r="C244" s="210" t="s">
        <v>1075</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1076</v>
      </c>
      <c r="C245" s="210" t="s">
        <v>1077</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438</v>
      </c>
      <c r="C246" s="219" t="s">
        <v>314</v>
      </c>
      <c r="D246" s="220">
        <f>SUM(D247:D262)</f>
        <v>12390</v>
      </c>
      <c r="E246" s="220">
        <f>SUM(E247:E262)</f>
        <v>70030</v>
      </c>
      <c r="F246" s="220">
        <f t="shared" si="597"/>
        <v>82420</v>
      </c>
      <c r="G246" s="220">
        <f>SUM(G247:G262)</f>
        <v>0</v>
      </c>
      <c r="H246" s="220">
        <f t="shared" si="598"/>
        <v>82420</v>
      </c>
      <c r="I246" s="220">
        <f>SUM(I247:I262)</f>
        <v>0</v>
      </c>
      <c r="J246" s="220">
        <f t="shared" si="599"/>
        <v>82420</v>
      </c>
      <c r="K246" s="220">
        <f t="shared" ref="K246:X246" si="640">SUM(K247:K262)</f>
        <v>0</v>
      </c>
      <c r="L246" s="220">
        <f t="shared" si="640"/>
        <v>0</v>
      </c>
      <c r="M246" s="220">
        <f t="shared" si="640"/>
        <v>0</v>
      </c>
      <c r="N246" s="220">
        <f t="shared" si="640"/>
        <v>0</v>
      </c>
      <c r="O246" s="220">
        <f t="shared" si="640"/>
        <v>0</v>
      </c>
      <c r="P246" s="220">
        <f t="shared" si="640"/>
        <v>0</v>
      </c>
      <c r="Q246" s="220">
        <f t="shared" si="640"/>
        <v>0</v>
      </c>
      <c r="R246" s="220">
        <f t="shared" si="640"/>
        <v>0</v>
      </c>
      <c r="S246" s="220">
        <f t="shared" si="640"/>
        <v>0</v>
      </c>
      <c r="T246" s="220">
        <f t="shared" si="640"/>
        <v>0</v>
      </c>
      <c r="U246" s="220">
        <f t="shared" si="640"/>
        <v>0</v>
      </c>
      <c r="V246" s="220">
        <f t="shared" si="640"/>
        <v>0</v>
      </c>
      <c r="W246" s="220">
        <f t="shared" si="640"/>
        <v>12810</v>
      </c>
      <c r="X246" s="220">
        <f t="shared" si="640"/>
        <v>0</v>
      </c>
      <c r="Y246" s="220">
        <f t="shared" si="601"/>
        <v>12810</v>
      </c>
      <c r="Z246" s="220">
        <f>SUM(Z247:Z262)</f>
        <v>0</v>
      </c>
      <c r="AA246" s="220">
        <f>SUM(AA247:AA262)</f>
        <v>0</v>
      </c>
      <c r="AB246" s="220">
        <f>SUM(AB247:AB262)</f>
        <v>0</v>
      </c>
      <c r="AC246" s="220">
        <f t="shared" si="602"/>
        <v>0</v>
      </c>
      <c r="AD246" s="220">
        <f>SUM(AD247:AD262)</f>
        <v>0</v>
      </c>
      <c r="AE246" s="220">
        <f>SUM(AE247:AE262)</f>
        <v>0</v>
      </c>
      <c r="AF246" s="220">
        <f>SUM(AF247:AF262)</f>
        <v>12000</v>
      </c>
      <c r="AG246" s="220">
        <f t="shared" si="603"/>
        <v>12000</v>
      </c>
      <c r="AH246" s="220">
        <f>SUM(AH247:AH262)</f>
        <v>0</v>
      </c>
      <c r="AI246" s="220">
        <f>SUM(AI247:AI262)</f>
        <v>0</v>
      </c>
      <c r="AJ246" s="220">
        <f>SUM(AJ247:AJ262)</f>
        <v>0</v>
      </c>
      <c r="AK246" s="220">
        <f t="shared" si="604"/>
        <v>0</v>
      </c>
      <c r="AL246" s="220">
        <f t="shared" si="605"/>
        <v>24810</v>
      </c>
    </row>
    <row r="247" spans="2:38" x14ac:dyDescent="0.25">
      <c r="B247" s="209" t="s">
        <v>1078</v>
      </c>
      <c r="C247" s="210" t="s">
        <v>1079</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1">
        <f t="shared" si="597"/>
        <v>0</v>
      </c>
      <c r="G247" s="211"/>
      <c r="H247" s="211">
        <f t="shared" si="598"/>
        <v>0</v>
      </c>
      <c r="I247" s="211"/>
      <c r="J247" s="211">
        <f t="shared" si="599"/>
        <v>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602"/>
        <v>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603"/>
        <v>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0</v>
      </c>
    </row>
    <row r="248" spans="2:38" x14ac:dyDescent="0.25">
      <c r="B248" s="209" t="s">
        <v>1080</v>
      </c>
      <c r="C248" s="210" t="s">
        <v>1081</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1082</v>
      </c>
      <c r="C249" s="210" t="s">
        <v>1083</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439</v>
      </c>
      <c r="C250" s="210" t="s">
        <v>315</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641"/>
        <v>0</v>
      </c>
      <c r="G250" s="211"/>
      <c r="H250" s="211">
        <f t="shared" si="642"/>
        <v>0</v>
      </c>
      <c r="I250" s="211"/>
      <c r="J250" s="211">
        <f t="shared" si="64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0</v>
      </c>
    </row>
    <row r="251" spans="2:38" x14ac:dyDescent="0.25">
      <c r="B251" s="209" t="s">
        <v>1084</v>
      </c>
      <c r="C251" s="210" t="s">
        <v>1085</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12390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70030</v>
      </c>
      <c r="F251" s="211">
        <f t="shared" si="641"/>
        <v>82420</v>
      </c>
      <c r="G251" s="211"/>
      <c r="H251" s="211">
        <f t="shared" si="642"/>
        <v>82420</v>
      </c>
      <c r="I251" s="211"/>
      <c r="J251" s="211">
        <f t="shared" si="643"/>
        <v>82420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12810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12810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645"/>
        <v>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G251" s="211">
        <f t="shared" si="646"/>
        <v>12000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24810</v>
      </c>
    </row>
    <row r="252" spans="2:38" x14ac:dyDescent="0.25">
      <c r="B252" s="209" t="s">
        <v>1086</v>
      </c>
      <c r="C252" s="210" t="s">
        <v>1087</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440</v>
      </c>
      <c r="C253" s="210" t="s">
        <v>316</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1088</v>
      </c>
      <c r="C254" s="210" t="s">
        <v>1089</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1090</v>
      </c>
      <c r="C255" s="210" t="s">
        <v>1091</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441</v>
      </c>
      <c r="C256" s="210" t="s">
        <v>317</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641"/>
        <v>0</v>
      </c>
      <c r="G256" s="211"/>
      <c r="H256" s="211">
        <f t="shared" si="642"/>
        <v>0</v>
      </c>
      <c r="I256" s="211"/>
      <c r="J256" s="211">
        <f t="shared" si="64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0</v>
      </c>
    </row>
    <row r="257" spans="2:38" x14ac:dyDescent="0.25">
      <c r="B257" s="209" t="s">
        <v>1092</v>
      </c>
      <c r="C257" s="210" t="s">
        <v>1093</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1094</v>
      </c>
      <c r="C258" s="210" t="s">
        <v>1095</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1096</v>
      </c>
      <c r="C259" s="210" t="s">
        <v>1097</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1098</v>
      </c>
      <c r="C260" s="210" t="s">
        <v>1099</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442</v>
      </c>
      <c r="C261" s="210" t="s">
        <v>318</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1100</v>
      </c>
      <c r="C262" s="210" t="s">
        <v>1101</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443</v>
      </c>
      <c r="C263" s="219" t="s">
        <v>319</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1108</v>
      </c>
      <c r="C264" s="210" t="s">
        <v>1109</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1110</v>
      </c>
      <c r="C265" s="210" t="s">
        <v>1111</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444</v>
      </c>
      <c r="C266" s="210" t="s">
        <v>320</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1112</v>
      </c>
      <c r="C267" s="210" t="s">
        <v>1113</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1114</v>
      </c>
      <c r="C268" s="210" t="s">
        <v>1115</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1116</v>
      </c>
      <c r="C269" s="210" t="s">
        <v>1117</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445</v>
      </c>
      <c r="C270" s="219" t="s">
        <v>321</v>
      </c>
      <c r="D270" s="220">
        <f>SUM(D271:D314)</f>
        <v>459978.70570000005</v>
      </c>
      <c r="E270" s="220">
        <f>SUM(E271:E314)</f>
        <v>1999312.9463</v>
      </c>
      <c r="F270" s="220">
        <f t="shared" si="597"/>
        <v>2459291.6519999998</v>
      </c>
      <c r="G270" s="220">
        <f>SUM(G271:G314)</f>
        <v>0</v>
      </c>
      <c r="H270" s="220">
        <f t="shared" si="598"/>
        <v>2459291.6519999998</v>
      </c>
      <c r="I270" s="220">
        <f>SUM(I271:I314)</f>
        <v>0</v>
      </c>
      <c r="J270" s="220">
        <f t="shared" si="599"/>
        <v>2459291.6519999998</v>
      </c>
      <c r="K270" s="220">
        <f t="shared" ref="K270:X270" si="666">SUM(K271:K314)</f>
        <v>0</v>
      </c>
      <c r="L270" s="220">
        <f t="shared" si="666"/>
        <v>650774</v>
      </c>
      <c r="M270" s="220">
        <f t="shared" si="666"/>
        <v>0</v>
      </c>
      <c r="N270" s="220">
        <f t="shared" si="666"/>
        <v>0</v>
      </c>
      <c r="O270" s="220">
        <f t="shared" si="666"/>
        <v>0</v>
      </c>
      <c r="P270" s="220">
        <f t="shared" si="666"/>
        <v>0</v>
      </c>
      <c r="Q270" s="220">
        <f t="shared" si="666"/>
        <v>0</v>
      </c>
      <c r="R270" s="220">
        <f t="shared" si="666"/>
        <v>0</v>
      </c>
      <c r="S270" s="220">
        <f t="shared" si="666"/>
        <v>0</v>
      </c>
      <c r="T270" s="220">
        <f t="shared" si="666"/>
        <v>0</v>
      </c>
      <c r="U270" s="220">
        <f t="shared" si="666"/>
        <v>0</v>
      </c>
      <c r="V270" s="220">
        <f t="shared" si="666"/>
        <v>0</v>
      </c>
      <c r="W270" s="220">
        <f t="shared" si="666"/>
        <v>2206748.16</v>
      </c>
      <c r="X270" s="220">
        <f t="shared" si="666"/>
        <v>156062.31769999999</v>
      </c>
      <c r="Y270" s="220">
        <f t="shared" si="601"/>
        <v>2362810.4777000002</v>
      </c>
      <c r="Z270" s="220">
        <f>SUM(Z271:Z314)</f>
        <v>0</v>
      </c>
      <c r="AA270" s="220">
        <f>SUM(AA271:AA314)</f>
        <v>0</v>
      </c>
      <c r="AB270" s="220">
        <f>SUM(AB271:AB314)</f>
        <v>0</v>
      </c>
      <c r="AC270" s="220">
        <f t="shared" si="602"/>
        <v>0</v>
      </c>
      <c r="AD270" s="220">
        <f>SUM(AD271:AD314)</f>
        <v>0</v>
      </c>
      <c r="AE270" s="220">
        <f>SUM(AE271:AE314)</f>
        <v>0</v>
      </c>
      <c r="AF270" s="220">
        <f>SUM(AF271:AF314)</f>
        <v>4473.3599999999997</v>
      </c>
      <c r="AG270" s="220">
        <f t="shared" si="603"/>
        <v>4473.3599999999997</v>
      </c>
      <c r="AH270" s="220">
        <f>SUM(AH271:AH314)</f>
        <v>0</v>
      </c>
      <c r="AI270" s="220">
        <f>SUM(AI271:AI314)</f>
        <v>0</v>
      </c>
      <c r="AJ270" s="220">
        <f>SUM(AJ271:AJ314)</f>
        <v>0</v>
      </c>
      <c r="AK270" s="220">
        <f t="shared" si="604"/>
        <v>0</v>
      </c>
      <c r="AL270" s="220">
        <f t="shared" si="605"/>
        <v>2367283.8377</v>
      </c>
    </row>
    <row r="271" spans="2:38" x14ac:dyDescent="0.25">
      <c r="B271" s="209" t="s">
        <v>1118</v>
      </c>
      <c r="C271" s="210" t="s">
        <v>1119</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289324.18000000005</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606378.52</v>
      </c>
      <c r="F271" s="211">
        <f t="shared" si="597"/>
        <v>895702.70000000007</v>
      </c>
      <c r="G271" s="211"/>
      <c r="H271" s="211">
        <f t="shared" si="598"/>
        <v>895702.70000000007</v>
      </c>
      <c r="I271" s="211"/>
      <c r="J271" s="211">
        <f t="shared" si="599"/>
        <v>895702.70000000007</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552144</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891229.34000000008</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891229.34000000008</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4473.3599999999997</v>
      </c>
      <c r="AG271" s="211">
        <f t="shared" si="603"/>
        <v>4473.3599999999997</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895702.70000000007</v>
      </c>
    </row>
    <row r="272" spans="2:38" x14ac:dyDescent="0.25">
      <c r="B272" s="209" t="s">
        <v>446</v>
      </c>
      <c r="C272" s="210" t="s">
        <v>1120</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1121</v>
      </c>
      <c r="C273" s="210" t="s">
        <v>1122</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111408.81999999999</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111408.81999999999</v>
      </c>
      <c r="G273" s="211"/>
      <c r="H273" s="211">
        <f t="shared" si="668"/>
        <v>111408.81999999999</v>
      </c>
      <c r="I273" s="211"/>
      <c r="J273" s="211">
        <f t="shared" si="669"/>
        <v>111408.81999999999</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111408.81999999999</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111408.81999999999</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111408.81999999999</v>
      </c>
    </row>
    <row r="274" spans="2:38" x14ac:dyDescent="0.25">
      <c r="B274" s="209" t="s">
        <v>1123</v>
      </c>
      <c r="C274" s="210" t="s">
        <v>1124</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1125</v>
      </c>
      <c r="C275" s="210" t="s">
        <v>1126</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1127</v>
      </c>
      <c r="C276" s="210" t="s">
        <v>1128</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1129</v>
      </c>
      <c r="C277" s="210" t="s">
        <v>1130</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1131</v>
      </c>
      <c r="C278" s="210" t="s">
        <v>1132</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1">
        <f t="shared" si="667"/>
        <v>0</v>
      </c>
      <c r="G278" s="211"/>
      <c r="H278" s="211">
        <f t="shared" si="668"/>
        <v>0</v>
      </c>
      <c r="I278" s="211"/>
      <c r="J278" s="211">
        <f t="shared" si="669"/>
        <v>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1">
        <f t="shared" si="672"/>
        <v>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0</v>
      </c>
    </row>
    <row r="279" spans="2:38" x14ac:dyDescent="0.25">
      <c r="B279" s="209" t="s">
        <v>447</v>
      </c>
      <c r="C279" s="210" t="s">
        <v>1133</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1134</v>
      </c>
      <c r="C280" s="210" t="s">
        <v>1135</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667"/>
        <v>0</v>
      </c>
      <c r="G280" s="211"/>
      <c r="H280" s="211">
        <f t="shared" si="668"/>
        <v>0</v>
      </c>
      <c r="I280" s="211"/>
      <c r="J280" s="211">
        <f t="shared" si="669"/>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670"/>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671"/>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0</v>
      </c>
    </row>
    <row r="281" spans="2:38" x14ac:dyDescent="0.25">
      <c r="B281" s="209" t="s">
        <v>1136</v>
      </c>
      <c r="C281" s="210" t="s">
        <v>1137</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1138</v>
      </c>
      <c r="C282" s="210" t="s">
        <v>1139</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1140</v>
      </c>
      <c r="C283" s="210" t="s">
        <v>1141</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1142</v>
      </c>
      <c r="C284" s="210" t="s">
        <v>1143</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1144</v>
      </c>
      <c r="C285" s="210" t="s">
        <v>1145</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1146</v>
      </c>
      <c r="C286" s="210" t="s">
        <v>1147</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1148</v>
      </c>
      <c r="C287" s="210" t="s">
        <v>1149</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10445.705699999999</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90907.814300000013</v>
      </c>
      <c r="F287" s="211">
        <f t="shared" si="667"/>
        <v>101353.52000000002</v>
      </c>
      <c r="G287" s="211"/>
      <c r="H287" s="211">
        <f t="shared" si="668"/>
        <v>101353.52000000002</v>
      </c>
      <c r="I287" s="211"/>
      <c r="J287" s="211">
        <f t="shared" si="669"/>
        <v>101353.52000000002</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4700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7745.7056999999995</v>
      </c>
      <c r="Y287" s="211">
        <f t="shared" si="670"/>
        <v>12445.705699999999</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12445.705699999999</v>
      </c>
    </row>
    <row r="288" spans="2:38" x14ac:dyDescent="0.25">
      <c r="B288" s="209" t="s">
        <v>448</v>
      </c>
      <c r="C288" s="210" t="s">
        <v>1150</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1151</v>
      </c>
      <c r="C289" s="210" t="s">
        <v>1152</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1153</v>
      </c>
      <c r="C290" s="210" t="s">
        <v>1154</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1155</v>
      </c>
      <c r="C291" s="210" t="s">
        <v>1156</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1157</v>
      </c>
      <c r="C292" s="210" t="s">
        <v>1150</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98630</v>
      </c>
      <c r="F292" s="211">
        <f t="shared" si="667"/>
        <v>98630</v>
      </c>
      <c r="G292" s="211"/>
      <c r="H292" s="211">
        <f t="shared" si="668"/>
        <v>98630</v>
      </c>
      <c r="I292" s="211"/>
      <c r="J292" s="211">
        <f t="shared" si="669"/>
        <v>98630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98630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98630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98630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98630</v>
      </c>
    </row>
    <row r="293" spans="2:38" x14ac:dyDescent="0.25">
      <c r="B293" s="209" t="s">
        <v>1158</v>
      </c>
      <c r="C293" s="210" t="s">
        <v>1159</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1160</v>
      </c>
      <c r="C294" s="210" t="s">
        <v>1161</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1162</v>
      </c>
      <c r="C295" s="210" t="s">
        <v>1163</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1164</v>
      </c>
      <c r="C296" s="210" t="s">
        <v>1165</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628316.61199999996</v>
      </c>
      <c r="F296" s="211">
        <f t="shared" si="667"/>
        <v>628316.61199999996</v>
      </c>
      <c r="G296" s="211"/>
      <c r="H296" s="211">
        <f t="shared" si="668"/>
        <v>628316.61199999996</v>
      </c>
      <c r="I296" s="211"/>
      <c r="J296" s="211">
        <f t="shared" si="669"/>
        <v>628316.61199999996</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148316.61199999999</v>
      </c>
      <c r="Y296" s="211">
        <f t="shared" si="670"/>
        <v>628316.61199999996</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628316.61199999996</v>
      </c>
    </row>
    <row r="297" spans="2:38" x14ac:dyDescent="0.25">
      <c r="B297" s="209" t="s">
        <v>1166</v>
      </c>
      <c r="C297" s="210" t="s">
        <v>1167</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1168</v>
      </c>
      <c r="C298" s="210" t="s">
        <v>1169</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1170</v>
      </c>
      <c r="C299" s="210" t="s">
        <v>1171</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0</v>
      </c>
      <c r="G299" s="211"/>
      <c r="H299" s="211">
        <f t="shared" si="668"/>
        <v>0</v>
      </c>
      <c r="I299" s="211"/>
      <c r="J299" s="211">
        <f t="shared" si="669"/>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0</v>
      </c>
    </row>
    <row r="300" spans="2:38" x14ac:dyDescent="0.25">
      <c r="B300" s="209" t="s">
        <v>1172</v>
      </c>
      <c r="C300" s="210" t="s">
        <v>1173</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1174</v>
      </c>
      <c r="C301" s="210" t="s">
        <v>1175</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1176</v>
      </c>
      <c r="C302" s="210" t="s">
        <v>1177</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45700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442200</v>
      </c>
      <c r="F302" s="211">
        <f t="shared" si="667"/>
        <v>487900</v>
      </c>
      <c r="G302" s="211"/>
      <c r="H302" s="211">
        <f t="shared" si="668"/>
        <v>487900</v>
      </c>
      <c r="I302" s="211"/>
      <c r="J302" s="211">
        <f t="shared" si="669"/>
        <v>487900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487900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487900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487900</v>
      </c>
    </row>
    <row r="303" spans="2:38" x14ac:dyDescent="0.25">
      <c r="B303" s="209" t="s">
        <v>1178</v>
      </c>
      <c r="C303" s="210" t="s">
        <v>1179</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132880</v>
      </c>
      <c r="F303" s="211">
        <f t="shared" si="667"/>
        <v>132880</v>
      </c>
      <c r="G303" s="211"/>
      <c r="H303" s="211">
        <f t="shared" si="668"/>
        <v>132880</v>
      </c>
      <c r="I303" s="211"/>
      <c r="J303" s="211">
        <f t="shared" si="669"/>
        <v>132880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132880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132880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132880</v>
      </c>
    </row>
    <row r="304" spans="2:38" x14ac:dyDescent="0.25">
      <c r="B304" s="209" t="s">
        <v>1180</v>
      </c>
      <c r="C304" s="210" t="s">
        <v>1181</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1182</v>
      </c>
      <c r="C305" s="210" t="s">
        <v>1183</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1184</v>
      </c>
      <c r="C306" s="210" t="s">
        <v>1185</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3100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3100</v>
      </c>
      <c r="G306" s="211"/>
      <c r="H306" s="211">
        <f t="shared" si="598"/>
        <v>3100</v>
      </c>
      <c r="I306" s="211"/>
      <c r="J306" s="211">
        <f t="shared" si="599"/>
        <v>3100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1186</v>
      </c>
      <c r="C307" s="210" t="s">
        <v>1187</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1188</v>
      </c>
      <c r="C308" s="210" t="s">
        <v>1189</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1190</v>
      </c>
      <c r="C309" s="210" t="s">
        <v>1191</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1192</v>
      </c>
      <c r="C310" s="210" t="s">
        <v>1193</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1194</v>
      </c>
      <c r="C311" s="210" t="s">
        <v>1195</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1196</v>
      </c>
      <c r="C312" s="210" t="s">
        <v>1197</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1198</v>
      </c>
      <c r="C313" s="210" t="s">
        <v>1199</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1200</v>
      </c>
      <c r="C314" s="210" t="s">
        <v>1201</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449</v>
      </c>
      <c r="C315" s="219" t="s">
        <v>322</v>
      </c>
      <c r="D315" s="220">
        <f>SUM(D316:D329)</f>
        <v>182273</v>
      </c>
      <c r="E315" s="220">
        <f>SUM(E316:E329)</f>
        <v>443650</v>
      </c>
      <c r="F315" s="220">
        <f t="shared" si="597"/>
        <v>625923</v>
      </c>
      <c r="G315" s="220">
        <f>SUM(G316:G329)</f>
        <v>0</v>
      </c>
      <c r="H315" s="220">
        <f t="shared" si="598"/>
        <v>625923</v>
      </c>
      <c r="I315" s="220">
        <f>SUM(I316:I329)</f>
        <v>0</v>
      </c>
      <c r="J315" s="220">
        <f t="shared" si="599"/>
        <v>625923</v>
      </c>
      <c r="K315" s="220">
        <f t="shared" ref="K315:X315" si="683">SUM(K316:K329)</f>
        <v>0</v>
      </c>
      <c r="L315" s="220">
        <f t="shared" si="683"/>
        <v>3500</v>
      </c>
      <c r="M315" s="220">
        <f t="shared" si="683"/>
        <v>0</v>
      </c>
      <c r="N315" s="220">
        <f t="shared" si="683"/>
        <v>0</v>
      </c>
      <c r="O315" s="220">
        <f t="shared" si="683"/>
        <v>0</v>
      </c>
      <c r="P315" s="220">
        <f t="shared" si="683"/>
        <v>0</v>
      </c>
      <c r="Q315" s="220">
        <f t="shared" si="683"/>
        <v>0</v>
      </c>
      <c r="R315" s="220">
        <f t="shared" si="683"/>
        <v>0</v>
      </c>
      <c r="S315" s="220">
        <f t="shared" si="683"/>
        <v>0</v>
      </c>
      <c r="T315" s="220">
        <f t="shared" si="683"/>
        <v>0</v>
      </c>
      <c r="U315" s="220">
        <f t="shared" si="683"/>
        <v>0</v>
      </c>
      <c r="V315" s="220">
        <f t="shared" si="683"/>
        <v>0</v>
      </c>
      <c r="W315" s="220">
        <f t="shared" si="683"/>
        <v>157573</v>
      </c>
      <c r="X315" s="220">
        <f t="shared" si="683"/>
        <v>460000</v>
      </c>
      <c r="Y315" s="220">
        <f t="shared" si="601"/>
        <v>617573</v>
      </c>
      <c r="Z315" s="220">
        <f>SUM(Z316:Z329)</f>
        <v>0</v>
      </c>
      <c r="AA315" s="220">
        <f>SUM(AA316:AA329)</f>
        <v>0</v>
      </c>
      <c r="AB315" s="220">
        <f>SUM(AB316:AB329)</f>
        <v>0</v>
      </c>
      <c r="AC315" s="220">
        <f t="shared" si="602"/>
        <v>0</v>
      </c>
      <c r="AD315" s="220">
        <f>SUM(AD316:AD329)</f>
        <v>0</v>
      </c>
      <c r="AE315" s="220">
        <f>SUM(AE316:AE329)</f>
        <v>0</v>
      </c>
      <c r="AF315" s="220">
        <f>SUM(AF316:AF329)</f>
        <v>600</v>
      </c>
      <c r="AG315" s="220">
        <f t="shared" si="603"/>
        <v>600</v>
      </c>
      <c r="AH315" s="220">
        <f>SUM(AH316:AH329)</f>
        <v>0</v>
      </c>
      <c r="AI315" s="220">
        <f>SUM(AI316:AI329)</f>
        <v>0</v>
      </c>
      <c r="AJ315" s="220">
        <f>SUM(AJ316:AJ329)</f>
        <v>0</v>
      </c>
      <c r="AK315" s="220">
        <f t="shared" si="604"/>
        <v>0</v>
      </c>
      <c r="AL315" s="220">
        <f t="shared" si="605"/>
        <v>618173</v>
      </c>
    </row>
    <row r="316" spans="2:38" x14ac:dyDescent="0.25">
      <c r="B316" s="209" t="s">
        <v>1202</v>
      </c>
      <c r="C316" s="210" t="s">
        <v>1203</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v>
      </c>
      <c r="F316" s="211">
        <f t="shared" si="597"/>
        <v>400</v>
      </c>
      <c r="G316" s="211"/>
      <c r="H316" s="211">
        <f t="shared" si="598"/>
        <v>400</v>
      </c>
      <c r="I316" s="211"/>
      <c r="J316" s="211">
        <f t="shared" si="599"/>
        <v>400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400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400</v>
      </c>
    </row>
    <row r="317" spans="2:38" x14ac:dyDescent="0.25">
      <c r="B317" s="209" t="s">
        <v>450</v>
      </c>
      <c r="C317" s="210" t="s">
        <v>1204</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1">
        <f t="shared" si="597"/>
        <v>0</v>
      </c>
      <c r="G317" s="211"/>
      <c r="H317" s="211">
        <f t="shared" si="598"/>
        <v>0</v>
      </c>
      <c r="I317" s="211"/>
      <c r="J317" s="211">
        <f t="shared" si="599"/>
        <v>0</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602"/>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603"/>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0</v>
      </c>
    </row>
    <row r="318" spans="2:38" x14ac:dyDescent="0.25">
      <c r="B318" s="209" t="s">
        <v>1205</v>
      </c>
      <c r="C318" s="210" t="s">
        <v>1206</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22123</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8250</v>
      </c>
      <c r="F318" s="211">
        <f t="shared" si="597"/>
        <v>30373</v>
      </c>
      <c r="G318" s="211"/>
      <c r="H318" s="211">
        <f t="shared" si="598"/>
        <v>30373</v>
      </c>
      <c r="I318" s="211"/>
      <c r="J318" s="211">
        <f t="shared" si="599"/>
        <v>30373</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30373</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30373</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602"/>
        <v>0</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1">
        <f t="shared" si="603"/>
        <v>0</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30373</v>
      </c>
    </row>
    <row r="319" spans="2:38" x14ac:dyDescent="0.25">
      <c r="B319" s="209" t="s">
        <v>1207</v>
      </c>
      <c r="C319" s="210" t="s">
        <v>1208</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1209</v>
      </c>
      <c r="C320" s="210" t="s">
        <v>1210</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7750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9500</v>
      </c>
      <c r="F320" s="211">
        <f t="shared" si="597"/>
        <v>17250</v>
      </c>
      <c r="G320" s="211"/>
      <c r="H320" s="211">
        <f t="shared" si="598"/>
        <v>17250</v>
      </c>
      <c r="I320" s="211"/>
      <c r="J320" s="211">
        <f t="shared" si="599"/>
        <v>17250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Y320" s="211">
        <f t="shared" si="601"/>
        <v>9500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9500</v>
      </c>
    </row>
    <row r="321" spans="2:38" x14ac:dyDescent="0.25">
      <c r="B321" s="209" t="s">
        <v>1211</v>
      </c>
      <c r="C321" s="210" t="s">
        <v>1212</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451</v>
      </c>
      <c r="C322" s="210" t="s">
        <v>1213</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1214</v>
      </c>
      <c r="C323" s="210" t="s">
        <v>1215</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38900</v>
      </c>
      <c r="F323" s="211">
        <f t="shared" ref="F323:F326" si="692">D323+E323</f>
        <v>38900</v>
      </c>
      <c r="G323" s="211"/>
      <c r="H323" s="211">
        <f t="shared" ref="H323:H326" si="693">F323-G323</f>
        <v>38900</v>
      </c>
      <c r="I323" s="211"/>
      <c r="J323" s="211">
        <f t="shared" ref="J323:J326" si="694">F323-I323</f>
        <v>38900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38900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38900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38900</v>
      </c>
    </row>
    <row r="324" spans="2:38" x14ac:dyDescent="0.25">
      <c r="B324" s="209" t="s">
        <v>1216</v>
      </c>
      <c r="C324" s="210" t="s">
        <v>1217</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1218</v>
      </c>
      <c r="C325" s="210" t="s">
        <v>1219</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152400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386600</v>
      </c>
      <c r="F325" s="211">
        <f t="shared" si="692"/>
        <v>539000</v>
      </c>
      <c r="G325" s="211"/>
      <c r="H325" s="211">
        <f t="shared" si="693"/>
        <v>539000</v>
      </c>
      <c r="I325" s="211"/>
      <c r="J325" s="211">
        <f t="shared" si="694"/>
        <v>539000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84400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454000</v>
      </c>
      <c r="Y325" s="211">
        <f t="shared" si="695"/>
        <v>538400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696"/>
        <v>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AG325" s="211">
        <f t="shared" si="697"/>
        <v>600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539000</v>
      </c>
    </row>
    <row r="326" spans="2:38" x14ac:dyDescent="0.25">
      <c r="B326" s="209" t="s">
        <v>1220</v>
      </c>
      <c r="C326" s="210" t="s">
        <v>1221</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1222</v>
      </c>
      <c r="C327" s="210" t="s">
        <v>1223</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1224</v>
      </c>
      <c r="C328" s="210" t="s">
        <v>1225</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1226</v>
      </c>
      <c r="C329" s="210" t="s">
        <v>1227</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0</v>
      </c>
      <c r="G329" s="211"/>
      <c r="H329" s="211">
        <f t="shared" ref="H329" si="709">F329-G329</f>
        <v>0</v>
      </c>
      <c r="I329" s="211"/>
      <c r="J329" s="211">
        <f t="shared" ref="J329" si="710">F329-I329</f>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0</v>
      </c>
    </row>
    <row r="330" spans="2:38" x14ac:dyDescent="0.25">
      <c r="B330" s="206" t="s">
        <v>433</v>
      </c>
      <c r="C330" s="207" t="s">
        <v>310</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435</v>
      </c>
      <c r="C331" s="219" t="s">
        <v>312</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452</v>
      </c>
      <c r="C332" s="210" t="s">
        <v>323</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1102</v>
      </c>
      <c r="C333" s="210" t="s">
        <v>1103</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1104</v>
      </c>
      <c r="C334" s="210" t="s">
        <v>1105</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1106</v>
      </c>
      <c r="C335" s="210" t="s">
        <v>1107</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453</v>
      </c>
      <c r="C336" s="207" t="s">
        <v>324</v>
      </c>
      <c r="D336" s="208">
        <f>D337+D340+D378+D384</f>
        <v>0</v>
      </c>
      <c r="E336" s="208">
        <f>E337+E340+E378+E384</f>
        <v>3345034</v>
      </c>
      <c r="F336" s="208">
        <f t="shared" si="597"/>
        <v>3345034</v>
      </c>
      <c r="G336" s="208">
        <f>G337+G340+G378+G384</f>
        <v>0</v>
      </c>
      <c r="H336" s="208">
        <f t="shared" si="598"/>
        <v>3345034</v>
      </c>
      <c r="I336" s="208">
        <f>I337+I340+I378+I384</f>
        <v>0</v>
      </c>
      <c r="J336" s="208">
        <f t="shared" si="599"/>
        <v>3345034</v>
      </c>
      <c r="K336" s="208">
        <f t="shared" ref="K336:X336" si="735">K337+K340+K378+K384</f>
        <v>0</v>
      </c>
      <c r="L336" s="208">
        <f t="shared" si="735"/>
        <v>2109336</v>
      </c>
      <c r="M336" s="208">
        <f t="shared" si="735"/>
        <v>0</v>
      </c>
      <c r="N336" s="208">
        <f t="shared" si="735"/>
        <v>0</v>
      </c>
      <c r="O336" s="208">
        <f t="shared" si="735"/>
        <v>0</v>
      </c>
      <c r="P336" s="208">
        <f t="shared" si="735"/>
        <v>0</v>
      </c>
      <c r="Q336" s="208">
        <f t="shared" si="735"/>
        <v>0</v>
      </c>
      <c r="R336" s="208">
        <f t="shared" si="735"/>
        <v>0</v>
      </c>
      <c r="S336" s="208">
        <f t="shared" si="735"/>
        <v>0</v>
      </c>
      <c r="T336" s="208">
        <f t="shared" si="735"/>
        <v>0</v>
      </c>
      <c r="U336" s="208">
        <f t="shared" si="735"/>
        <v>0</v>
      </c>
      <c r="V336" s="208">
        <f t="shared" si="735"/>
        <v>0</v>
      </c>
      <c r="W336" s="208">
        <f t="shared" si="735"/>
        <v>3263534</v>
      </c>
      <c r="X336" s="208">
        <f t="shared" si="735"/>
        <v>81500</v>
      </c>
      <c r="Y336" s="208">
        <f t="shared" si="601"/>
        <v>3345034</v>
      </c>
      <c r="Z336" s="208">
        <f>Z337+Z340+Z378+Z384</f>
        <v>0</v>
      </c>
      <c r="AA336" s="208">
        <f>AA337+AA340+AA378+AA384</f>
        <v>0</v>
      </c>
      <c r="AB336" s="208">
        <f>AB337+AB340+AB378+AB384</f>
        <v>0</v>
      </c>
      <c r="AC336" s="208">
        <f t="shared" si="602"/>
        <v>0</v>
      </c>
      <c r="AD336" s="208">
        <f>AD337+AD340+AD378+AD384</f>
        <v>0</v>
      </c>
      <c r="AE336" s="208">
        <f>AE337+AE340+AE378+AE384</f>
        <v>0</v>
      </c>
      <c r="AF336" s="208">
        <f>AF337+AF340+AF378+AF384</f>
        <v>0</v>
      </c>
      <c r="AG336" s="208">
        <f t="shared" si="603"/>
        <v>0</v>
      </c>
      <c r="AH336" s="208">
        <f>AH337+AH340+AH378+AH384</f>
        <v>0</v>
      </c>
      <c r="AI336" s="208">
        <f>AI337+AI340+AI378+AI384</f>
        <v>0</v>
      </c>
      <c r="AJ336" s="208">
        <f>AJ337+AJ340+AJ378+AJ384</f>
        <v>0</v>
      </c>
      <c r="AK336" s="208">
        <f t="shared" si="604"/>
        <v>0</v>
      </c>
      <c r="AL336" s="208">
        <f t="shared" si="605"/>
        <v>3345034</v>
      </c>
    </row>
    <row r="337" spans="2:38" x14ac:dyDescent="0.25">
      <c r="B337" s="218" t="s">
        <v>454</v>
      </c>
      <c r="C337" s="219" t="s">
        <v>325</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455</v>
      </c>
      <c r="C338" s="210" t="s">
        <v>326</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456</v>
      </c>
      <c r="C339" s="210" t="s">
        <v>327</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457</v>
      </c>
      <c r="C340" s="219" t="s">
        <v>328</v>
      </c>
      <c r="D340" s="220">
        <f>SUM(D341:D377)</f>
        <v>0</v>
      </c>
      <c r="E340" s="220">
        <f>SUM(E341:E377)</f>
        <v>3345034</v>
      </c>
      <c r="F340" s="220">
        <f t="shared" si="597"/>
        <v>3345034</v>
      </c>
      <c r="G340" s="220">
        <f>SUM(G341:G377)</f>
        <v>0</v>
      </c>
      <c r="H340" s="220">
        <f t="shared" si="598"/>
        <v>3345034</v>
      </c>
      <c r="I340" s="220">
        <f>SUM(I341:I377)</f>
        <v>0</v>
      </c>
      <c r="J340" s="220">
        <f t="shared" si="599"/>
        <v>3345034</v>
      </c>
      <c r="K340" s="220">
        <f t="shared" ref="K340:X340" si="738">SUM(K341:K377)</f>
        <v>0</v>
      </c>
      <c r="L340" s="220">
        <f t="shared" si="738"/>
        <v>2109336</v>
      </c>
      <c r="M340" s="220">
        <f t="shared" si="738"/>
        <v>0</v>
      </c>
      <c r="N340" s="220">
        <f t="shared" si="738"/>
        <v>0</v>
      </c>
      <c r="O340" s="220">
        <f t="shared" si="738"/>
        <v>0</v>
      </c>
      <c r="P340" s="220">
        <f t="shared" si="738"/>
        <v>0</v>
      </c>
      <c r="Q340" s="220">
        <f t="shared" si="738"/>
        <v>0</v>
      </c>
      <c r="R340" s="220">
        <f t="shared" si="738"/>
        <v>0</v>
      </c>
      <c r="S340" s="220">
        <f t="shared" si="738"/>
        <v>0</v>
      </c>
      <c r="T340" s="220">
        <f t="shared" si="738"/>
        <v>0</v>
      </c>
      <c r="U340" s="220">
        <f t="shared" si="738"/>
        <v>0</v>
      </c>
      <c r="V340" s="220">
        <f t="shared" si="738"/>
        <v>0</v>
      </c>
      <c r="W340" s="220">
        <f t="shared" si="738"/>
        <v>3263534</v>
      </c>
      <c r="X340" s="220">
        <f t="shared" si="738"/>
        <v>81500</v>
      </c>
      <c r="Y340" s="220">
        <f t="shared" si="601"/>
        <v>3345034</v>
      </c>
      <c r="Z340" s="220">
        <f>SUM(Z341:Z377)</f>
        <v>0</v>
      </c>
      <c r="AA340" s="220">
        <f>SUM(AA341:AA377)</f>
        <v>0</v>
      </c>
      <c r="AB340" s="220">
        <f>SUM(AB341:AB377)</f>
        <v>0</v>
      </c>
      <c r="AC340" s="220">
        <f t="shared" si="602"/>
        <v>0</v>
      </c>
      <c r="AD340" s="220">
        <f>SUM(AD341:AD377)</f>
        <v>0</v>
      </c>
      <c r="AE340" s="220">
        <f>SUM(AE341:AE377)</f>
        <v>0</v>
      </c>
      <c r="AF340" s="220">
        <f>SUM(AF341:AF377)</f>
        <v>0</v>
      </c>
      <c r="AG340" s="220">
        <f t="shared" si="603"/>
        <v>0</v>
      </c>
      <c r="AH340" s="220">
        <f>SUM(AH341:AH377)</f>
        <v>0</v>
      </c>
      <c r="AI340" s="220">
        <f>SUM(AI341:AI377)</f>
        <v>0</v>
      </c>
      <c r="AJ340" s="220">
        <f>SUM(AJ341:AJ377)</f>
        <v>0</v>
      </c>
      <c r="AK340" s="220">
        <f t="shared" si="604"/>
        <v>0</v>
      </c>
      <c r="AL340" s="220">
        <f t="shared" si="605"/>
        <v>3345034</v>
      </c>
    </row>
    <row r="341" spans="2:38" x14ac:dyDescent="0.25">
      <c r="B341" s="209" t="s">
        <v>458</v>
      </c>
      <c r="C341" s="210" t="s">
        <v>329</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597"/>
        <v>0</v>
      </c>
      <c r="G341" s="211"/>
      <c r="H341" s="211">
        <f t="shared" si="598"/>
        <v>0</v>
      </c>
      <c r="I341" s="211"/>
      <c r="J341" s="211">
        <f t="shared" si="599"/>
        <v>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601"/>
        <v>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0</v>
      </c>
    </row>
    <row r="342" spans="2:38" x14ac:dyDescent="0.25">
      <c r="B342" s="209" t="s">
        <v>1246</v>
      </c>
      <c r="C342" s="210" t="s">
        <v>1247</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1">
        <f t="shared" si="597"/>
        <v>0</v>
      </c>
      <c r="G342" s="211"/>
      <c r="H342" s="211">
        <f t="shared" si="598"/>
        <v>0</v>
      </c>
      <c r="I342" s="211"/>
      <c r="J342" s="211">
        <f t="shared" si="599"/>
        <v>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1">
        <f t="shared" si="601"/>
        <v>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1">
        <f t="shared" si="604"/>
        <v>0</v>
      </c>
      <c r="AL342" s="211">
        <f t="shared" si="605"/>
        <v>0</v>
      </c>
    </row>
    <row r="343" spans="2:38" x14ac:dyDescent="0.25">
      <c r="B343" s="209" t="s">
        <v>1248</v>
      </c>
      <c r="C343" s="210" t="s">
        <v>1247</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1">
        <f t="shared" si="597"/>
        <v>0</v>
      </c>
      <c r="G343" s="211"/>
      <c r="H343" s="211">
        <f t="shared" si="598"/>
        <v>0</v>
      </c>
      <c r="I343" s="211"/>
      <c r="J343" s="211">
        <f t="shared" si="599"/>
        <v>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601"/>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0</v>
      </c>
    </row>
    <row r="344" spans="2:38" x14ac:dyDescent="0.25">
      <c r="B344" s="209" t="s">
        <v>1249</v>
      </c>
      <c r="C344" s="210" t="s">
        <v>1250</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1">
        <f t="shared" si="597"/>
        <v>0</v>
      </c>
      <c r="G344" s="211"/>
      <c r="H344" s="211">
        <f t="shared" si="598"/>
        <v>0</v>
      </c>
      <c r="I344" s="211"/>
      <c r="J344" s="211">
        <f t="shared" si="599"/>
        <v>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1">
        <f t="shared" si="601"/>
        <v>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0</v>
      </c>
    </row>
    <row r="345" spans="2:38" x14ac:dyDescent="0.25">
      <c r="B345" s="209" t="s">
        <v>1251</v>
      </c>
      <c r="C345" s="210" t="s">
        <v>1250</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1">
        <f t="shared" si="597"/>
        <v>0</v>
      </c>
      <c r="G345" s="211"/>
      <c r="H345" s="211">
        <f t="shared" si="598"/>
        <v>0</v>
      </c>
      <c r="I345" s="211"/>
      <c r="J345" s="211">
        <f t="shared" si="599"/>
        <v>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1">
        <f t="shared" si="601"/>
        <v>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0</v>
      </c>
    </row>
    <row r="346" spans="2:38" x14ac:dyDescent="0.25">
      <c r="B346" s="209" t="s">
        <v>1252</v>
      </c>
      <c r="C346" s="210" t="s">
        <v>1253</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1254</v>
      </c>
      <c r="C347" s="210" t="s">
        <v>1255</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1256</v>
      </c>
      <c r="C348" s="210" t="s">
        <v>1257</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597"/>
        <v>0</v>
      </c>
      <c r="G348" s="211"/>
      <c r="H348" s="211">
        <f t="shared" si="598"/>
        <v>0</v>
      </c>
      <c r="I348" s="211"/>
      <c r="J348" s="211">
        <f t="shared" si="599"/>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601"/>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0</v>
      </c>
    </row>
    <row r="349" spans="2:38" x14ac:dyDescent="0.25">
      <c r="B349" s="209" t="s">
        <v>1258</v>
      </c>
      <c r="C349" s="210" t="s">
        <v>1259</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597"/>
        <v>0</v>
      </c>
      <c r="G349" s="211"/>
      <c r="H349" s="211">
        <f t="shared" si="598"/>
        <v>0</v>
      </c>
      <c r="I349" s="211"/>
      <c r="J349" s="211">
        <f t="shared" si="599"/>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0</v>
      </c>
    </row>
    <row r="350" spans="2:38" x14ac:dyDescent="0.25">
      <c r="B350" s="209" t="s">
        <v>1260</v>
      </c>
      <c r="C350" s="210" t="s">
        <v>1261</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459</v>
      </c>
      <c r="C351" s="210" t="s">
        <v>1262</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1263</v>
      </c>
      <c r="C352" s="210" t="s">
        <v>1262</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597"/>
        <v>0</v>
      </c>
      <c r="G352" s="211"/>
      <c r="H352" s="211">
        <f t="shared" si="598"/>
        <v>0</v>
      </c>
      <c r="I352" s="211"/>
      <c r="J352" s="211">
        <f t="shared" si="599"/>
        <v>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601"/>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0</v>
      </c>
    </row>
    <row r="353" spans="2:38" x14ac:dyDescent="0.25">
      <c r="B353" s="209" t="s">
        <v>1264</v>
      </c>
      <c r="C353" s="210" t="s">
        <v>1265</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1266</v>
      </c>
      <c r="C354" s="210" t="s">
        <v>1267</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3233534</v>
      </c>
      <c r="F354" s="211">
        <f t="shared" si="597"/>
        <v>3233534</v>
      </c>
      <c r="G354" s="211"/>
      <c r="H354" s="211">
        <f t="shared" si="598"/>
        <v>3233534</v>
      </c>
      <c r="I354" s="211"/>
      <c r="J354" s="211">
        <f t="shared" si="599"/>
        <v>3233534</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2079336</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3233534</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601"/>
        <v>3233534</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603"/>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3233534</v>
      </c>
    </row>
    <row r="355" spans="2:38" x14ac:dyDescent="0.25">
      <c r="B355" s="209" t="s">
        <v>460</v>
      </c>
      <c r="C355" s="210" t="s">
        <v>1268</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1">
        <f t="shared" si="597"/>
        <v>0</v>
      </c>
      <c r="G355" s="211"/>
      <c r="H355" s="211">
        <f t="shared" si="598"/>
        <v>0</v>
      </c>
      <c r="I355" s="211"/>
      <c r="J355" s="211">
        <f t="shared" si="599"/>
        <v>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1">
        <f t="shared" si="601"/>
        <v>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0</v>
      </c>
      <c r="AL355" s="211">
        <f t="shared" si="605"/>
        <v>0</v>
      </c>
    </row>
    <row r="356" spans="2:38" x14ac:dyDescent="0.25">
      <c r="B356" s="209" t="s">
        <v>1269</v>
      </c>
      <c r="C356" s="210" t="s">
        <v>1268</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1270</v>
      </c>
      <c r="C357" s="210" t="s">
        <v>1271</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1272</v>
      </c>
      <c r="C358" s="210" t="s">
        <v>1273</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1274</v>
      </c>
      <c r="C359" s="210" t="s">
        <v>1275</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461</v>
      </c>
      <c r="C360" s="210" t="s">
        <v>1276</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85500</v>
      </c>
      <c r="F360" s="211">
        <f t="shared" si="739"/>
        <v>85500</v>
      </c>
      <c r="G360" s="211"/>
      <c r="H360" s="211">
        <f t="shared" si="740"/>
        <v>85500</v>
      </c>
      <c r="I360" s="211"/>
      <c r="J360" s="211">
        <f t="shared" si="741"/>
        <v>85500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81500</v>
      </c>
      <c r="Y360" s="211">
        <f t="shared" si="742"/>
        <v>85500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85500</v>
      </c>
    </row>
    <row r="361" spans="2:38" x14ac:dyDescent="0.25">
      <c r="B361" s="209" t="s">
        <v>1277</v>
      </c>
      <c r="C361" s="210" t="s">
        <v>1278</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26000</v>
      </c>
      <c r="F361" s="211">
        <f t="shared" si="739"/>
        <v>26000</v>
      </c>
      <c r="G361" s="211"/>
      <c r="H361" s="211">
        <f t="shared" si="740"/>
        <v>26000</v>
      </c>
      <c r="I361" s="211"/>
      <c r="J361" s="211">
        <f t="shared" si="741"/>
        <v>26000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26000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1">
        <f t="shared" si="742"/>
        <v>26000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26000</v>
      </c>
    </row>
    <row r="362" spans="2:38" x14ac:dyDescent="0.25">
      <c r="B362" s="209" t="s">
        <v>1279</v>
      </c>
      <c r="C362" s="210" t="s">
        <v>1280</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1281</v>
      </c>
      <c r="C363" s="210" t="s">
        <v>1282</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1283</v>
      </c>
      <c r="C364" s="210" t="s">
        <v>1284</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462</v>
      </c>
      <c r="C365" s="210" t="s">
        <v>1285</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0</v>
      </c>
      <c r="G365" s="211"/>
      <c r="H365" s="211">
        <f t="shared" si="740"/>
        <v>0</v>
      </c>
      <c r="I365" s="211"/>
      <c r="J365" s="211">
        <f t="shared" si="74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0</v>
      </c>
    </row>
    <row r="366" spans="2:38" x14ac:dyDescent="0.25">
      <c r="B366" s="209" t="s">
        <v>1286</v>
      </c>
      <c r="C366" s="210" t="s">
        <v>1287</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1288</v>
      </c>
      <c r="C367" s="210" t="s">
        <v>1289</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1290</v>
      </c>
      <c r="C368" s="210" t="s">
        <v>1291</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1292</v>
      </c>
      <c r="C369" s="210" t="s">
        <v>1293</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739"/>
        <v>0</v>
      </c>
      <c r="G369" s="211"/>
      <c r="H369" s="211">
        <f t="shared" si="740"/>
        <v>0</v>
      </c>
      <c r="I369" s="211"/>
      <c r="J369" s="211">
        <f t="shared" si="74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74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0</v>
      </c>
    </row>
    <row r="370" spans="1:38" x14ac:dyDescent="0.25">
      <c r="B370" s="209" t="s">
        <v>1294</v>
      </c>
      <c r="C370" s="210" t="s">
        <v>1295</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1296</v>
      </c>
      <c r="C371" s="210" t="s">
        <v>1297</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1298</v>
      </c>
      <c r="C372" s="210" t="s">
        <v>1299</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1300</v>
      </c>
      <c r="C373" s="210" t="s">
        <v>1301</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1302</v>
      </c>
      <c r="C374" s="210" t="s">
        <v>1303</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1304</v>
      </c>
      <c r="C375" s="210" t="s">
        <v>1305</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1306</v>
      </c>
      <c r="C376" s="210" t="s">
        <v>1305</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1307</v>
      </c>
      <c r="C377" s="210" t="s">
        <v>1308</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463</v>
      </c>
      <c r="C378" s="219" t="s">
        <v>330</v>
      </c>
      <c r="D378" s="220">
        <f>SUM(D379:D383)</f>
        <v>0</v>
      </c>
      <c r="E378" s="220">
        <f>SUM(E379:E383)</f>
        <v>0</v>
      </c>
      <c r="F378" s="220">
        <f t="shared" ref="F378:F448" si="747">D378+E378</f>
        <v>0</v>
      </c>
      <c r="G378" s="220">
        <f>SUM(G379:G383)</f>
        <v>0</v>
      </c>
      <c r="H378" s="220">
        <f t="shared" si="598"/>
        <v>0</v>
      </c>
      <c r="I378" s="220">
        <f>SUM(I379:I383)</f>
        <v>0</v>
      </c>
      <c r="J378" s="220">
        <f t="shared" si="599"/>
        <v>0</v>
      </c>
      <c r="K378" s="220">
        <f t="shared" ref="K378:X378" si="748">SUM(K379:K383)</f>
        <v>0</v>
      </c>
      <c r="L378" s="220">
        <f t="shared" si="748"/>
        <v>0</v>
      </c>
      <c r="M378" s="220">
        <f t="shared" si="748"/>
        <v>0</v>
      </c>
      <c r="N378" s="220">
        <f t="shared" si="748"/>
        <v>0</v>
      </c>
      <c r="O378" s="220">
        <f t="shared" si="748"/>
        <v>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0</v>
      </c>
      <c r="Y378" s="220">
        <f t="shared" si="601"/>
        <v>0</v>
      </c>
      <c r="Z378" s="220">
        <f>SUM(Z379:Z383)</f>
        <v>0</v>
      </c>
      <c r="AA378" s="220">
        <f>SUM(AA379:AA383)</f>
        <v>0</v>
      </c>
      <c r="AB378" s="220">
        <f>SUM(AB379:AB383)</f>
        <v>0</v>
      </c>
      <c r="AC378" s="220">
        <f t="shared" si="602"/>
        <v>0</v>
      </c>
      <c r="AD378" s="220">
        <f>SUM(AD379:AD383)</f>
        <v>0</v>
      </c>
      <c r="AE378" s="220">
        <f>SUM(AE379:AE383)</f>
        <v>0</v>
      </c>
      <c r="AF378" s="220">
        <f>SUM(AF379:AF383)</f>
        <v>0</v>
      </c>
      <c r="AG378" s="220">
        <f t="shared" si="603"/>
        <v>0</v>
      </c>
      <c r="AH378" s="220">
        <f>SUM(AH379:AH383)</f>
        <v>0</v>
      </c>
      <c r="AI378" s="220">
        <f>SUM(AI379:AI383)</f>
        <v>0</v>
      </c>
      <c r="AJ378" s="220">
        <f>SUM(AJ379:AJ383)</f>
        <v>0</v>
      </c>
      <c r="AK378" s="220">
        <f t="shared" si="604"/>
        <v>0</v>
      </c>
      <c r="AL378" s="220">
        <f t="shared" si="605"/>
        <v>0</v>
      </c>
    </row>
    <row r="379" spans="1:38" x14ac:dyDescent="0.25">
      <c r="B379" s="209" t="s">
        <v>464</v>
      </c>
      <c r="C379" s="210" t="s">
        <v>331</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1">
        <f t="shared" si="747"/>
        <v>0</v>
      </c>
      <c r="G379" s="211"/>
      <c r="H379" s="211">
        <f t="shared" si="598"/>
        <v>0</v>
      </c>
      <c r="I379" s="211"/>
      <c r="J379" s="211">
        <f t="shared" si="599"/>
        <v>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601"/>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0</v>
      </c>
    </row>
    <row r="380" spans="1:38" x14ac:dyDescent="0.25">
      <c r="B380" s="209" t="s">
        <v>1309</v>
      </c>
      <c r="C380" s="210" t="s">
        <v>1310</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1">
        <f t="shared" si="747"/>
        <v>0</v>
      </c>
      <c r="G380" s="211"/>
      <c r="H380" s="211">
        <f t="shared" si="598"/>
        <v>0</v>
      </c>
      <c r="I380" s="211"/>
      <c r="J380" s="211">
        <f t="shared" si="599"/>
        <v>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601"/>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0</v>
      </c>
    </row>
    <row r="381" spans="1:38" x14ac:dyDescent="0.25">
      <c r="B381" s="209" t="s">
        <v>1311</v>
      </c>
      <c r="C381" s="210" t="s">
        <v>1312</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52"/>
      <c r="B382" s="209" t="s">
        <v>1313</v>
      </c>
      <c r="C382" s="210" t="s">
        <v>1314</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52"/>
      <c r="B383" s="209" t="s">
        <v>1315</v>
      </c>
      <c r="C383" s="210" t="s">
        <v>1314</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465</v>
      </c>
      <c r="C384" s="219" t="s">
        <v>332</v>
      </c>
      <c r="D384" s="220">
        <f>SUM(D385:D392)</f>
        <v>0</v>
      </c>
      <c r="E384" s="220">
        <f>SUM(E385:E392)</f>
        <v>0</v>
      </c>
      <c r="F384" s="220">
        <f t="shared" si="747"/>
        <v>0</v>
      </c>
      <c r="G384" s="220">
        <f t="shared" ref="G384:I384" si="765">SUM(G385:G392)</f>
        <v>0</v>
      </c>
      <c r="H384" s="220">
        <f t="shared" si="598"/>
        <v>0</v>
      </c>
      <c r="I384" s="220">
        <f t="shared" si="765"/>
        <v>0</v>
      </c>
      <c r="J384" s="220">
        <f t="shared" si="599"/>
        <v>0</v>
      </c>
      <c r="K384" s="220">
        <f t="shared" ref="K384:AJ384" si="766">SUM(K385:K392)</f>
        <v>0</v>
      </c>
      <c r="L384" s="220">
        <f t="shared" si="766"/>
        <v>0</v>
      </c>
      <c r="M384" s="220">
        <f t="shared" si="766"/>
        <v>0</v>
      </c>
      <c r="N384" s="220">
        <f t="shared" si="766"/>
        <v>0</v>
      </c>
      <c r="O384" s="220">
        <f t="shared" si="766"/>
        <v>0</v>
      </c>
      <c r="P384" s="220">
        <f t="shared" si="766"/>
        <v>0</v>
      </c>
      <c r="Q384" s="220">
        <f t="shared" si="766"/>
        <v>0</v>
      </c>
      <c r="R384" s="220">
        <f t="shared" si="766"/>
        <v>0</v>
      </c>
      <c r="S384" s="220">
        <f t="shared" si="766"/>
        <v>0</v>
      </c>
      <c r="T384" s="220">
        <f t="shared" si="766"/>
        <v>0</v>
      </c>
      <c r="U384" s="220">
        <f t="shared" si="766"/>
        <v>0</v>
      </c>
      <c r="V384" s="220">
        <f t="shared" si="766"/>
        <v>0</v>
      </c>
      <c r="W384" s="220">
        <f t="shared" si="766"/>
        <v>0</v>
      </c>
      <c r="X384" s="220">
        <f t="shared" si="766"/>
        <v>0</v>
      </c>
      <c r="Y384" s="220">
        <f t="shared" si="601"/>
        <v>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0</v>
      </c>
    </row>
    <row r="385" spans="2:38" x14ac:dyDescent="0.25">
      <c r="B385" s="209" t="s">
        <v>466</v>
      </c>
      <c r="C385" s="210" t="s">
        <v>333</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1316</v>
      </c>
      <c r="C386" s="210" t="s">
        <v>1317</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467</v>
      </c>
      <c r="C387" s="210" t="s">
        <v>334</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0</v>
      </c>
      <c r="G387" s="211"/>
      <c r="H387" s="211">
        <f t="shared" si="768"/>
        <v>0</v>
      </c>
      <c r="I387" s="211"/>
      <c r="J387" s="211">
        <f t="shared" si="769"/>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0</v>
      </c>
    </row>
    <row r="388" spans="2:38" x14ac:dyDescent="0.25">
      <c r="B388" s="209" t="s">
        <v>1318</v>
      </c>
      <c r="C388" s="210" t="s">
        <v>1319</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1320</v>
      </c>
      <c r="C389" s="210" t="s">
        <v>1321</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468</v>
      </c>
      <c r="C390" s="210" t="s">
        <v>335</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1322</v>
      </c>
      <c r="C391" s="210" t="s">
        <v>1323</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1324</v>
      </c>
      <c r="C392" s="210" t="s">
        <v>1325</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454</v>
      </c>
      <c r="C393" s="207" t="s">
        <v>325</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455</v>
      </c>
      <c r="C394" s="219" t="s">
        <v>326</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469</v>
      </c>
      <c r="C395" s="210" t="s">
        <v>336</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1228</v>
      </c>
      <c r="C396" s="210" t="s">
        <v>1229</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1230</v>
      </c>
      <c r="C397" s="210" t="s">
        <v>1231</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1232</v>
      </c>
      <c r="C398" s="210" t="s">
        <v>1233</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1234</v>
      </c>
      <c r="C399" s="210" t="s">
        <v>1235</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470</v>
      </c>
      <c r="C400" s="210" t="s">
        <v>337</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1236</v>
      </c>
      <c r="C401" s="210" t="s">
        <v>1237</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471</v>
      </c>
      <c r="C402" s="210" t="s">
        <v>338</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1238</v>
      </c>
      <c r="C403" s="210" t="s">
        <v>1239</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456</v>
      </c>
      <c r="C404" s="219" t="s">
        <v>327</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1240</v>
      </c>
      <c r="C405" s="210" t="s">
        <v>1241</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472</v>
      </c>
      <c r="C406" s="210" t="s">
        <v>339</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456</v>
      </c>
      <c r="C407" s="207" t="s">
        <v>327</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472</v>
      </c>
      <c r="C408" s="219" t="s">
        <v>339</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1242</v>
      </c>
      <c r="C409" s="210" t="s">
        <v>1243</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1244</v>
      </c>
      <c r="C410" s="210" t="s">
        <v>1245</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473</v>
      </c>
      <c r="C411" s="210" t="s">
        <v>340</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474</v>
      </c>
      <c r="C412" s="207" t="s">
        <v>341</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475</v>
      </c>
      <c r="C413" s="219" t="s">
        <v>342</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476</v>
      </c>
      <c r="C414" s="210" t="s">
        <v>343</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1326</v>
      </c>
      <c r="C415" s="210" t="s">
        <v>1327</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1328</v>
      </c>
      <c r="C416" s="210" t="s">
        <v>1329</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477</v>
      </c>
      <c r="C417" s="210" t="s">
        <v>344</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478</v>
      </c>
      <c r="C418" s="210" t="s">
        <v>345</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1426</v>
      </c>
      <c r="C419" s="210" t="s">
        <v>1427</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1428</v>
      </c>
      <c r="C420" s="210" t="s">
        <v>1429</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1430</v>
      </c>
      <c r="C421" s="210" t="s">
        <v>1431</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1432</v>
      </c>
      <c r="C422" s="210" t="s">
        <v>1433</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1434</v>
      </c>
      <c r="C423" s="210" t="s">
        <v>1435</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479</v>
      </c>
      <c r="C424" s="219" t="s">
        <v>346</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480</v>
      </c>
      <c r="C425" s="210" t="s">
        <v>347</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1436</v>
      </c>
      <c r="C426" s="210" t="s">
        <v>1437</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1438</v>
      </c>
      <c r="C427" s="210" t="s">
        <v>1439</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1440</v>
      </c>
      <c r="C428" s="210" t="s">
        <v>1441</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1442</v>
      </c>
      <c r="C429" s="210" t="s">
        <v>1443</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1444</v>
      </c>
      <c r="C430" s="210" t="s">
        <v>1445</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1446</v>
      </c>
      <c r="C431" s="210" t="s">
        <v>1447</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481</v>
      </c>
      <c r="C432" s="219" t="s">
        <v>348</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1448</v>
      </c>
      <c r="C433" s="210" t="s">
        <v>1449</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482</v>
      </c>
      <c r="C434" s="210" t="s">
        <v>349</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483</v>
      </c>
      <c r="C435" s="219" t="s">
        <v>350</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484</v>
      </c>
      <c r="C436" s="210" t="s">
        <v>351</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1478</v>
      </c>
      <c r="C437" s="210" t="s">
        <v>1479</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1480</v>
      </c>
      <c r="C438" s="210" t="s">
        <v>1481</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485</v>
      </c>
      <c r="C439" s="219" t="s">
        <v>352</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486</v>
      </c>
      <c r="C440" s="210" t="s">
        <v>347</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1482</v>
      </c>
      <c r="C441" s="210" t="s">
        <v>1437</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1483</v>
      </c>
      <c r="C442" s="210" t="s">
        <v>1439</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1484</v>
      </c>
      <c r="C443" s="210" t="s">
        <v>1443</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1485</v>
      </c>
      <c r="C444" s="210" t="s">
        <v>1486</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1487</v>
      </c>
      <c r="C445" s="210" t="s">
        <v>1447</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1488</v>
      </c>
      <c r="C446" s="210" t="s">
        <v>1489</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1490</v>
      </c>
      <c r="C447" s="210" t="s">
        <v>1449</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1491</v>
      </c>
      <c r="C448" s="210" t="s">
        <v>1492</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475</v>
      </c>
      <c r="C449" s="207" t="s">
        <v>342</v>
      </c>
      <c r="D449" s="208">
        <f>D450</f>
        <v>0</v>
      </c>
      <c r="E449" s="208">
        <f>E450</f>
        <v>0</v>
      </c>
      <c r="F449" s="208">
        <f t="shared" ref="F449:F587" si="919">D449+E449</f>
        <v>0</v>
      </c>
      <c r="G449" s="208">
        <f t="shared" ref="G449:I449" si="920">G450</f>
        <v>0</v>
      </c>
      <c r="H449" s="208">
        <f t="shared" si="598"/>
        <v>0</v>
      </c>
      <c r="I449" s="208">
        <f t="shared" si="920"/>
        <v>0</v>
      </c>
      <c r="J449" s="208">
        <f t="shared" si="599"/>
        <v>0</v>
      </c>
      <c r="K449" s="208">
        <f t="shared" ref="K449:AJ449" si="921">K450</f>
        <v>0</v>
      </c>
      <c r="L449" s="208">
        <f t="shared" si="921"/>
        <v>0</v>
      </c>
      <c r="M449" s="208">
        <f t="shared" si="921"/>
        <v>0</v>
      </c>
      <c r="N449" s="208">
        <f t="shared" si="921"/>
        <v>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0</v>
      </c>
      <c r="X449" s="208">
        <f t="shared" si="921"/>
        <v>0</v>
      </c>
      <c r="Y449" s="208">
        <f t="shared" si="601"/>
        <v>0</v>
      </c>
      <c r="Z449" s="208">
        <f t="shared" si="921"/>
        <v>0</v>
      </c>
      <c r="AA449" s="208">
        <f t="shared" si="921"/>
        <v>0</v>
      </c>
      <c r="AB449" s="208">
        <f t="shared" si="921"/>
        <v>0</v>
      </c>
      <c r="AC449" s="208">
        <f t="shared" si="602"/>
        <v>0</v>
      </c>
      <c r="AD449" s="208">
        <f t="shared" si="921"/>
        <v>0</v>
      </c>
      <c r="AE449" s="208">
        <f t="shared" si="921"/>
        <v>0</v>
      </c>
      <c r="AF449" s="208">
        <f t="shared" si="921"/>
        <v>0</v>
      </c>
      <c r="AG449" s="208">
        <f t="shared" si="603"/>
        <v>0</v>
      </c>
      <c r="AH449" s="208">
        <f t="shared" si="921"/>
        <v>0</v>
      </c>
      <c r="AI449" s="208">
        <f t="shared" si="921"/>
        <v>0</v>
      </c>
      <c r="AJ449" s="208">
        <f t="shared" si="921"/>
        <v>0</v>
      </c>
      <c r="AK449" s="208">
        <f t="shared" si="604"/>
        <v>0</v>
      </c>
      <c r="AL449" s="208">
        <f t="shared" si="605"/>
        <v>0</v>
      </c>
    </row>
    <row r="450" spans="2:38" x14ac:dyDescent="0.25">
      <c r="B450" s="218" t="s">
        <v>477</v>
      </c>
      <c r="C450" s="219" t="s">
        <v>344</v>
      </c>
      <c r="D450" s="220">
        <f>SUM(D451:D500)</f>
        <v>0</v>
      </c>
      <c r="E450" s="220">
        <f>SUM(E451:E500)</f>
        <v>0</v>
      </c>
      <c r="F450" s="220">
        <f t="shared" si="919"/>
        <v>0</v>
      </c>
      <c r="G450" s="220">
        <f>SUM(G451:G500)</f>
        <v>0</v>
      </c>
      <c r="H450" s="220">
        <f t="shared" ref="H450:H587" si="922">F450-G450</f>
        <v>0</v>
      </c>
      <c r="I450" s="220">
        <f>SUM(I451:I500)</f>
        <v>0</v>
      </c>
      <c r="J450" s="220">
        <f t="shared" ref="J450:J587" si="923">F450-I450</f>
        <v>0</v>
      </c>
      <c r="K450" s="220">
        <f t="shared" ref="K450:X450" si="924">SUM(K451:K500)</f>
        <v>0</v>
      </c>
      <c r="L450" s="220">
        <f t="shared" si="924"/>
        <v>0</v>
      </c>
      <c r="M450" s="220">
        <f t="shared" si="924"/>
        <v>0</v>
      </c>
      <c r="N450" s="220">
        <f t="shared" si="924"/>
        <v>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0</v>
      </c>
      <c r="X450" s="220">
        <f t="shared" si="924"/>
        <v>0</v>
      </c>
      <c r="Y450" s="220">
        <f t="shared" ref="Y450:Y587" si="925">V450+W450+X450</f>
        <v>0</v>
      </c>
      <c r="Z450" s="220">
        <f>SUM(Z451:Z500)</f>
        <v>0</v>
      </c>
      <c r="AA450" s="220">
        <f>SUM(AA451:AA500)</f>
        <v>0</v>
      </c>
      <c r="AB450" s="220">
        <f>SUM(AB451:AB500)</f>
        <v>0</v>
      </c>
      <c r="AC450" s="220">
        <f t="shared" ref="AC450:AC587" si="926">Z450+AA450+AB450</f>
        <v>0</v>
      </c>
      <c r="AD450" s="220">
        <f>SUM(AD451:AD500)</f>
        <v>0</v>
      </c>
      <c r="AE450" s="220">
        <f>SUM(AE451:AE500)</f>
        <v>0</v>
      </c>
      <c r="AF450" s="220">
        <f>SUM(AF451:AF500)</f>
        <v>0</v>
      </c>
      <c r="AG450" s="220">
        <f t="shared" ref="AG450:AG587" si="927">AD450+AE450+AF450</f>
        <v>0</v>
      </c>
      <c r="AH450" s="220">
        <f>SUM(AH451:AH500)</f>
        <v>0</v>
      </c>
      <c r="AI450" s="220">
        <f>SUM(AI451:AI500)</f>
        <v>0</v>
      </c>
      <c r="AJ450" s="220">
        <f>SUM(AJ451:AJ500)</f>
        <v>0</v>
      </c>
      <c r="AK450" s="220">
        <f t="shared" ref="AK450:AK587" si="928">AH450+AI450+AJ450</f>
        <v>0</v>
      </c>
      <c r="AL450" s="220">
        <f t="shared" ref="AL450:AL587" si="929">Y450+AC450+AG450+AK450</f>
        <v>0</v>
      </c>
    </row>
    <row r="451" spans="2:38" x14ac:dyDescent="0.25">
      <c r="B451" s="209" t="s">
        <v>487</v>
      </c>
      <c r="C451" s="210" t="s">
        <v>353</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919"/>
        <v>0</v>
      </c>
      <c r="G451" s="211"/>
      <c r="H451" s="211">
        <f t="shared" si="922"/>
        <v>0</v>
      </c>
      <c r="I451" s="211"/>
      <c r="J451" s="211">
        <f t="shared" si="923"/>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927"/>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0</v>
      </c>
    </row>
    <row r="452" spans="2:38" x14ac:dyDescent="0.25">
      <c r="B452" s="209" t="s">
        <v>1330</v>
      </c>
      <c r="C452" s="210" t="s">
        <v>1331</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1332</v>
      </c>
      <c r="C453" s="210" t="s">
        <v>1333</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1334</v>
      </c>
      <c r="C454" s="210" t="s">
        <v>1335</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1336</v>
      </c>
      <c r="C455" s="210" t="s">
        <v>1337</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1">
        <f t="shared" si="919"/>
        <v>0</v>
      </c>
      <c r="G455" s="211"/>
      <c r="H455" s="211">
        <f t="shared" si="922"/>
        <v>0</v>
      </c>
      <c r="I455" s="211"/>
      <c r="J455" s="211">
        <f t="shared" si="923"/>
        <v>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926"/>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0</v>
      </c>
    </row>
    <row r="456" spans="2:38" x14ac:dyDescent="0.25">
      <c r="B456" s="209" t="s">
        <v>1338</v>
      </c>
      <c r="C456" s="210" t="s">
        <v>1339</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1340</v>
      </c>
      <c r="C457" s="210" t="s">
        <v>1341</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1342</v>
      </c>
      <c r="C458" s="210" t="s">
        <v>1343</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1344</v>
      </c>
      <c r="C459" s="210" t="s">
        <v>1345</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1346</v>
      </c>
      <c r="C460" s="210" t="s">
        <v>1347</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1348</v>
      </c>
      <c r="C461" s="210" t="s">
        <v>1349</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1350</v>
      </c>
      <c r="C462" s="210" t="s">
        <v>1351</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919"/>
        <v>0</v>
      </c>
      <c r="G462" s="211"/>
      <c r="H462" s="211">
        <f t="shared" si="922"/>
        <v>0</v>
      </c>
      <c r="I462" s="211"/>
      <c r="J462" s="211">
        <f t="shared" si="923"/>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926"/>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0</v>
      </c>
    </row>
    <row r="463" spans="2:38" x14ac:dyDescent="0.25">
      <c r="B463" s="209" t="s">
        <v>1352</v>
      </c>
      <c r="C463" s="210" t="s">
        <v>1353</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1354</v>
      </c>
      <c r="C464" s="210" t="s">
        <v>1355</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1356</v>
      </c>
      <c r="C465" s="210" t="s">
        <v>1357</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1358</v>
      </c>
      <c r="C466" s="210" t="s">
        <v>1359</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1360</v>
      </c>
      <c r="C467" s="210" t="s">
        <v>1361</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1362</v>
      </c>
      <c r="C468" s="210" t="s">
        <v>1363</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1364</v>
      </c>
      <c r="C469" s="210" t="s">
        <v>1365</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1366</v>
      </c>
      <c r="C470" s="210" t="s">
        <v>1367</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1368</v>
      </c>
      <c r="C471" s="210" t="s">
        <v>1369</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1370</v>
      </c>
      <c r="C472" s="210" t="s">
        <v>1371</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1372</v>
      </c>
      <c r="C473" s="210" t="s">
        <v>1373</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488</v>
      </c>
      <c r="C474" s="210" t="s">
        <v>1374</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1375</v>
      </c>
      <c r="C475" s="210" t="s">
        <v>1376</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1377</v>
      </c>
      <c r="C476" s="210" t="s">
        <v>1367</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1378</v>
      </c>
      <c r="C477" s="210" t="s">
        <v>1379</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1380</v>
      </c>
      <c r="C478" s="210" t="s">
        <v>1381</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1382</v>
      </c>
      <c r="C479" s="210" t="s">
        <v>1383</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1384</v>
      </c>
      <c r="C480" s="210" t="s">
        <v>1385</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1386</v>
      </c>
      <c r="C481" s="210" t="s">
        <v>1387</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1388</v>
      </c>
      <c r="C482" s="210" t="s">
        <v>1389</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1390</v>
      </c>
      <c r="C483" s="210" t="s">
        <v>1391</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1392</v>
      </c>
      <c r="C484" s="210" t="s">
        <v>1393</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1394</v>
      </c>
      <c r="C485" s="210" t="s">
        <v>1395</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1396</v>
      </c>
      <c r="C486" s="210" t="s">
        <v>1397</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1398</v>
      </c>
      <c r="C487" s="210" t="s">
        <v>1399</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1400</v>
      </c>
      <c r="C488" s="210" t="s">
        <v>1401</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1402</v>
      </c>
      <c r="C489" s="210" t="s">
        <v>1403</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1404</v>
      </c>
      <c r="C490" s="210" t="s">
        <v>1405</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1406</v>
      </c>
      <c r="C491" s="210" t="s">
        <v>1407</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1408</v>
      </c>
      <c r="C492" s="210" t="s">
        <v>1409</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1410</v>
      </c>
      <c r="C493" s="210" t="s">
        <v>1411</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1412</v>
      </c>
      <c r="C494" s="210" t="s">
        <v>1413</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1414</v>
      </c>
      <c r="C495" s="210" t="s">
        <v>1415</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1416</v>
      </c>
      <c r="C496" s="210" t="s">
        <v>1417</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1418</v>
      </c>
      <c r="C497" s="210" t="s">
        <v>1419</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1420</v>
      </c>
      <c r="C498" s="210" t="s">
        <v>1421</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1422</v>
      </c>
      <c r="C499" s="210" t="s">
        <v>1423</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1424</v>
      </c>
      <c r="C500" s="210" t="s">
        <v>1425</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481</v>
      </c>
      <c r="C501" s="207" t="s">
        <v>348</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482</v>
      </c>
      <c r="C502" s="219" t="s">
        <v>349</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489</v>
      </c>
      <c r="C503" s="210" t="s">
        <v>354</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1450</v>
      </c>
      <c r="C504" s="210" t="s">
        <v>1451</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1452</v>
      </c>
      <c r="C505" s="210" t="s">
        <v>1453</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1454</v>
      </c>
      <c r="C506" s="210" t="s">
        <v>1455</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1456</v>
      </c>
      <c r="C507" s="210" t="s">
        <v>1457</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1458</v>
      </c>
      <c r="C508" s="210" t="s">
        <v>1459</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1460</v>
      </c>
      <c r="C509" s="210" t="s">
        <v>1461</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1462</v>
      </c>
      <c r="C510" s="210" t="s">
        <v>1463</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1464</v>
      </c>
      <c r="C511" s="210" t="s">
        <v>1465</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1466</v>
      </c>
      <c r="C512" s="210" t="s">
        <v>1467</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1468</v>
      </c>
      <c r="C513" s="210" t="s">
        <v>1469</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1470</v>
      </c>
      <c r="C514" s="210" t="s">
        <v>1471</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1472</v>
      </c>
      <c r="C515" s="210" t="s">
        <v>1473</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1474</v>
      </c>
      <c r="C516" s="210" t="s">
        <v>1475</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1476</v>
      </c>
      <c r="C517" s="210" t="s">
        <v>1477</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490</v>
      </c>
      <c r="C518" s="207" t="s">
        <v>355</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491</v>
      </c>
      <c r="C519" s="219" t="s">
        <v>356</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492</v>
      </c>
      <c r="C520" s="210" t="s">
        <v>357</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1493</v>
      </c>
      <c r="C521" s="210" t="s">
        <v>1494</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1495</v>
      </c>
      <c r="C522" s="210" t="s">
        <v>1496</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493</v>
      </c>
      <c r="C523" s="210" t="s">
        <v>358</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1497</v>
      </c>
      <c r="C524" s="210" t="s">
        <v>1498</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1499</v>
      </c>
      <c r="C525" s="210" t="s">
        <v>1500</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1501</v>
      </c>
      <c r="C526" s="210" t="s">
        <v>1502</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1503</v>
      </c>
      <c r="C527" s="210" t="s">
        <v>1504</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494</v>
      </c>
      <c r="C528" s="219" t="s">
        <v>359</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495</v>
      </c>
      <c r="C529" s="210" t="s">
        <v>360</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1505</v>
      </c>
      <c r="C530" s="210" t="s">
        <v>1506</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1507</v>
      </c>
      <c r="C531" s="210" t="s">
        <v>1508</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1509</v>
      </c>
      <c r="C532" s="210" t="s">
        <v>1510</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1511</v>
      </c>
      <c r="C533" s="210" t="s">
        <v>1512</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1513</v>
      </c>
      <c r="C534" s="210" t="s">
        <v>1514</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1515</v>
      </c>
      <c r="C535" s="210" t="s">
        <v>1516</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1517</v>
      </c>
      <c r="C536" s="210" t="s">
        <v>1518</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1519</v>
      </c>
      <c r="C537" s="210" t="s">
        <v>1520</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1521</v>
      </c>
      <c r="C538" s="210" t="s">
        <v>1522</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1523</v>
      </c>
      <c r="C539" s="210" t="s">
        <v>1524</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1525</v>
      </c>
      <c r="C540" s="210" t="s">
        <v>1526</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1527</v>
      </c>
      <c r="C541" s="210" t="s">
        <v>1528</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1529</v>
      </c>
      <c r="C542" s="210" t="s">
        <v>1530</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1531</v>
      </c>
      <c r="C543" s="210" t="s">
        <v>1532</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1533</v>
      </c>
      <c r="C544" s="210" t="s">
        <v>1534</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496</v>
      </c>
      <c r="C545" s="207" t="s">
        <v>361</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497</v>
      </c>
      <c r="C546" s="219" t="s">
        <v>362</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498</v>
      </c>
      <c r="C547" s="210" t="s">
        <v>363</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1535</v>
      </c>
      <c r="C548" s="210" t="s">
        <v>1536</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1537</v>
      </c>
      <c r="C549" s="210" t="s">
        <v>1538</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1539</v>
      </c>
      <c r="C550" s="210" t="s">
        <v>1540</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1541</v>
      </c>
      <c r="C551" s="210" t="s">
        <v>1542</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1543</v>
      </c>
      <c r="C552" s="210" t="s">
        <v>1544</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499</v>
      </c>
      <c r="C553" s="210" t="s">
        <v>364</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1545</v>
      </c>
      <c r="C554" s="210" t="s">
        <v>1546</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1547</v>
      </c>
      <c r="C555" s="210" t="s">
        <v>1548</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1549</v>
      </c>
      <c r="C556" s="210" t="s">
        <v>1550</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1551</v>
      </c>
      <c r="C557" s="210" t="s">
        <v>1552</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1553</v>
      </c>
      <c r="C558" s="210" t="s">
        <v>1554</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1555</v>
      </c>
      <c r="C559" s="210" t="s">
        <v>1556</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500</v>
      </c>
      <c r="C560" s="219" t="s">
        <v>365</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501</v>
      </c>
      <c r="C561" s="210" t="s">
        <v>366</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500</v>
      </c>
      <c r="C562" s="207" t="s">
        <v>365</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501</v>
      </c>
      <c r="C563" s="219" t="s">
        <v>366</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502</v>
      </c>
      <c r="C564" s="210" t="s">
        <v>367</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1557</v>
      </c>
      <c r="C565" s="210" t="s">
        <v>1558</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1559</v>
      </c>
      <c r="C566" s="210" t="s">
        <v>775</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1560</v>
      </c>
      <c r="C567" s="210" t="s">
        <v>1561</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1562</v>
      </c>
      <c r="C568" s="210" t="s">
        <v>1563</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1564</v>
      </c>
      <c r="C569" s="210" t="s">
        <v>1565</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1566</v>
      </c>
      <c r="C570" s="210" t="s">
        <v>1567</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1568</v>
      </c>
      <c r="C571" s="210" t="s">
        <v>1569</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1570</v>
      </c>
      <c r="C572" s="210" t="s">
        <v>1571</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1572</v>
      </c>
      <c r="C573" s="210" t="s">
        <v>1573</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1574</v>
      </c>
      <c r="C574" s="210" t="s">
        <v>1575</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1576</v>
      </c>
      <c r="C575" s="210" t="s">
        <v>1577</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1578</v>
      </c>
      <c r="C576" s="210" t="s">
        <v>1579</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1580</v>
      </c>
      <c r="C577" s="210" t="s">
        <v>1581</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1582</v>
      </c>
      <c r="C578" s="210" t="s">
        <v>1583</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1584</v>
      </c>
      <c r="C579" s="210" t="s">
        <v>1585</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1586</v>
      </c>
      <c r="C580" s="210" t="s">
        <v>1587</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1588</v>
      </c>
      <c r="C581" s="207" t="s">
        <v>1589</v>
      </c>
      <c r="D581" s="208">
        <f>SUM(D582:D586)</f>
        <v>0</v>
      </c>
      <c r="E581" s="208">
        <f>SUM(E582:E586)</f>
        <v>0</v>
      </c>
      <c r="F581" s="208">
        <f t="shared" si="1099"/>
        <v>0</v>
      </c>
      <c r="G581" s="208">
        <f>SUM(G582:G586)</f>
        <v>0</v>
      </c>
      <c r="H581" s="208">
        <f t="shared" si="1100"/>
        <v>0</v>
      </c>
      <c r="I581" s="208">
        <f>SUM(I582:I586)</f>
        <v>0</v>
      </c>
      <c r="J581" s="208">
        <f t="shared" si="1101"/>
        <v>0</v>
      </c>
      <c r="K581" s="208">
        <f t="shared" ref="K581:X581" si="1107">SUM(K582:K586)</f>
        <v>0</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0</v>
      </c>
      <c r="X581" s="208">
        <f t="shared" si="1107"/>
        <v>0</v>
      </c>
      <c r="Y581" s="208">
        <f t="shared" si="1102"/>
        <v>0</v>
      </c>
      <c r="Z581" s="208">
        <f>SUM(Z582:Z586)</f>
        <v>0</v>
      </c>
      <c r="AA581" s="208">
        <f>SUM(AA582:AA586)</f>
        <v>0</v>
      </c>
      <c r="AB581" s="208">
        <f>SUM(AB582:AB586)</f>
        <v>0</v>
      </c>
      <c r="AC581" s="208">
        <f t="shared" si="1103"/>
        <v>0</v>
      </c>
      <c r="AD581" s="208">
        <f>SUM(AD582:AD586)</f>
        <v>0</v>
      </c>
      <c r="AE581" s="208">
        <f>SUM(AE582:AE586)</f>
        <v>0</v>
      </c>
      <c r="AF581" s="208">
        <f>SUM(AF582:AF586)</f>
        <v>0</v>
      </c>
      <c r="AG581" s="208">
        <f t="shared" si="1104"/>
        <v>0</v>
      </c>
      <c r="AH581" s="208">
        <f>SUM(AH582:AH586)</f>
        <v>0</v>
      </c>
      <c r="AI581" s="208">
        <f>SUM(AI582:AI586)</f>
        <v>0</v>
      </c>
      <c r="AJ581" s="208">
        <f>SUM(AJ582:AJ586)</f>
        <v>0</v>
      </c>
      <c r="AK581" s="208">
        <f t="shared" si="1105"/>
        <v>0</v>
      </c>
      <c r="AL581" s="208">
        <f t="shared" si="1106"/>
        <v>0</v>
      </c>
    </row>
    <row r="582" spans="2:38" x14ac:dyDescent="0.25">
      <c r="B582" s="209" t="s">
        <v>1590</v>
      </c>
      <c r="C582" s="210" t="s">
        <v>1591</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1592</v>
      </c>
      <c r="C583" s="210" t="s">
        <v>1593</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1594</v>
      </c>
      <c r="C584" s="210" t="s">
        <v>1595</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1596</v>
      </c>
      <c r="C585" s="210" t="s">
        <v>1597</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1598</v>
      </c>
      <c r="C586" s="210" t="s">
        <v>1599</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1">
        <f t="shared" si="1099"/>
        <v>0</v>
      </c>
      <c r="G586" s="211"/>
      <c r="H586" s="211">
        <f t="shared" si="1100"/>
        <v>0</v>
      </c>
      <c r="I586" s="211"/>
      <c r="J586" s="211">
        <f t="shared" si="1101"/>
        <v>0</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1102"/>
        <v>0</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1103"/>
        <v>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0</v>
      </c>
    </row>
    <row r="587" spans="2:38" ht="26.25" x14ac:dyDescent="0.25">
      <c r="B587" s="212"/>
      <c r="C587" s="213" t="s">
        <v>368</v>
      </c>
      <c r="D587" s="214">
        <f>D12+D86+D97+D110+D212+D229+D330+D336+D393+D407+D412+D449+D501+D518+D562+D581</f>
        <v>8034682.4756999994</v>
      </c>
      <c r="E587" s="214">
        <f>E12+E86+E97+E110+E212+E229+E330+E336+E393+E407+E412+E449+E501+E518+E562</f>
        <v>19866778.146299999</v>
      </c>
      <c r="F587" s="214">
        <f t="shared" si="919"/>
        <v>27901460.621999998</v>
      </c>
      <c r="G587" s="214">
        <f>G12+G86+G97+G110+G212+G229+G330+G336+G393+G407+G412+G449+G501+G518+G562</f>
        <v>0</v>
      </c>
      <c r="H587" s="214">
        <f t="shared" si="922"/>
        <v>27901460.621999998</v>
      </c>
      <c r="I587" s="214">
        <f>I12+I86+I97+I110+I212+I229+I330+I336+I393+I407+I412+I449+I501+I518+I562</f>
        <v>0</v>
      </c>
      <c r="J587" s="214">
        <f t="shared" si="923"/>
        <v>27901460.621999998</v>
      </c>
      <c r="K587" s="214">
        <f t="shared" ref="K587:X587" si="1108">K12+K86+K97+K110+K212+K229+K330+K336+K393+K407+K412+K449+K501+K518+K562</f>
        <v>844204.53</v>
      </c>
      <c r="L587" s="214">
        <f t="shared" si="1108"/>
        <v>2787170</v>
      </c>
      <c r="M587" s="214">
        <f t="shared" si="1108"/>
        <v>7100</v>
      </c>
      <c r="N587" s="214">
        <f t="shared" si="1108"/>
        <v>0</v>
      </c>
      <c r="O587" s="214">
        <f t="shared" si="1108"/>
        <v>0</v>
      </c>
      <c r="P587" s="214">
        <f t="shared" si="1108"/>
        <v>0</v>
      </c>
      <c r="Q587" s="214">
        <f t="shared" si="1108"/>
        <v>0</v>
      </c>
      <c r="R587" s="214">
        <f t="shared" si="1108"/>
        <v>0</v>
      </c>
      <c r="S587" s="214">
        <f t="shared" si="1108"/>
        <v>0</v>
      </c>
      <c r="T587" s="214">
        <f t="shared" si="1108"/>
        <v>0</v>
      </c>
      <c r="U587" s="214">
        <f t="shared" si="1108"/>
        <v>6513636.2400000002</v>
      </c>
      <c r="V587" s="214">
        <f t="shared" si="1108"/>
        <v>7112976</v>
      </c>
      <c r="W587" s="214">
        <f t="shared" si="1108"/>
        <v>5704165.1600000001</v>
      </c>
      <c r="X587" s="214">
        <f t="shared" si="1108"/>
        <v>13847468.287699999</v>
      </c>
      <c r="Y587" s="214">
        <f t="shared" si="925"/>
        <v>26664609.447700001</v>
      </c>
      <c r="Z587" s="214">
        <f>Z12+Z86+Z97+Z110+Z212+Z229+Z330+Z336+Z393+Z407+Z412+Z449+Z501+Z518+Z562</f>
        <v>12160</v>
      </c>
      <c r="AA587" s="214">
        <f>AA12+AA86+AA97+AA110+AA212+AA229+AA330+AA336+AA393+AA407+AA412+AA449+AA501+AA518+AA562</f>
        <v>680000</v>
      </c>
      <c r="AB587" s="214">
        <f>AB12+AB86+AB97+AB110+AB212+AB229+AB330+AB336+AB393+AB407+AB412+AB449+AB501+AB518+AB562</f>
        <v>1600</v>
      </c>
      <c r="AC587" s="214">
        <f t="shared" si="926"/>
        <v>693760</v>
      </c>
      <c r="AD587" s="214">
        <f>AD12+AD86+AD97+AD110+AD212+AD229+AD330+AD336+AD393+AD407+AD412+AD449+AD501+AD518+AD562</f>
        <v>32950</v>
      </c>
      <c r="AE587" s="214">
        <f>AE12+AE86+AE97+AE110+AE212+AE229+AE330+AE336+AE393+AE407+AE412+AE449+AE501+AE518+AE562</f>
        <v>223800</v>
      </c>
      <c r="AF587" s="214">
        <f>AF12+AF86+AF97+AF110+AF212+AF229+AF330+AF336+AF393+AF407+AF412+AF449+AF501+AF518+AF562</f>
        <v>17073.36</v>
      </c>
      <c r="AG587" s="214">
        <f t="shared" si="927"/>
        <v>273823.35999999999</v>
      </c>
      <c r="AH587" s="214">
        <f>AH12+AH86+AH97+AH110+AH212+AH229+AH330+AH336+AH393+AH407+AH412+AH449+AH501+AH518+AH562</f>
        <v>111900</v>
      </c>
      <c r="AI587" s="214">
        <f>AI12+AI86+AI97+AI110+AI212+AI229+AI330+AI336+AI393+AI407+AI412+AI449+AI501+AI518+AI562</f>
        <v>0</v>
      </c>
      <c r="AJ587" s="214">
        <f>AJ12+AJ86+AJ97+AJ110+AJ212+AJ229+AJ330+AJ336+AJ393+AJ407+AJ412+AJ449+AJ501+AJ518+AJ562</f>
        <v>0</v>
      </c>
      <c r="AK587" s="214">
        <f t="shared" si="928"/>
        <v>111900</v>
      </c>
      <c r="AL587" s="214">
        <f t="shared" si="929"/>
        <v>27744092.807700001</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76"/>
  <sheetViews>
    <sheetView showGridLines="0" topLeftCell="A127" zoomScale="80" zoomScaleNormal="80" workbookViewId="0">
      <selection activeCell="J167" sqref="J167"/>
    </sheetView>
  </sheetViews>
  <sheetFormatPr baseColWidth="10" defaultColWidth="11.5703125" defaultRowHeight="15" x14ac:dyDescent="0.25"/>
  <cols>
    <col min="1" max="1" width="1.85546875" style="112" customWidth="1"/>
    <col min="2" max="2" width="17" style="112" customWidth="1"/>
    <col min="3" max="3" width="50" style="112" bestFit="1" customWidth="1"/>
    <col min="4" max="4" width="23.5703125" style="112" customWidth="1"/>
    <col min="5" max="5" width="10.140625" style="112" customWidth="1"/>
    <col min="6" max="7" width="13.85546875" style="112" customWidth="1"/>
    <col min="8" max="8" width="13.85546875" style="97" customWidth="1"/>
    <col min="9" max="9" width="17.85546875" style="112" customWidth="1"/>
    <col min="10" max="10" width="42.85546875" style="112" customWidth="1"/>
    <col min="11" max="11" width="30.7109375" style="112" customWidth="1"/>
    <col min="12" max="12" width="14.42578125" style="112" customWidth="1"/>
    <col min="13" max="33" width="11.5703125" style="112"/>
    <col min="34" max="34" width="45.42578125" style="112" bestFit="1" customWidth="1"/>
    <col min="35" max="35" width="35.28515625" style="112" bestFit="1" customWidth="1"/>
    <col min="36" max="36" width="35.7109375" style="112" bestFit="1" customWidth="1"/>
    <col min="37" max="41" width="46" style="112" customWidth="1"/>
    <col min="42" max="45" width="46.5703125" style="112" bestFit="1" customWidth="1"/>
    <col min="46" max="49" width="46.7109375" style="112" bestFit="1" customWidth="1"/>
    <col min="50" max="53" width="46.140625" style="112" bestFit="1" customWidth="1"/>
    <col min="54" max="56" width="45.42578125" style="112" bestFit="1" customWidth="1"/>
    <col min="57" max="57" width="49.28515625" style="112" bestFit="1" customWidth="1"/>
    <col min="58" max="61" width="46" style="112" bestFit="1" customWidth="1"/>
    <col min="62" max="65" width="46.5703125" style="112" bestFit="1" customWidth="1"/>
    <col min="66" max="69" width="46.7109375" style="112" bestFit="1" customWidth="1"/>
    <col min="70" max="73" width="46.140625" style="112" bestFit="1" customWidth="1"/>
    <col min="74" max="77" width="12.7109375" style="112" bestFit="1" customWidth="1"/>
    <col min="78" max="78" width="11.5703125" style="112"/>
    <col min="79" max="79" width="12.7109375" style="112" bestFit="1" customWidth="1"/>
    <col min="80" max="80" width="11.5703125" style="112"/>
    <col min="81" max="83" width="12.7109375" style="112" bestFit="1" customWidth="1"/>
    <col min="84" max="16384" width="11.5703125" style="112"/>
  </cols>
  <sheetData>
    <row r="1" spans="1:576" s="516" customFormat="1" ht="26.25" hidden="1" x14ac:dyDescent="0.25">
      <c r="A1" s="590"/>
      <c r="B1" s="591"/>
      <c r="C1" s="588" t="s">
        <v>376</v>
      </c>
      <c r="D1" s="588" t="s">
        <v>759</v>
      </c>
      <c r="E1" s="588" t="s">
        <v>761</v>
      </c>
      <c r="F1" s="588" t="s">
        <v>763</v>
      </c>
      <c r="G1" s="588" t="s">
        <v>765</v>
      </c>
      <c r="H1" s="588" t="s">
        <v>767</v>
      </c>
      <c r="I1" s="588" t="s">
        <v>769</v>
      </c>
      <c r="J1" s="588" t="s">
        <v>377</v>
      </c>
      <c r="K1" s="588" t="s">
        <v>772</v>
      </c>
      <c r="L1" s="588" t="s">
        <v>378</v>
      </c>
      <c r="M1" s="588" t="s">
        <v>774</v>
      </c>
      <c r="N1" s="588" t="s">
        <v>776</v>
      </c>
      <c r="O1" s="588" t="s">
        <v>778</v>
      </c>
      <c r="P1" s="588" t="s">
        <v>379</v>
      </c>
      <c r="Q1" s="588" t="s">
        <v>779</v>
      </c>
      <c r="R1" s="588" t="s">
        <v>782</v>
      </c>
      <c r="S1" s="588" t="s">
        <v>380</v>
      </c>
      <c r="T1" s="588" t="s">
        <v>784</v>
      </c>
      <c r="U1" s="588" t="s">
        <v>381</v>
      </c>
      <c r="V1" s="588" t="s">
        <v>785</v>
      </c>
      <c r="W1" s="588" t="s">
        <v>786</v>
      </c>
      <c r="X1" s="588" t="s">
        <v>790</v>
      </c>
      <c r="Y1" s="588" t="s">
        <v>373</v>
      </c>
      <c r="Z1" s="588" t="s">
        <v>805</v>
      </c>
      <c r="AA1" s="591"/>
      <c r="AB1" s="588" t="s">
        <v>807</v>
      </c>
      <c r="AC1" s="588" t="s">
        <v>383</v>
      </c>
      <c r="AD1" s="588" t="s">
        <v>809</v>
      </c>
      <c r="AE1" s="588" t="s">
        <v>811</v>
      </c>
      <c r="AF1" s="588" t="s">
        <v>384</v>
      </c>
      <c r="AG1" s="588" t="s">
        <v>813</v>
      </c>
      <c r="AH1" s="588" t="s">
        <v>815</v>
      </c>
      <c r="AI1" s="588" t="s">
        <v>385</v>
      </c>
      <c r="AJ1" s="588" t="s">
        <v>816</v>
      </c>
      <c r="AK1" s="588" t="s">
        <v>818</v>
      </c>
      <c r="AL1" s="588" t="s">
        <v>819</v>
      </c>
      <c r="AM1" s="588" t="s">
        <v>820</v>
      </c>
      <c r="AN1" s="588" t="s">
        <v>822</v>
      </c>
      <c r="AO1" s="588" t="s">
        <v>824</v>
      </c>
      <c r="AP1" s="588" t="s">
        <v>825</v>
      </c>
      <c r="AQ1" s="588" t="s">
        <v>386</v>
      </c>
      <c r="AR1" s="588" t="s">
        <v>827</v>
      </c>
      <c r="AS1" s="588" t="s">
        <v>829</v>
      </c>
      <c r="AT1" s="588" t="s">
        <v>831</v>
      </c>
      <c r="AU1" s="588" t="s">
        <v>833</v>
      </c>
      <c r="AV1" s="588" t="s">
        <v>835</v>
      </c>
      <c r="AW1" s="588" t="s">
        <v>837</v>
      </c>
      <c r="AX1" s="588" t="s">
        <v>839</v>
      </c>
      <c r="AY1" s="588" t="s">
        <v>841</v>
      </c>
      <c r="AZ1" s="591"/>
      <c r="BA1" s="588" t="s">
        <v>388</v>
      </c>
      <c r="BB1" s="588" t="s">
        <v>863</v>
      </c>
      <c r="BC1" s="588" t="s">
        <v>389</v>
      </c>
      <c r="BD1" s="588" t="s">
        <v>865</v>
      </c>
      <c r="BE1" s="588" t="s">
        <v>867</v>
      </c>
      <c r="BF1" s="591"/>
      <c r="BG1" s="588" t="s">
        <v>391</v>
      </c>
      <c r="BH1" s="588" t="s">
        <v>869</v>
      </c>
      <c r="BI1" s="588" t="s">
        <v>392</v>
      </c>
      <c r="BJ1" s="588" t="s">
        <v>871</v>
      </c>
      <c r="BK1" s="588" t="s">
        <v>873</v>
      </c>
      <c r="BL1" s="588" t="s">
        <v>875</v>
      </c>
      <c r="BM1" s="591"/>
      <c r="BN1" s="588" t="s">
        <v>881</v>
      </c>
      <c r="BO1" s="588" t="s">
        <v>883</v>
      </c>
      <c r="BP1" s="588" t="s">
        <v>394</v>
      </c>
      <c r="BQ1" s="588" t="s">
        <v>877</v>
      </c>
      <c r="BR1" s="588" t="s">
        <v>879</v>
      </c>
      <c r="BS1" s="588" t="s">
        <v>395</v>
      </c>
      <c r="BT1" s="588" t="s">
        <v>885</v>
      </c>
      <c r="BU1" s="588" t="s">
        <v>396</v>
      </c>
      <c r="BV1" s="588" t="s">
        <v>886</v>
      </c>
      <c r="BW1" s="587"/>
      <c r="BX1" s="591"/>
      <c r="BY1" s="588" t="s">
        <v>397</v>
      </c>
      <c r="BZ1" s="588" t="s">
        <v>791</v>
      </c>
      <c r="CA1" s="588" t="s">
        <v>793</v>
      </c>
      <c r="CB1" s="588" t="s">
        <v>795</v>
      </c>
      <c r="CC1" s="588" t="s">
        <v>398</v>
      </c>
      <c r="CD1" s="588" t="s">
        <v>797</v>
      </c>
      <c r="CE1" s="588" t="s">
        <v>799</v>
      </c>
      <c r="CF1" s="588" t="s">
        <v>801</v>
      </c>
      <c r="CG1" s="588" t="s">
        <v>803</v>
      </c>
      <c r="CH1" s="587"/>
      <c r="CI1" s="591"/>
      <c r="CJ1" s="588" t="s">
        <v>399</v>
      </c>
      <c r="CK1" s="588" t="s">
        <v>843</v>
      </c>
      <c r="CL1" s="588" t="s">
        <v>845</v>
      </c>
      <c r="CM1" s="588" t="s">
        <v>847</v>
      </c>
      <c r="CN1" s="588" t="s">
        <v>849</v>
      </c>
      <c r="CO1" s="588" t="s">
        <v>851</v>
      </c>
      <c r="CP1" s="588" t="s">
        <v>853</v>
      </c>
      <c r="CQ1" s="588" t="s">
        <v>855</v>
      </c>
      <c r="CR1" s="588" t="s">
        <v>857</v>
      </c>
      <c r="CS1" s="588" t="s">
        <v>859</v>
      </c>
      <c r="CT1" s="588" t="s">
        <v>861</v>
      </c>
      <c r="CU1" s="587"/>
      <c r="CV1" s="591"/>
      <c r="CW1" s="588" t="s">
        <v>887</v>
      </c>
      <c r="CX1" s="588" t="s">
        <v>888</v>
      </c>
      <c r="CY1" s="588" t="s">
        <v>890</v>
      </c>
      <c r="CZ1" s="588" t="s">
        <v>402</v>
      </c>
      <c r="DA1" s="588" t="s">
        <v>892</v>
      </c>
      <c r="DB1" s="588" t="s">
        <v>894</v>
      </c>
      <c r="DC1" s="588" t="s">
        <v>896</v>
      </c>
      <c r="DD1" s="588" t="s">
        <v>898</v>
      </c>
      <c r="DE1" s="588" t="s">
        <v>900</v>
      </c>
      <c r="DF1" s="588" t="s">
        <v>902</v>
      </c>
      <c r="DG1" s="591"/>
      <c r="DH1" s="588" t="s">
        <v>404</v>
      </c>
      <c r="DI1" s="588" t="s">
        <v>904</v>
      </c>
      <c r="DJ1" s="588" t="s">
        <v>405</v>
      </c>
      <c r="DK1" s="588" t="s">
        <v>906</v>
      </c>
      <c r="DL1" s="588" t="s">
        <v>908</v>
      </c>
      <c r="DM1" s="588" t="s">
        <v>910</v>
      </c>
      <c r="DN1" s="588" t="s">
        <v>912</v>
      </c>
      <c r="DO1" s="588" t="s">
        <v>914</v>
      </c>
      <c r="DP1" s="588" t="s">
        <v>916</v>
      </c>
      <c r="DQ1" s="588" t="s">
        <v>918</v>
      </c>
      <c r="DR1" s="588" t="s">
        <v>406</v>
      </c>
      <c r="DS1" s="588" t="s">
        <v>920</v>
      </c>
      <c r="DT1" s="588" t="s">
        <v>922</v>
      </c>
      <c r="DU1" s="588" t="s">
        <v>924</v>
      </c>
      <c r="DV1" s="591"/>
      <c r="DW1" s="588" t="s">
        <v>926</v>
      </c>
      <c r="DX1" s="588" t="s">
        <v>408</v>
      </c>
      <c r="DY1" s="588" t="s">
        <v>928</v>
      </c>
      <c r="DZ1" s="588" t="s">
        <v>409</v>
      </c>
      <c r="EA1" s="588" t="s">
        <v>930</v>
      </c>
      <c r="EB1" s="588" t="s">
        <v>932</v>
      </c>
      <c r="EC1" s="588" t="s">
        <v>934</v>
      </c>
      <c r="ED1" s="588" t="s">
        <v>936</v>
      </c>
      <c r="EE1" s="588" t="s">
        <v>938</v>
      </c>
      <c r="EF1" s="588" t="s">
        <v>940</v>
      </c>
      <c r="EG1" s="588" t="s">
        <v>942</v>
      </c>
      <c r="EH1" s="588" t="s">
        <v>944</v>
      </c>
      <c r="EI1" s="588" t="s">
        <v>946</v>
      </c>
      <c r="EJ1" s="588" t="s">
        <v>948</v>
      </c>
      <c r="EK1" s="588" t="s">
        <v>950</v>
      </c>
      <c r="EL1" s="591"/>
      <c r="EM1" s="588" t="s">
        <v>952</v>
      </c>
      <c r="EN1" s="588" t="s">
        <v>411</v>
      </c>
      <c r="EO1" s="588" t="s">
        <v>954</v>
      </c>
      <c r="EP1" s="588" t="s">
        <v>956</v>
      </c>
      <c r="EQ1" s="588" t="s">
        <v>412</v>
      </c>
      <c r="ER1" s="588" t="s">
        <v>958</v>
      </c>
      <c r="ES1" s="588" t="s">
        <v>960</v>
      </c>
      <c r="ET1" s="588" t="s">
        <v>413</v>
      </c>
      <c r="EU1" s="588" t="s">
        <v>962</v>
      </c>
      <c r="EV1" s="588" t="s">
        <v>964</v>
      </c>
      <c r="EW1" s="588" t="s">
        <v>966</v>
      </c>
      <c r="EX1" s="588" t="s">
        <v>414</v>
      </c>
      <c r="EY1" s="588" t="s">
        <v>968</v>
      </c>
      <c r="EZ1" s="588" t="s">
        <v>970</v>
      </c>
      <c r="FA1" s="591"/>
      <c r="FB1" s="588" t="s">
        <v>416</v>
      </c>
      <c r="FC1" s="588" t="s">
        <v>972</v>
      </c>
      <c r="FD1" s="588" t="s">
        <v>974</v>
      </c>
      <c r="FE1" s="588" t="s">
        <v>976</v>
      </c>
      <c r="FF1" s="588" t="s">
        <v>978</v>
      </c>
      <c r="FG1" s="588" t="s">
        <v>417</v>
      </c>
      <c r="FH1" s="588" t="s">
        <v>980</v>
      </c>
      <c r="FI1" s="588" t="s">
        <v>982</v>
      </c>
      <c r="FJ1" s="588" t="s">
        <v>984</v>
      </c>
      <c r="FK1" s="588" t="s">
        <v>986</v>
      </c>
      <c r="FL1" s="588" t="s">
        <v>988</v>
      </c>
      <c r="FM1" s="588" t="s">
        <v>418</v>
      </c>
      <c r="FN1" s="588" t="s">
        <v>991</v>
      </c>
      <c r="FO1" s="588" t="s">
        <v>419</v>
      </c>
      <c r="FP1" s="588" t="s">
        <v>994</v>
      </c>
      <c r="FQ1" s="588" t="s">
        <v>995</v>
      </c>
      <c r="FR1" s="588" t="s">
        <v>997</v>
      </c>
      <c r="FS1" s="588" t="s">
        <v>420</v>
      </c>
      <c r="FT1" s="588" t="s">
        <v>1000</v>
      </c>
      <c r="FU1" s="588" t="s">
        <v>1001</v>
      </c>
      <c r="FV1" s="588" t="s">
        <v>1003</v>
      </c>
      <c r="FW1" s="588" t="s">
        <v>421</v>
      </c>
      <c r="FX1" s="588" t="s">
        <v>1006</v>
      </c>
      <c r="FY1" s="588" t="s">
        <v>1008</v>
      </c>
      <c r="FZ1" s="588" t="s">
        <v>1010</v>
      </c>
      <c r="GA1" s="591"/>
      <c r="GB1" s="588" t="s">
        <v>423</v>
      </c>
      <c r="GC1" s="588" t="s">
        <v>424</v>
      </c>
      <c r="GD1" s="591"/>
      <c r="GE1" s="588" t="s">
        <v>426</v>
      </c>
      <c r="GF1" s="588" t="s">
        <v>1033</v>
      </c>
      <c r="GG1" s="588" t="s">
        <v>1035</v>
      </c>
      <c r="GH1" s="588" t="s">
        <v>1037</v>
      </c>
      <c r="GI1" s="588" t="s">
        <v>1039</v>
      </c>
      <c r="GJ1" s="588" t="s">
        <v>1041</v>
      </c>
      <c r="GK1" s="591"/>
      <c r="GL1" s="588" t="s">
        <v>428</v>
      </c>
      <c r="GM1" s="588" t="s">
        <v>1043</v>
      </c>
      <c r="GN1" s="588" t="s">
        <v>1045</v>
      </c>
      <c r="GO1" s="588" t="s">
        <v>1047</v>
      </c>
      <c r="GP1" s="588" t="s">
        <v>1049</v>
      </c>
      <c r="GQ1" s="588" t="s">
        <v>1051</v>
      </c>
      <c r="GR1" s="588" t="s">
        <v>1053</v>
      </c>
      <c r="GS1" s="587"/>
      <c r="GT1" s="591"/>
      <c r="GU1" s="588" t="s">
        <v>429</v>
      </c>
      <c r="GV1" s="588" t="s">
        <v>1012</v>
      </c>
      <c r="GW1" s="588" t="s">
        <v>1014</v>
      </c>
      <c r="GX1" s="588" t="s">
        <v>1016</v>
      </c>
      <c r="GY1" s="588" t="s">
        <v>1018</v>
      </c>
      <c r="GZ1" s="588" t="s">
        <v>1020</v>
      </c>
      <c r="HA1" s="588" t="s">
        <v>1022</v>
      </c>
      <c r="HB1" s="591"/>
      <c r="HC1" s="588" t="s">
        <v>430</v>
      </c>
      <c r="HD1" s="588" t="s">
        <v>1024</v>
      </c>
      <c r="HE1" s="588" t="s">
        <v>1026</v>
      </c>
      <c r="HF1" s="588" t="s">
        <v>1027</v>
      </c>
      <c r="HG1" s="588" t="s">
        <v>431</v>
      </c>
      <c r="HH1" s="588" t="s">
        <v>1030</v>
      </c>
      <c r="HI1" s="588" t="s">
        <v>1031</v>
      </c>
      <c r="HJ1" s="587"/>
      <c r="HK1" s="591"/>
      <c r="HL1" s="588" t="s">
        <v>434</v>
      </c>
      <c r="HM1" s="588" t="s">
        <v>1055</v>
      </c>
      <c r="HN1" s="588" t="s">
        <v>1057</v>
      </c>
      <c r="HO1" s="588" t="s">
        <v>1059</v>
      </c>
      <c r="HP1" s="588" t="s">
        <v>1061</v>
      </c>
      <c r="HQ1" s="588" t="s">
        <v>435</v>
      </c>
      <c r="HR1" s="588" t="s">
        <v>1064</v>
      </c>
      <c r="HS1" s="591"/>
      <c r="HT1" s="588" t="s">
        <v>1066</v>
      </c>
      <c r="HU1" s="588" t="s">
        <v>1068</v>
      </c>
      <c r="HV1" s="588" t="s">
        <v>437</v>
      </c>
      <c r="HW1" s="588" t="s">
        <v>1071</v>
      </c>
      <c r="HX1" s="588" t="s">
        <v>1073</v>
      </c>
      <c r="HY1" s="588" t="s">
        <v>1074</v>
      </c>
      <c r="HZ1" s="588" t="s">
        <v>1076</v>
      </c>
      <c r="IA1" s="591"/>
      <c r="IB1" s="588" t="s">
        <v>1078</v>
      </c>
      <c r="IC1" s="588" t="s">
        <v>1080</v>
      </c>
      <c r="ID1" s="588" t="s">
        <v>1082</v>
      </c>
      <c r="IE1" s="588" t="s">
        <v>439</v>
      </c>
      <c r="IF1" s="588" t="s">
        <v>1084</v>
      </c>
      <c r="IG1" s="588" t="s">
        <v>1086</v>
      </c>
      <c r="IH1" s="588" t="s">
        <v>440</v>
      </c>
      <c r="II1" s="588" t="s">
        <v>1088</v>
      </c>
      <c r="IJ1" s="588" t="s">
        <v>1090</v>
      </c>
      <c r="IK1" s="588" t="s">
        <v>441</v>
      </c>
      <c r="IL1" s="588" t="s">
        <v>1092</v>
      </c>
      <c r="IM1" s="588" t="s">
        <v>1094</v>
      </c>
      <c r="IN1" s="588" t="s">
        <v>1096</v>
      </c>
      <c r="IO1" s="588" t="s">
        <v>1098</v>
      </c>
      <c r="IP1" s="588" t="s">
        <v>442</v>
      </c>
      <c r="IQ1" s="588" t="s">
        <v>1100</v>
      </c>
      <c r="IR1" s="591"/>
      <c r="IS1" s="588" t="s">
        <v>1108</v>
      </c>
      <c r="IT1" s="588" t="s">
        <v>1110</v>
      </c>
      <c r="IU1" s="588" t="s">
        <v>444</v>
      </c>
      <c r="IV1" s="588" t="s">
        <v>1112</v>
      </c>
      <c r="IW1" s="588" t="s">
        <v>1114</v>
      </c>
      <c r="IX1" s="588" t="s">
        <v>1116</v>
      </c>
      <c r="IY1" s="591"/>
      <c r="IZ1" s="588" t="s">
        <v>1118</v>
      </c>
      <c r="JA1" s="588" t="s">
        <v>446</v>
      </c>
      <c r="JB1" s="588" t="s">
        <v>1121</v>
      </c>
      <c r="JC1" s="588" t="s">
        <v>1123</v>
      </c>
      <c r="JD1" s="588" t="s">
        <v>1125</v>
      </c>
      <c r="JE1" s="588" t="s">
        <v>1127</v>
      </c>
      <c r="JF1" s="588" t="s">
        <v>1129</v>
      </c>
      <c r="JG1" s="588" t="s">
        <v>1131</v>
      </c>
      <c r="JH1" s="588" t="s">
        <v>447</v>
      </c>
      <c r="JI1" s="588" t="s">
        <v>1134</v>
      </c>
      <c r="JJ1" s="588" t="s">
        <v>1136</v>
      </c>
      <c r="JK1" s="588" t="s">
        <v>1138</v>
      </c>
      <c r="JL1" s="588" t="s">
        <v>1140</v>
      </c>
      <c r="JM1" s="588" t="s">
        <v>1142</v>
      </c>
      <c r="JN1" s="588" t="s">
        <v>1144</v>
      </c>
      <c r="JO1" s="588" t="s">
        <v>1146</v>
      </c>
      <c r="JP1" s="588" t="s">
        <v>1148</v>
      </c>
      <c r="JQ1" s="588" t="s">
        <v>448</v>
      </c>
      <c r="JR1" s="588" t="s">
        <v>1151</v>
      </c>
      <c r="JS1" s="588" t="s">
        <v>1153</v>
      </c>
      <c r="JT1" s="588" t="s">
        <v>1155</v>
      </c>
      <c r="JU1" s="588" t="s">
        <v>1157</v>
      </c>
      <c r="JV1" s="588" t="s">
        <v>1158</v>
      </c>
      <c r="JW1" s="588" t="s">
        <v>1160</v>
      </c>
      <c r="JX1" s="588" t="s">
        <v>1162</v>
      </c>
      <c r="JY1" s="588" t="s">
        <v>1164</v>
      </c>
      <c r="JZ1" s="588" t="s">
        <v>1166</v>
      </c>
      <c r="KA1" s="588" t="s">
        <v>1168</v>
      </c>
      <c r="KB1" s="588" t="s">
        <v>1170</v>
      </c>
      <c r="KC1" s="588" t="s">
        <v>1172</v>
      </c>
      <c r="KD1" s="588" t="s">
        <v>1174</v>
      </c>
      <c r="KE1" s="588" t="s">
        <v>1176</v>
      </c>
      <c r="KF1" s="588" t="s">
        <v>1178</v>
      </c>
      <c r="KG1" s="588" t="s">
        <v>1180</v>
      </c>
      <c r="KH1" s="588" t="s">
        <v>1182</v>
      </c>
      <c r="KI1" s="588" t="s">
        <v>1184</v>
      </c>
      <c r="KJ1" s="588" t="s">
        <v>1186</v>
      </c>
      <c r="KK1" s="588" t="s">
        <v>1188</v>
      </c>
      <c r="KL1" s="588" t="s">
        <v>1190</v>
      </c>
      <c r="KM1" s="588" t="s">
        <v>1192</v>
      </c>
      <c r="KN1" s="588" t="s">
        <v>1194</v>
      </c>
      <c r="KO1" s="588" t="s">
        <v>1196</v>
      </c>
      <c r="KP1" s="588" t="s">
        <v>1198</v>
      </c>
      <c r="KQ1" s="588" t="s">
        <v>1200</v>
      </c>
      <c r="KR1" s="591"/>
      <c r="KS1" s="588" t="s">
        <v>1202</v>
      </c>
      <c r="KT1" s="588" t="s">
        <v>450</v>
      </c>
      <c r="KU1" s="588" t="s">
        <v>1205</v>
      </c>
      <c r="KV1" s="588" t="s">
        <v>1207</v>
      </c>
      <c r="KW1" s="588" t="s">
        <v>1209</v>
      </c>
      <c r="KX1" s="588" t="s">
        <v>1211</v>
      </c>
      <c r="KY1" s="588" t="s">
        <v>451</v>
      </c>
      <c r="KZ1" s="588" t="s">
        <v>1214</v>
      </c>
      <c r="LA1" s="588" t="s">
        <v>1216</v>
      </c>
      <c r="LB1" s="588" t="s">
        <v>1218</v>
      </c>
      <c r="LC1" s="588" t="s">
        <v>1220</v>
      </c>
      <c r="LD1" s="588" t="s">
        <v>1222</v>
      </c>
      <c r="LE1" s="588" t="s">
        <v>1224</v>
      </c>
      <c r="LF1" s="588" t="s">
        <v>1226</v>
      </c>
      <c r="LG1" s="587"/>
      <c r="LH1" s="591"/>
      <c r="LI1" s="588" t="s">
        <v>452</v>
      </c>
      <c r="LJ1" s="588" t="s">
        <v>1102</v>
      </c>
      <c r="LK1" s="588" t="s">
        <v>1104</v>
      </c>
      <c r="LL1" s="588" t="s">
        <v>1106</v>
      </c>
      <c r="LM1" s="587"/>
      <c r="LN1" s="591"/>
      <c r="LO1" s="588" t="s">
        <v>455</v>
      </c>
      <c r="LP1" s="588" t="s">
        <v>456</v>
      </c>
      <c r="LQ1" s="591"/>
      <c r="LR1" s="588" t="s">
        <v>458</v>
      </c>
      <c r="LS1" s="588" t="s">
        <v>1246</v>
      </c>
      <c r="LT1" s="588" t="s">
        <v>1248</v>
      </c>
      <c r="LU1" s="588" t="s">
        <v>1249</v>
      </c>
      <c r="LV1" s="588" t="s">
        <v>1251</v>
      </c>
      <c r="LW1" s="588" t="s">
        <v>1252</v>
      </c>
      <c r="LX1" s="588" t="s">
        <v>1254</v>
      </c>
      <c r="LY1" s="588" t="s">
        <v>1256</v>
      </c>
      <c r="LZ1" s="588" t="s">
        <v>1258</v>
      </c>
      <c r="MA1" s="588" t="s">
        <v>1260</v>
      </c>
      <c r="MB1" s="588" t="s">
        <v>459</v>
      </c>
      <c r="MC1" s="588" t="s">
        <v>1263</v>
      </c>
      <c r="MD1" s="588" t="s">
        <v>1264</v>
      </c>
      <c r="ME1" s="588" t="s">
        <v>1266</v>
      </c>
      <c r="MF1" s="588" t="s">
        <v>460</v>
      </c>
      <c r="MG1" s="588" t="s">
        <v>1269</v>
      </c>
      <c r="MH1" s="588" t="s">
        <v>1270</v>
      </c>
      <c r="MI1" s="588" t="s">
        <v>1272</v>
      </c>
      <c r="MJ1" s="588" t="s">
        <v>1274</v>
      </c>
      <c r="MK1" s="588" t="s">
        <v>461</v>
      </c>
      <c r="ML1" s="588" t="s">
        <v>1277</v>
      </c>
      <c r="MM1" s="588" t="s">
        <v>1279</v>
      </c>
      <c r="MN1" s="588" t="s">
        <v>1281</v>
      </c>
      <c r="MO1" s="588" t="s">
        <v>1283</v>
      </c>
      <c r="MP1" s="588" t="s">
        <v>462</v>
      </c>
      <c r="MQ1" s="588" t="s">
        <v>1286</v>
      </c>
      <c r="MR1" s="588" t="s">
        <v>1288</v>
      </c>
      <c r="MS1" s="588" t="s">
        <v>1290</v>
      </c>
      <c r="MT1" s="588" t="s">
        <v>1292</v>
      </c>
      <c r="MU1" s="588" t="s">
        <v>1294</v>
      </c>
      <c r="MV1" s="588" t="s">
        <v>1296</v>
      </c>
      <c r="MW1" s="588" t="s">
        <v>1298</v>
      </c>
      <c r="MX1" s="588" t="s">
        <v>1300</v>
      </c>
      <c r="MY1" s="588" t="s">
        <v>1302</v>
      </c>
      <c r="MZ1" s="588" t="s">
        <v>1304</v>
      </c>
      <c r="NA1" s="588" t="s">
        <v>1306</v>
      </c>
      <c r="NB1" s="588" t="s">
        <v>1307</v>
      </c>
      <c r="NC1" s="591"/>
      <c r="ND1" s="588" t="s">
        <v>464</v>
      </c>
      <c r="NE1" s="588" t="s">
        <v>1309</v>
      </c>
      <c r="NF1" s="588" t="s">
        <v>1311</v>
      </c>
      <c r="NG1" s="588" t="s">
        <v>1313</v>
      </c>
      <c r="NH1" s="588" t="s">
        <v>1315</v>
      </c>
      <c r="NI1" s="591"/>
      <c r="NJ1" s="588" t="s">
        <v>466</v>
      </c>
      <c r="NK1" s="588" t="s">
        <v>1316</v>
      </c>
      <c r="NL1" s="588" t="s">
        <v>467</v>
      </c>
      <c r="NM1" s="588" t="s">
        <v>1318</v>
      </c>
      <c r="NN1" s="588" t="s">
        <v>1320</v>
      </c>
      <c r="NO1" s="588" t="s">
        <v>468</v>
      </c>
      <c r="NP1" s="588" t="s">
        <v>1322</v>
      </c>
      <c r="NQ1" s="588" t="s">
        <v>1324</v>
      </c>
      <c r="NR1" s="587"/>
      <c r="NS1" s="591"/>
      <c r="NT1" s="588" t="s">
        <v>469</v>
      </c>
      <c r="NU1" s="588" t="s">
        <v>1228</v>
      </c>
      <c r="NV1" s="588" t="s">
        <v>1230</v>
      </c>
      <c r="NW1" s="588" t="s">
        <v>1232</v>
      </c>
      <c r="NX1" s="588" t="s">
        <v>1234</v>
      </c>
      <c r="NY1" s="588" t="s">
        <v>470</v>
      </c>
      <c r="NZ1" s="588" t="s">
        <v>1236</v>
      </c>
      <c r="OA1" s="588" t="s">
        <v>471</v>
      </c>
      <c r="OB1" s="588" t="s">
        <v>1238</v>
      </c>
      <c r="OC1" s="591"/>
      <c r="OD1" s="588" t="s">
        <v>1240</v>
      </c>
      <c r="OE1" s="588" t="s">
        <v>472</v>
      </c>
      <c r="OF1" s="587"/>
      <c r="OG1" s="591"/>
      <c r="OH1" s="588" t="s">
        <v>1242</v>
      </c>
      <c r="OI1" s="588" t="s">
        <v>1244</v>
      </c>
      <c r="OJ1" s="588" t="s">
        <v>473</v>
      </c>
      <c r="OK1" s="587"/>
      <c r="OL1" s="591"/>
      <c r="OM1" s="588" t="s">
        <v>476</v>
      </c>
      <c r="ON1" s="588" t="s">
        <v>1326</v>
      </c>
      <c r="OO1" s="588" t="s">
        <v>1328</v>
      </c>
      <c r="OP1" s="588" t="s">
        <v>477</v>
      </c>
      <c r="OQ1" s="588" t="s">
        <v>478</v>
      </c>
      <c r="OR1" s="588" t="s">
        <v>1426</v>
      </c>
      <c r="OS1" s="588" t="s">
        <v>1428</v>
      </c>
      <c r="OT1" s="588" t="s">
        <v>1430</v>
      </c>
      <c r="OU1" s="588" t="s">
        <v>1432</v>
      </c>
      <c r="OV1" s="588" t="s">
        <v>1434</v>
      </c>
      <c r="OW1" s="591"/>
      <c r="OX1" s="588" t="s">
        <v>480</v>
      </c>
      <c r="OY1" s="588" t="s">
        <v>1436</v>
      </c>
      <c r="OZ1" s="588" t="s">
        <v>1438</v>
      </c>
      <c r="PA1" s="588" t="s">
        <v>1440</v>
      </c>
      <c r="PB1" s="588" t="s">
        <v>1442</v>
      </c>
      <c r="PC1" s="588" t="s">
        <v>1444</v>
      </c>
      <c r="PD1" s="588" t="s">
        <v>1446</v>
      </c>
      <c r="PE1" s="591"/>
      <c r="PF1" s="588" t="s">
        <v>1448</v>
      </c>
      <c r="PG1" s="588" t="s">
        <v>482</v>
      </c>
      <c r="PH1" s="591"/>
      <c r="PI1" s="588" t="s">
        <v>484</v>
      </c>
      <c r="PJ1" s="588" t="s">
        <v>1478</v>
      </c>
      <c r="PK1" s="588" t="s">
        <v>1480</v>
      </c>
      <c r="PL1" s="591"/>
      <c r="PM1" s="588" t="s">
        <v>486</v>
      </c>
      <c r="PN1" s="588" t="s">
        <v>1482</v>
      </c>
      <c r="PO1" s="588" t="s">
        <v>1483</v>
      </c>
      <c r="PP1" s="588" t="s">
        <v>1484</v>
      </c>
      <c r="PQ1" s="588" t="s">
        <v>1485</v>
      </c>
      <c r="PR1" s="588" t="s">
        <v>1487</v>
      </c>
      <c r="PS1" s="588" t="s">
        <v>1488</v>
      </c>
      <c r="PT1" s="588" t="s">
        <v>1490</v>
      </c>
      <c r="PU1" s="588" t="s">
        <v>1491</v>
      </c>
      <c r="PV1" s="587"/>
      <c r="PW1" s="591"/>
      <c r="PX1" s="588" t="s">
        <v>487</v>
      </c>
      <c r="PY1" s="588" t="s">
        <v>1330</v>
      </c>
      <c r="PZ1" s="588" t="s">
        <v>1332</v>
      </c>
      <c r="QA1" s="588" t="s">
        <v>1334</v>
      </c>
      <c r="QB1" s="588" t="s">
        <v>1336</v>
      </c>
      <c r="QC1" s="588" t="s">
        <v>1338</v>
      </c>
      <c r="QD1" s="588" t="s">
        <v>1340</v>
      </c>
      <c r="QE1" s="588" t="s">
        <v>1342</v>
      </c>
      <c r="QF1" s="588" t="s">
        <v>1344</v>
      </c>
      <c r="QG1" s="588" t="s">
        <v>1346</v>
      </c>
      <c r="QH1" s="588" t="s">
        <v>1348</v>
      </c>
      <c r="QI1" s="588" t="s">
        <v>1350</v>
      </c>
      <c r="QJ1" s="588" t="s">
        <v>1352</v>
      </c>
      <c r="QK1" s="588" t="s">
        <v>1354</v>
      </c>
      <c r="QL1" s="588" t="s">
        <v>1356</v>
      </c>
      <c r="QM1" s="588" t="s">
        <v>1358</v>
      </c>
      <c r="QN1" s="588" t="s">
        <v>1360</v>
      </c>
      <c r="QO1" s="588" t="s">
        <v>1362</v>
      </c>
      <c r="QP1" s="588" t="s">
        <v>1364</v>
      </c>
      <c r="QQ1" s="588" t="s">
        <v>1366</v>
      </c>
      <c r="QR1" s="588" t="s">
        <v>1368</v>
      </c>
      <c r="QS1" s="588" t="s">
        <v>1370</v>
      </c>
      <c r="QT1" s="588" t="s">
        <v>1372</v>
      </c>
      <c r="QU1" s="588" t="s">
        <v>488</v>
      </c>
      <c r="QV1" s="588" t="s">
        <v>1375</v>
      </c>
      <c r="QW1" s="588" t="s">
        <v>1377</v>
      </c>
      <c r="QX1" s="588" t="s">
        <v>1378</v>
      </c>
      <c r="QY1" s="588" t="s">
        <v>1380</v>
      </c>
      <c r="QZ1" s="588" t="s">
        <v>1382</v>
      </c>
      <c r="RA1" s="588" t="s">
        <v>1384</v>
      </c>
      <c r="RB1" s="588" t="s">
        <v>1386</v>
      </c>
      <c r="RC1" s="588" t="s">
        <v>1388</v>
      </c>
      <c r="RD1" s="588" t="s">
        <v>1390</v>
      </c>
      <c r="RE1" s="588" t="s">
        <v>1392</v>
      </c>
      <c r="RF1" s="588" t="s">
        <v>1394</v>
      </c>
      <c r="RG1" s="588" t="s">
        <v>1396</v>
      </c>
      <c r="RH1" s="588" t="s">
        <v>1398</v>
      </c>
      <c r="RI1" s="588" t="s">
        <v>1400</v>
      </c>
      <c r="RJ1" s="588" t="s">
        <v>1402</v>
      </c>
      <c r="RK1" s="588" t="s">
        <v>1404</v>
      </c>
      <c r="RL1" s="588" t="s">
        <v>1406</v>
      </c>
      <c r="RM1" s="588" t="s">
        <v>1408</v>
      </c>
      <c r="RN1" s="588" t="s">
        <v>1410</v>
      </c>
      <c r="RO1" s="588" t="s">
        <v>1412</v>
      </c>
      <c r="RP1" s="588" t="s">
        <v>1414</v>
      </c>
      <c r="RQ1" s="588" t="s">
        <v>1416</v>
      </c>
      <c r="RR1" s="588" t="s">
        <v>1418</v>
      </c>
      <c r="RS1" s="588" t="s">
        <v>1420</v>
      </c>
      <c r="RT1" s="588" t="s">
        <v>1422</v>
      </c>
      <c r="RU1" s="588" t="s">
        <v>1424</v>
      </c>
      <c r="RV1" s="587"/>
      <c r="RW1" s="591"/>
      <c r="RX1" s="588" t="s">
        <v>489</v>
      </c>
      <c r="RY1" s="588" t="s">
        <v>1450</v>
      </c>
      <c r="RZ1" s="588" t="s">
        <v>1452</v>
      </c>
      <c r="SA1" s="588" t="s">
        <v>1454</v>
      </c>
      <c r="SB1" s="588" t="s">
        <v>1456</v>
      </c>
      <c r="SC1" s="588" t="s">
        <v>1458</v>
      </c>
      <c r="SD1" s="588" t="s">
        <v>1460</v>
      </c>
      <c r="SE1" s="588" t="s">
        <v>1462</v>
      </c>
      <c r="SF1" s="588" t="s">
        <v>1464</v>
      </c>
      <c r="SG1" s="588" t="s">
        <v>1466</v>
      </c>
      <c r="SH1" s="588" t="s">
        <v>1468</v>
      </c>
      <c r="SI1" s="588" t="s">
        <v>1470</v>
      </c>
      <c r="SJ1" s="588" t="s">
        <v>1472</v>
      </c>
      <c r="SK1" s="588" t="s">
        <v>1474</v>
      </c>
      <c r="SL1" s="588" t="s">
        <v>1476</v>
      </c>
      <c r="SM1" s="587"/>
      <c r="SN1" s="591"/>
      <c r="SO1" s="588" t="s">
        <v>492</v>
      </c>
      <c r="SP1" s="588" t="s">
        <v>1493</v>
      </c>
      <c r="SQ1" s="588" t="s">
        <v>1495</v>
      </c>
      <c r="SR1" s="588" t="s">
        <v>493</v>
      </c>
      <c r="SS1" s="588" t="s">
        <v>1497</v>
      </c>
      <c r="ST1" s="588" t="s">
        <v>1499</v>
      </c>
      <c r="SU1" s="588" t="s">
        <v>1501</v>
      </c>
      <c r="SV1" s="588" t="s">
        <v>1503</v>
      </c>
      <c r="SW1" s="591"/>
      <c r="SX1" s="588" t="s">
        <v>495</v>
      </c>
      <c r="SY1" s="588" t="s">
        <v>1505</v>
      </c>
      <c r="SZ1" s="588" t="s">
        <v>1507</v>
      </c>
      <c r="TA1" s="588" t="s">
        <v>1509</v>
      </c>
      <c r="TB1" s="588" t="s">
        <v>1511</v>
      </c>
      <c r="TC1" s="588" t="s">
        <v>1513</v>
      </c>
      <c r="TD1" s="588" t="s">
        <v>1515</v>
      </c>
      <c r="TE1" s="588" t="s">
        <v>1517</v>
      </c>
      <c r="TF1" s="588" t="s">
        <v>1519</v>
      </c>
      <c r="TG1" s="588" t="s">
        <v>1521</v>
      </c>
      <c r="TH1" s="588" t="s">
        <v>1523</v>
      </c>
      <c r="TI1" s="588" t="s">
        <v>1525</v>
      </c>
      <c r="TJ1" s="588" t="s">
        <v>1527</v>
      </c>
      <c r="TK1" s="588" t="s">
        <v>1529</v>
      </c>
      <c r="TL1" s="588" t="s">
        <v>1531</v>
      </c>
      <c r="TM1" s="588" t="s">
        <v>1533</v>
      </c>
      <c r="TN1" s="587"/>
      <c r="TO1" s="591"/>
      <c r="TP1" s="588" t="s">
        <v>498</v>
      </c>
      <c r="TQ1" s="588" t="s">
        <v>1535</v>
      </c>
      <c r="TR1" s="588" t="s">
        <v>1537</v>
      </c>
      <c r="TS1" s="588" t="s">
        <v>1539</v>
      </c>
      <c r="TT1" s="588" t="s">
        <v>1541</v>
      </c>
      <c r="TU1" s="588" t="s">
        <v>1543</v>
      </c>
      <c r="TV1" s="588" t="s">
        <v>499</v>
      </c>
      <c r="TW1" s="588" t="s">
        <v>1545</v>
      </c>
      <c r="TX1" s="588" t="s">
        <v>1547</v>
      </c>
      <c r="TY1" s="588" t="s">
        <v>1549</v>
      </c>
      <c r="TZ1" s="588" t="s">
        <v>1551</v>
      </c>
      <c r="UA1" s="588" t="s">
        <v>1553</v>
      </c>
      <c r="UB1" s="588" t="s">
        <v>1555</v>
      </c>
      <c r="UC1" s="591"/>
      <c r="UD1" s="588" t="s">
        <v>501</v>
      </c>
      <c r="UE1" s="587"/>
      <c r="UF1" s="591"/>
      <c r="UG1" s="588" t="s">
        <v>502</v>
      </c>
      <c r="UH1" s="588" t="s">
        <v>1557</v>
      </c>
      <c r="UI1" s="588" t="s">
        <v>1559</v>
      </c>
      <c r="UJ1" s="588" t="s">
        <v>1560</v>
      </c>
      <c r="UK1" s="588" t="s">
        <v>1562</v>
      </c>
      <c r="UL1" s="588" t="s">
        <v>1564</v>
      </c>
      <c r="UM1" s="588" t="s">
        <v>1566</v>
      </c>
      <c r="UN1" s="588" t="s">
        <v>1568</v>
      </c>
      <c r="UO1" s="588" t="s">
        <v>1570</v>
      </c>
      <c r="UP1" s="588" t="s">
        <v>1572</v>
      </c>
      <c r="UQ1" s="588" t="s">
        <v>1574</v>
      </c>
      <c r="UR1" s="588" t="s">
        <v>1576</v>
      </c>
      <c r="US1" s="588" t="s">
        <v>1578</v>
      </c>
      <c r="UT1" s="588" t="s">
        <v>1580</v>
      </c>
      <c r="UU1" s="588" t="s">
        <v>1582</v>
      </c>
      <c r="UV1" s="588" t="s">
        <v>1584</v>
      </c>
      <c r="UW1" s="588" t="s">
        <v>1586</v>
      </c>
      <c r="UX1" s="587"/>
      <c r="UY1" s="588" t="s">
        <v>1590</v>
      </c>
      <c r="UZ1" s="588" t="s">
        <v>1592</v>
      </c>
      <c r="VA1" s="588" t="s">
        <v>1594</v>
      </c>
      <c r="VB1" s="588" t="s">
        <v>1596</v>
      </c>
      <c r="VC1" s="588" t="s">
        <v>1598</v>
      </c>
      <c r="VD1" s="589"/>
    </row>
    <row r="2" spans="1:576" s="545"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R2" s="545" t="s">
        <v>250</v>
      </c>
      <c r="S2" s="545" t="s">
        <v>251</v>
      </c>
      <c r="U2" s="545" t="s">
        <v>519</v>
      </c>
      <c r="V2" s="545" t="s">
        <v>537</v>
      </c>
      <c r="W2" s="545" t="s">
        <v>520</v>
      </c>
      <c r="X2" s="545" t="s">
        <v>521</v>
      </c>
      <c r="Y2" s="545" t="s">
        <v>522</v>
      </c>
      <c r="Z2" s="545" t="s">
        <v>523</v>
      </c>
      <c r="AA2" s="545" t="s">
        <v>524</v>
      </c>
      <c r="AB2" s="545" t="s">
        <v>525</v>
      </c>
      <c r="AC2" s="545" t="s">
        <v>526</v>
      </c>
      <c r="AD2" s="545" t="s">
        <v>527</v>
      </c>
      <c r="AE2" s="545" t="s">
        <v>528</v>
      </c>
      <c r="AF2" s="545" t="s">
        <v>529</v>
      </c>
      <c r="AH2" s="545" t="s">
        <v>547</v>
      </c>
      <c r="AI2" s="545" t="s">
        <v>548</v>
      </c>
      <c r="AJ2" s="545" t="s">
        <v>549</v>
      </c>
      <c r="AK2" s="545" t="s">
        <v>550</v>
      </c>
      <c r="AL2" s="545" t="s">
        <v>551</v>
      </c>
      <c r="AM2" s="545" t="s">
        <v>554</v>
      </c>
      <c r="AN2" s="545" t="s">
        <v>552</v>
      </c>
      <c r="AO2" s="545" t="s">
        <v>553</v>
      </c>
      <c r="AP2" s="545" t="s">
        <v>555</v>
      </c>
      <c r="AQ2" s="545" t="s">
        <v>556</v>
      </c>
      <c r="AR2" s="545" t="s">
        <v>557</v>
      </c>
      <c r="AS2" s="545" t="s">
        <v>558</v>
      </c>
      <c r="AT2" s="545" t="s">
        <v>559</v>
      </c>
      <c r="AU2" s="545" t="s">
        <v>560</v>
      </c>
      <c r="AV2" s="545" t="s">
        <v>561</v>
      </c>
      <c r="AW2" s="545" t="s">
        <v>562</v>
      </c>
      <c r="AX2" s="545" t="s">
        <v>563</v>
      </c>
      <c r="AY2" s="545" t="s">
        <v>564</v>
      </c>
      <c r="AZ2" s="545" t="s">
        <v>565</v>
      </c>
      <c r="BA2" s="545" t="s">
        <v>566</v>
      </c>
      <c r="BB2" s="545" t="s">
        <v>567</v>
      </c>
      <c r="BC2" s="545" t="s">
        <v>568</v>
      </c>
      <c r="BD2" s="545" t="s">
        <v>569</v>
      </c>
      <c r="BE2" s="545" t="s">
        <v>570</v>
      </c>
      <c r="BF2" s="545" t="s">
        <v>571</v>
      </c>
      <c r="BG2" s="545" t="s">
        <v>572</v>
      </c>
      <c r="BH2" s="545" t="s">
        <v>573</v>
      </c>
      <c r="BI2" s="545" t="s">
        <v>574</v>
      </c>
      <c r="BJ2" s="545" t="s">
        <v>575</v>
      </c>
      <c r="BK2" s="545" t="s">
        <v>576</v>
      </c>
      <c r="BL2" s="545" t="s">
        <v>577</v>
      </c>
      <c r="BM2" s="545" t="s">
        <v>578</v>
      </c>
      <c r="BN2" s="545" t="s">
        <v>579</v>
      </c>
      <c r="BO2" s="545" t="s">
        <v>580</v>
      </c>
      <c r="BP2" s="545" t="s">
        <v>581</v>
      </c>
      <c r="BQ2" s="545" t="s">
        <v>582</v>
      </c>
      <c r="BR2" s="545" t="s">
        <v>583</v>
      </c>
      <c r="BS2" s="545" t="s">
        <v>584</v>
      </c>
      <c r="BT2" s="545" t="s">
        <v>585</v>
      </c>
      <c r="BU2" s="545" t="s">
        <v>586</v>
      </c>
    </row>
    <row r="3" spans="1:576" s="149" customFormat="1" hidden="1" x14ac:dyDescent="0.25">
      <c r="A3" s="180"/>
      <c r="B3" s="180"/>
      <c r="C3" s="180"/>
      <c r="D3" s="180"/>
      <c r="E3" s="180"/>
      <c r="F3" s="180"/>
      <c r="G3" s="182"/>
      <c r="H3" s="182"/>
      <c r="I3" s="182"/>
      <c r="J3" s="182"/>
      <c r="K3" s="182"/>
      <c r="AH3" s="260">
        <v>2500</v>
      </c>
      <c r="AI3" s="260">
        <v>1900</v>
      </c>
      <c r="AJ3" s="260">
        <v>1650</v>
      </c>
      <c r="AK3" s="260">
        <v>1580</v>
      </c>
      <c r="AL3" s="260">
        <v>2250</v>
      </c>
      <c r="AM3" s="260">
        <v>1650</v>
      </c>
      <c r="AN3" s="260">
        <v>1400</v>
      </c>
      <c r="AO3" s="261">
        <v>1340</v>
      </c>
      <c r="AP3" s="261">
        <v>2000</v>
      </c>
      <c r="AQ3" s="261">
        <v>1400</v>
      </c>
      <c r="AR3" s="261">
        <v>1150</v>
      </c>
      <c r="AS3" s="261">
        <v>1100</v>
      </c>
      <c r="AT3" s="261">
        <v>1750</v>
      </c>
      <c r="AU3" s="261">
        <v>1150</v>
      </c>
      <c r="AV3" s="261">
        <v>900</v>
      </c>
      <c r="AW3" s="261">
        <v>860</v>
      </c>
      <c r="AX3" s="261">
        <v>1200</v>
      </c>
      <c r="AY3" s="149">
        <v>900</v>
      </c>
      <c r="AZ3" s="149">
        <v>650</v>
      </c>
      <c r="BA3" s="149">
        <v>620</v>
      </c>
      <c r="BB3" s="260">
        <v>5355</v>
      </c>
      <c r="BC3" s="260">
        <v>4935</v>
      </c>
      <c r="BD3" s="260">
        <v>6300</v>
      </c>
      <c r="BE3" s="260">
        <v>5880</v>
      </c>
      <c r="BF3" s="260">
        <v>4725</v>
      </c>
      <c r="BG3" s="260">
        <v>4305</v>
      </c>
      <c r="BH3" s="260">
        <v>5670</v>
      </c>
      <c r="BI3" s="261">
        <v>5250</v>
      </c>
      <c r="BJ3" s="261">
        <v>4095</v>
      </c>
      <c r="BK3" s="261">
        <v>3780</v>
      </c>
      <c r="BL3" s="261">
        <v>5040</v>
      </c>
      <c r="BM3" s="261">
        <v>4620</v>
      </c>
      <c r="BN3" s="261">
        <v>3465</v>
      </c>
      <c r="BO3" s="261">
        <v>3150</v>
      </c>
      <c r="BP3" s="261">
        <v>4410</v>
      </c>
      <c r="BQ3" s="261">
        <v>4095</v>
      </c>
      <c r="BR3" s="261">
        <v>3045</v>
      </c>
      <c r="BS3" s="149">
        <v>2835</v>
      </c>
      <c r="BT3" s="149">
        <v>3885</v>
      </c>
      <c r="BU3" s="149">
        <v>3570</v>
      </c>
    </row>
    <row r="5" spans="1:576" ht="60" customHeight="1" x14ac:dyDescent="0.25">
      <c r="C5" s="224" t="s">
        <v>372</v>
      </c>
      <c r="D5" s="196">
        <f>SUMIF(C:C,$C$10,D:D)</f>
        <v>456750</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0"/>
      <c r="C9" s="205"/>
      <c r="D9" s="205"/>
      <c r="E9" s="205"/>
      <c r="F9" s="205"/>
      <c r="G9" s="205"/>
      <c r="H9" s="99"/>
      <c r="I9" s="205"/>
      <c r="J9" s="205"/>
      <c r="K9" s="139"/>
    </row>
    <row r="10" spans="1:576" ht="15.75" thickBot="1" x14ac:dyDescent="0.3">
      <c r="B10" s="120"/>
      <c r="C10" s="29" t="s">
        <v>43</v>
      </c>
      <c r="D10" s="30">
        <f>SUM(G17:G26)</f>
        <v>111900</v>
      </c>
      <c r="E10" s="120"/>
      <c r="F10" s="120"/>
      <c r="G10" s="120"/>
      <c r="H10" s="96"/>
      <c r="I10" s="96"/>
      <c r="J10" s="96"/>
      <c r="K10" s="139"/>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515</v>
      </c>
      <c r="D13" s="238" t="s">
        <v>2271</v>
      </c>
      <c r="E13" s="120"/>
      <c r="F13" s="120"/>
      <c r="G13" s="120"/>
      <c r="H13" s="96"/>
      <c r="I13" s="96"/>
      <c r="J13" s="96"/>
      <c r="K13" s="139"/>
    </row>
    <row r="14" spans="1:576" ht="18.75" x14ac:dyDescent="0.25">
      <c r="B14" s="120"/>
      <c r="C14" s="255"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 xml:space="preserve">Capacitar docentes en el campo del conocimiento de la Fisicoquimica  </v>
      </c>
      <c r="D14" s="31"/>
      <c r="E14" s="120"/>
      <c r="F14" s="120"/>
      <c r="G14" s="120"/>
      <c r="H14" s="96"/>
      <c r="I14" s="96"/>
      <c r="J14" s="96"/>
      <c r="K14" s="139"/>
    </row>
    <row r="15" spans="1:576" ht="15.75" thickBot="1" x14ac:dyDescent="0.3">
      <c r="B15" s="120"/>
      <c r="C15" s="72"/>
      <c r="D15" s="31"/>
      <c r="E15" s="120"/>
      <c r="F15" s="120"/>
      <c r="G15" s="120"/>
      <c r="H15" s="96"/>
      <c r="I15" s="96"/>
      <c r="J15" s="96"/>
      <c r="K15" s="139"/>
    </row>
    <row r="16" spans="1:576" ht="32.25" customHeight="1" thickBot="1" x14ac:dyDescent="0.3">
      <c r="B16" s="120"/>
      <c r="C16" s="153" t="s">
        <v>44</v>
      </c>
      <c r="D16" s="156" t="s">
        <v>45</v>
      </c>
      <c r="E16" s="155" t="s">
        <v>55</v>
      </c>
      <c r="F16" s="155" t="s">
        <v>57</v>
      </c>
      <c r="G16" s="154" t="s">
        <v>27</v>
      </c>
      <c r="H16" s="160" t="s">
        <v>252</v>
      </c>
      <c r="I16" s="155" t="s">
        <v>46</v>
      </c>
      <c r="J16" s="155" t="s">
        <v>253</v>
      </c>
      <c r="K16" s="155" t="s">
        <v>535</v>
      </c>
      <c r="L16" s="155" t="s">
        <v>536</v>
      </c>
    </row>
    <row r="17" spans="2:12" x14ac:dyDescent="0.25">
      <c r="B17" s="120"/>
      <c r="C17" s="122" t="s">
        <v>47</v>
      </c>
      <c r="D17" s="866">
        <v>30</v>
      </c>
      <c r="E17" s="185">
        <v>1</v>
      </c>
      <c r="F17" s="142">
        <v>90000</v>
      </c>
      <c r="G17" s="124">
        <f t="shared" ref="G17:G25" si="0">E17*F17</f>
        <v>90000</v>
      </c>
      <c r="H17" s="188" t="s">
        <v>251</v>
      </c>
      <c r="I17" s="125" t="s">
        <v>837</v>
      </c>
      <c r="J17" s="125" t="str">
        <f>VLOOKUP(I17,Presupuesto!$B$11:$C$587,2,0)</f>
        <v>SERVICIOS DE PROFESIONALES Y TECNICOS</v>
      </c>
      <c r="K17" s="265" t="s">
        <v>1850</v>
      </c>
      <c r="L17" s="125" t="s">
        <v>525</v>
      </c>
    </row>
    <row r="18" spans="2:12" x14ac:dyDescent="0.25">
      <c r="B18" s="120"/>
      <c r="C18" s="126" t="s">
        <v>48</v>
      </c>
      <c r="D18" s="867"/>
      <c r="E18" s="232"/>
      <c r="F18" s="127">
        <v>50</v>
      </c>
      <c r="G18" s="124">
        <f t="shared" si="0"/>
        <v>0</v>
      </c>
      <c r="H18" s="188"/>
      <c r="I18" s="125" t="s">
        <v>1598</v>
      </c>
      <c r="J18" s="125" t="str">
        <f>VLOOKUP(I18,Presupuesto!$B$11:$C$587,2,0)</f>
        <v>OTROS INTERESES</v>
      </c>
      <c r="K18" s="125" t="str">
        <f>$K$17</f>
        <v>Docencia y Profesorado Universitario</v>
      </c>
      <c r="L18" s="125" t="s">
        <v>537</v>
      </c>
    </row>
    <row r="19" spans="2:12" x14ac:dyDescent="0.25">
      <c r="B19" s="120"/>
      <c r="C19" s="126" t="s">
        <v>49</v>
      </c>
      <c r="D19" s="867"/>
      <c r="E19" s="232"/>
      <c r="F19" s="127">
        <v>150</v>
      </c>
      <c r="G19" s="124">
        <f t="shared" si="0"/>
        <v>0</v>
      </c>
      <c r="H19" s="188"/>
      <c r="I19" s="125" t="s">
        <v>1598</v>
      </c>
      <c r="J19" s="125" t="str">
        <f>VLOOKUP(I19,Presupuesto!$B$11:$C$587,2,0)</f>
        <v>OTROS INTERESES</v>
      </c>
      <c r="K19" s="125" t="str">
        <f t="shared" ref="K19:K26" si="1">$K$17</f>
        <v>Docencia y Profesorado Universitario</v>
      </c>
      <c r="L19" s="125" t="s">
        <v>521</v>
      </c>
    </row>
    <row r="20" spans="2:12" x14ac:dyDescent="0.25">
      <c r="B20" s="120"/>
      <c r="C20" s="126" t="s">
        <v>50</v>
      </c>
      <c r="D20" s="867"/>
      <c r="E20" s="178">
        <v>2</v>
      </c>
      <c r="F20" s="145">
        <v>10000</v>
      </c>
      <c r="G20" s="124">
        <f t="shared" si="0"/>
        <v>20000</v>
      </c>
      <c r="H20" s="188" t="s">
        <v>251</v>
      </c>
      <c r="I20" s="125" t="s">
        <v>1018</v>
      </c>
      <c r="J20" s="125" t="str">
        <f>VLOOKUP(I20,Presupuesto!$B$11:$C$587,2,0)</f>
        <v>PASAJES AL EXTERIOR</v>
      </c>
      <c r="K20" s="125" t="str">
        <f t="shared" si="1"/>
        <v>Docencia y Profesorado Universitario</v>
      </c>
      <c r="L20" s="125" t="s">
        <v>525</v>
      </c>
    </row>
    <row r="21" spans="2:12" x14ac:dyDescent="0.25">
      <c r="B21" s="120"/>
      <c r="C21" s="126" t="s">
        <v>544</v>
      </c>
      <c r="D21" s="867"/>
      <c r="E21" s="178">
        <v>0</v>
      </c>
      <c r="F21" s="145">
        <v>250</v>
      </c>
      <c r="G21" s="124">
        <f t="shared" si="0"/>
        <v>0</v>
      </c>
      <c r="H21" s="188"/>
      <c r="I21" s="125" t="s">
        <v>1598</v>
      </c>
      <c r="J21" s="125" t="str">
        <f>VLOOKUP(I21,Presupuesto!$B$11:$C$587,2,0)</f>
        <v>OTROS INTERESES</v>
      </c>
      <c r="K21" s="125" t="str">
        <f t="shared" si="1"/>
        <v>Docencia y Profesorado Universitario</v>
      </c>
      <c r="L21" s="125" t="s">
        <v>537</v>
      </c>
    </row>
    <row r="22" spans="2:12" x14ac:dyDescent="0.25">
      <c r="B22" s="120"/>
      <c r="C22" s="126" t="s">
        <v>51</v>
      </c>
      <c r="D22" s="867"/>
      <c r="E22" s="232"/>
      <c r="F22" s="127">
        <v>85</v>
      </c>
      <c r="G22" s="124">
        <f t="shared" si="0"/>
        <v>0</v>
      </c>
      <c r="H22" s="188"/>
      <c r="I22" s="125" t="s">
        <v>1598</v>
      </c>
      <c r="J22" s="125" t="str">
        <f>VLOOKUP(I22,Presupuesto!$B$11:$C$587,2,0)</f>
        <v>OTROS INTERESES</v>
      </c>
      <c r="K22" s="125" t="str">
        <f t="shared" si="1"/>
        <v>Docencia y Profesorado Universitario</v>
      </c>
      <c r="L22" s="125" t="s">
        <v>537</v>
      </c>
    </row>
    <row r="23" spans="2:12" x14ac:dyDescent="0.25">
      <c r="B23" s="120"/>
      <c r="C23" s="126" t="s">
        <v>238</v>
      </c>
      <c r="D23" s="867"/>
      <c r="E23" s="232"/>
      <c r="F23" s="127">
        <v>36</v>
      </c>
      <c r="G23" s="124">
        <f t="shared" si="0"/>
        <v>0</v>
      </c>
      <c r="H23" s="188"/>
      <c r="I23" s="125" t="s">
        <v>1598</v>
      </c>
      <c r="J23" s="125" t="str">
        <f>VLOOKUP(I23,Presupuesto!$B$11:$C$587,2,0)</f>
        <v>OTROS INTERESES</v>
      </c>
      <c r="K23" s="125" t="str">
        <f t="shared" si="1"/>
        <v>Docencia y Profesorado Universitario</v>
      </c>
      <c r="L23" s="125" t="s">
        <v>537</v>
      </c>
    </row>
    <row r="24" spans="2:12" x14ac:dyDescent="0.25">
      <c r="B24" s="120"/>
      <c r="C24" s="126" t="s">
        <v>34</v>
      </c>
      <c r="D24" s="867"/>
      <c r="E24" s="232"/>
      <c r="F24" s="127">
        <v>80</v>
      </c>
      <c r="G24" s="124">
        <f t="shared" si="0"/>
        <v>0</v>
      </c>
      <c r="H24" s="188"/>
      <c r="I24" s="125" t="s">
        <v>1598</v>
      </c>
      <c r="J24" s="125" t="str">
        <f>VLOOKUP(I24,Presupuesto!$B$11:$C$587,2,0)</f>
        <v>OTROS INTERESES</v>
      </c>
      <c r="K24" s="125" t="str">
        <f t="shared" si="1"/>
        <v>Docencia y Profesorado Universitario</v>
      </c>
      <c r="L24" s="125" t="s">
        <v>537</v>
      </c>
    </row>
    <row r="25" spans="2:12" x14ac:dyDescent="0.25">
      <c r="B25" s="120"/>
      <c r="C25" s="136" t="s">
        <v>52</v>
      </c>
      <c r="D25" s="867"/>
      <c r="E25" s="259"/>
      <c r="F25" s="146">
        <v>25</v>
      </c>
      <c r="G25" s="124">
        <f t="shared" si="0"/>
        <v>0</v>
      </c>
      <c r="H25" s="188"/>
      <c r="I25" s="125" t="s">
        <v>1598</v>
      </c>
      <c r="J25" s="125" t="str">
        <f>VLOOKUP(I25,Presupuesto!$B$11:$C$587,2,0)</f>
        <v>OTROS INTERESES</v>
      </c>
      <c r="K25" s="125" t="str">
        <f t="shared" si="1"/>
        <v>Docencia y Profesorado Universitario</v>
      </c>
      <c r="L25" s="125" t="s">
        <v>537</v>
      </c>
    </row>
    <row r="26" spans="2:12" ht="15.75" thickBot="1" x14ac:dyDescent="0.3">
      <c r="B26" s="120"/>
      <c r="C26" s="262" t="s">
        <v>548</v>
      </c>
      <c r="D26" s="263">
        <v>1</v>
      </c>
      <c r="E26" s="264">
        <v>1</v>
      </c>
      <c r="F26" s="131">
        <f>HLOOKUP(C26,$AH$2:$BU$3,2,0)</f>
        <v>1900</v>
      </c>
      <c r="G26" s="132">
        <f>D26*E26*F26</f>
        <v>1900</v>
      </c>
      <c r="H26" s="188" t="s">
        <v>251</v>
      </c>
      <c r="I26" s="125" t="s">
        <v>1026</v>
      </c>
      <c r="J26" s="133" t="str">
        <f>VLOOKUP(I26,Presupuesto!$B$11:$C$587,2,0)</f>
        <v>VIATICOS NACIONALES</v>
      </c>
      <c r="K26" s="125" t="str">
        <f t="shared" si="1"/>
        <v>Docencia y Profesorado Universitario</v>
      </c>
      <c r="L26" s="125" t="s">
        <v>525</v>
      </c>
    </row>
    <row r="27" spans="2:12" x14ac:dyDescent="0.25">
      <c r="B27" s="120"/>
      <c r="C27" s="120"/>
      <c r="E27" s="139"/>
      <c r="F27" s="139"/>
      <c r="G27" s="139"/>
      <c r="H27" s="202"/>
      <c r="I27" s="139"/>
      <c r="J27" s="139"/>
      <c r="K27" s="139"/>
    </row>
    <row r="28" spans="2:12" s="661" customFormat="1" ht="15.75" thickBot="1" x14ac:dyDescent="0.3">
      <c r="B28" s="662"/>
      <c r="C28" s="662"/>
      <c r="E28" s="674"/>
      <c r="F28" s="674"/>
      <c r="G28" s="674"/>
      <c r="H28" s="586"/>
      <c r="I28" s="674"/>
      <c r="J28" s="674"/>
      <c r="K28" s="674"/>
    </row>
    <row r="29" spans="2:12" s="661" customFormat="1" ht="15.75" thickBot="1" x14ac:dyDescent="0.3">
      <c r="B29" s="662"/>
      <c r="C29" s="508" t="s">
        <v>43</v>
      </c>
      <c r="D29" s="509">
        <f>SUM(G35:G44)</f>
        <v>111900</v>
      </c>
      <c r="E29" s="674"/>
      <c r="F29" s="674"/>
      <c r="G29" s="674"/>
      <c r="H29" s="586"/>
      <c r="I29" s="674"/>
      <c r="J29" s="674"/>
      <c r="K29" s="674"/>
    </row>
    <row r="30" spans="2:12" s="661" customFormat="1" x14ac:dyDescent="0.25">
      <c r="B30" s="662"/>
      <c r="C30" s="662"/>
      <c r="E30" s="674"/>
      <c r="F30" s="674"/>
      <c r="G30" s="674"/>
      <c r="H30" s="586"/>
      <c r="I30" s="674"/>
      <c r="J30" s="674"/>
      <c r="K30" s="674"/>
    </row>
    <row r="31" spans="2:12" ht="15.75" x14ac:dyDescent="0.25">
      <c r="C31" s="702" t="s">
        <v>515</v>
      </c>
      <c r="D31" s="703" t="s">
        <v>2278</v>
      </c>
      <c r="E31" s="662"/>
      <c r="F31" s="662"/>
      <c r="G31" s="662"/>
      <c r="H31" s="658"/>
      <c r="I31" s="658"/>
      <c r="J31" s="658"/>
      <c r="K31" s="674"/>
      <c r="L31" s="661"/>
    </row>
    <row r="32" spans="2:12" ht="18.75" x14ac:dyDescent="0.25">
      <c r="B32" s="673"/>
      <c r="C32" s="704"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Administrativa'!#REF!,2,FALSE),IFERROR(VLOOKUP(D31,'Gestion Academica'!$E:$F,2,FALSE),IFERROR(VLOOKUP(D31,Graduados!$E:$F,2,FALSE),IFERROR(VLOOKUP(D31,'Gestión del Conocimiento'!$E:$F,2,FALSE),IFERROR(VLOOKUP(D31,Gobernabilidad!$E:$F,2,FALSE),IFERROR(VLOOKUP(D31,'NIVEL DE ES Y  SISTEMA NACIONAL'!$E:$F,2,FALSE),VLOOKUP(D31,'Lo Esencial'!$E:$F,2,0))))))))))))</f>
        <v xml:space="preserve">Capacitar docentes en el campo del conocimiento de la Quimica Inorganica   </v>
      </c>
      <c r="D32" s="654"/>
      <c r="E32" s="662"/>
      <c r="F32" s="662"/>
      <c r="G32" s="662"/>
      <c r="H32" s="658"/>
      <c r="I32" s="658"/>
      <c r="J32" s="658"/>
      <c r="K32" s="674"/>
      <c r="L32" s="661"/>
    </row>
    <row r="33" spans="3:12" ht="15.75" thickBot="1" x14ac:dyDescent="0.3">
      <c r="C33" s="655"/>
      <c r="D33" s="654"/>
      <c r="E33" s="662"/>
      <c r="F33" s="662"/>
      <c r="G33" s="662"/>
      <c r="H33" s="658"/>
      <c r="I33" s="658"/>
      <c r="J33" s="658"/>
      <c r="K33" s="674"/>
      <c r="L33" s="661"/>
    </row>
    <row r="34" spans="3:12" ht="30.75" thickBot="1" x14ac:dyDescent="0.3">
      <c r="C34" s="548" t="s">
        <v>44</v>
      </c>
      <c r="D34" s="680" t="s">
        <v>45</v>
      </c>
      <c r="E34" s="550" t="s">
        <v>55</v>
      </c>
      <c r="F34" s="550" t="s">
        <v>57</v>
      </c>
      <c r="G34" s="549" t="s">
        <v>27</v>
      </c>
      <c r="H34" s="683" t="s">
        <v>252</v>
      </c>
      <c r="I34" s="550" t="s">
        <v>46</v>
      </c>
      <c r="J34" s="550" t="s">
        <v>253</v>
      </c>
      <c r="K34" s="550" t="s">
        <v>535</v>
      </c>
      <c r="L34" s="550" t="s">
        <v>536</v>
      </c>
    </row>
    <row r="35" spans="3:12" x14ac:dyDescent="0.25">
      <c r="C35" s="521" t="s">
        <v>47</v>
      </c>
      <c r="D35" s="866">
        <v>30</v>
      </c>
      <c r="E35" s="696">
        <v>1</v>
      </c>
      <c r="F35" s="675">
        <v>90000</v>
      </c>
      <c r="G35" s="663">
        <f t="shared" ref="G35:G43" si="2">E35*F35</f>
        <v>90000</v>
      </c>
      <c r="H35" s="698" t="s">
        <v>251</v>
      </c>
      <c r="I35" s="664" t="s">
        <v>837</v>
      </c>
      <c r="J35" s="664" t="str">
        <f>VLOOKUP(I35,Presupuesto!$B$11:$C$587,2,0)</f>
        <v>SERVICIOS DE PROFESIONALES Y TECNICOS</v>
      </c>
      <c r="K35" s="708" t="s">
        <v>1849</v>
      </c>
      <c r="L35" s="664" t="s">
        <v>527</v>
      </c>
    </row>
    <row r="36" spans="3:12" x14ac:dyDescent="0.25">
      <c r="C36" s="525" t="s">
        <v>48</v>
      </c>
      <c r="D36" s="867"/>
      <c r="E36" s="701"/>
      <c r="F36" s="665">
        <v>50</v>
      </c>
      <c r="G36" s="663">
        <f t="shared" si="2"/>
        <v>0</v>
      </c>
      <c r="H36" s="698"/>
      <c r="I36" s="664" t="s">
        <v>1598</v>
      </c>
      <c r="J36" s="664" t="str">
        <f>VLOOKUP(I36,Presupuesto!$B$11:$C$587,2,0)</f>
        <v>OTROS INTERESES</v>
      </c>
      <c r="K36" s="664" t="str">
        <f>$K$17</f>
        <v>Docencia y Profesorado Universitario</v>
      </c>
      <c r="L36" s="664" t="s">
        <v>537</v>
      </c>
    </row>
    <row r="37" spans="3:12" x14ac:dyDescent="0.25">
      <c r="C37" s="525" t="s">
        <v>49</v>
      </c>
      <c r="D37" s="867"/>
      <c r="E37" s="701"/>
      <c r="F37" s="665">
        <v>150</v>
      </c>
      <c r="G37" s="663">
        <f t="shared" si="2"/>
        <v>0</v>
      </c>
      <c r="H37" s="698"/>
      <c r="I37" s="664" t="s">
        <v>1598</v>
      </c>
      <c r="J37" s="664" t="str">
        <f>VLOOKUP(I37,Presupuesto!$B$11:$C$587,2,0)</f>
        <v>OTROS INTERESES</v>
      </c>
      <c r="K37" s="664" t="str">
        <f t="shared" ref="K37:K44" si="3">$K$17</f>
        <v>Docencia y Profesorado Universitario</v>
      </c>
      <c r="L37" s="664" t="s">
        <v>521</v>
      </c>
    </row>
    <row r="38" spans="3:12" x14ac:dyDescent="0.25">
      <c r="C38" s="525" t="s">
        <v>50</v>
      </c>
      <c r="D38" s="867"/>
      <c r="E38" s="694">
        <v>2</v>
      </c>
      <c r="F38" s="676">
        <v>10000</v>
      </c>
      <c r="G38" s="663">
        <f t="shared" si="2"/>
        <v>20000</v>
      </c>
      <c r="H38" s="834" t="s">
        <v>251</v>
      </c>
      <c r="I38" s="664" t="s">
        <v>1018</v>
      </c>
      <c r="J38" s="664" t="str">
        <f>VLOOKUP(I38,Presupuesto!$B$11:$C$587,2,0)</f>
        <v>PASAJES AL EXTERIOR</v>
      </c>
      <c r="K38" s="664" t="str">
        <f t="shared" si="3"/>
        <v>Docencia y Profesorado Universitario</v>
      </c>
      <c r="L38" s="664" t="s">
        <v>527</v>
      </c>
    </row>
    <row r="39" spans="3:12" x14ac:dyDescent="0.25">
      <c r="C39" s="525" t="s">
        <v>544</v>
      </c>
      <c r="D39" s="867"/>
      <c r="E39" s="694">
        <v>0</v>
      </c>
      <c r="F39" s="676">
        <v>250</v>
      </c>
      <c r="G39" s="663">
        <f t="shared" si="2"/>
        <v>0</v>
      </c>
      <c r="H39" s="698"/>
      <c r="I39" s="664" t="s">
        <v>1598</v>
      </c>
      <c r="J39" s="664" t="str">
        <f>VLOOKUP(I39,Presupuesto!$B$11:$C$587,2,0)</f>
        <v>OTROS INTERESES</v>
      </c>
      <c r="K39" s="664" t="str">
        <f t="shared" si="3"/>
        <v>Docencia y Profesorado Universitario</v>
      </c>
      <c r="L39" s="664" t="s">
        <v>537</v>
      </c>
    </row>
    <row r="40" spans="3:12" x14ac:dyDescent="0.25">
      <c r="C40" s="525" t="s">
        <v>51</v>
      </c>
      <c r="D40" s="867"/>
      <c r="E40" s="701"/>
      <c r="F40" s="665">
        <v>85</v>
      </c>
      <c r="G40" s="663">
        <f t="shared" si="2"/>
        <v>0</v>
      </c>
      <c r="H40" s="698"/>
      <c r="I40" s="664" t="s">
        <v>1598</v>
      </c>
      <c r="J40" s="664" t="str">
        <f>VLOOKUP(I40,Presupuesto!$B$11:$C$587,2,0)</f>
        <v>OTROS INTERESES</v>
      </c>
      <c r="K40" s="664" t="str">
        <f t="shared" si="3"/>
        <v>Docencia y Profesorado Universitario</v>
      </c>
      <c r="L40" s="664" t="s">
        <v>537</v>
      </c>
    </row>
    <row r="41" spans="3:12" x14ac:dyDescent="0.25">
      <c r="C41" s="525" t="s">
        <v>238</v>
      </c>
      <c r="D41" s="867"/>
      <c r="E41" s="701"/>
      <c r="F41" s="665">
        <v>36</v>
      </c>
      <c r="G41" s="663">
        <f t="shared" si="2"/>
        <v>0</v>
      </c>
      <c r="H41" s="698"/>
      <c r="I41" s="664" t="s">
        <v>1598</v>
      </c>
      <c r="J41" s="664" t="str">
        <f>VLOOKUP(I41,Presupuesto!$B$11:$C$587,2,0)</f>
        <v>OTROS INTERESES</v>
      </c>
      <c r="K41" s="664" t="str">
        <f t="shared" si="3"/>
        <v>Docencia y Profesorado Universitario</v>
      </c>
      <c r="L41" s="664" t="s">
        <v>537</v>
      </c>
    </row>
    <row r="42" spans="3:12" x14ac:dyDescent="0.25">
      <c r="C42" s="525" t="s">
        <v>34</v>
      </c>
      <c r="D42" s="867"/>
      <c r="E42" s="701"/>
      <c r="F42" s="665">
        <v>80</v>
      </c>
      <c r="G42" s="663">
        <f t="shared" si="2"/>
        <v>0</v>
      </c>
      <c r="H42" s="698"/>
      <c r="I42" s="664" t="s">
        <v>1598</v>
      </c>
      <c r="J42" s="664" t="str">
        <f>VLOOKUP(I42,Presupuesto!$B$11:$C$587,2,0)</f>
        <v>OTROS INTERESES</v>
      </c>
      <c r="K42" s="664" t="str">
        <f t="shared" si="3"/>
        <v>Docencia y Profesorado Universitario</v>
      </c>
      <c r="L42" s="664" t="s">
        <v>537</v>
      </c>
    </row>
    <row r="43" spans="3:12" x14ac:dyDescent="0.25">
      <c r="C43" s="534" t="s">
        <v>52</v>
      </c>
      <c r="D43" s="867"/>
      <c r="E43" s="705"/>
      <c r="F43" s="677">
        <v>25</v>
      </c>
      <c r="G43" s="544">
        <f t="shared" si="2"/>
        <v>0</v>
      </c>
      <c r="H43" s="619"/>
      <c r="I43" s="664" t="s">
        <v>1598</v>
      </c>
      <c r="J43" s="620" t="str">
        <f>VLOOKUP(I43,Presupuesto!$B$11:$C$587,2,0)</f>
        <v>OTROS INTERESES</v>
      </c>
      <c r="K43" s="620" t="str">
        <f t="shared" si="3"/>
        <v>Docencia y Profesorado Universitario</v>
      </c>
      <c r="L43" s="620" t="s">
        <v>537</v>
      </c>
    </row>
    <row r="44" spans="3:12" x14ac:dyDescent="0.25">
      <c r="C44" s="788" t="s">
        <v>548</v>
      </c>
      <c r="D44" s="789">
        <v>1</v>
      </c>
      <c r="E44" s="790">
        <v>1</v>
      </c>
      <c r="F44" s="791">
        <f>HLOOKUP(C44,$AH$2:$BU$3,2,0)</f>
        <v>1900</v>
      </c>
      <c r="G44" s="791">
        <f>D44*E44*F44</f>
        <v>1900</v>
      </c>
      <c r="H44" s="833" t="s">
        <v>251</v>
      </c>
      <c r="I44" s="664" t="s">
        <v>1026</v>
      </c>
      <c r="J44" s="792" t="str">
        <f>VLOOKUP(I44,Presupuesto!$B$11:$C$587,2,0)</f>
        <v>VIATICOS NACIONALES</v>
      </c>
      <c r="K44" s="792" t="str">
        <f t="shared" si="3"/>
        <v>Docencia y Profesorado Universitario</v>
      </c>
      <c r="L44" s="792" t="s">
        <v>527</v>
      </c>
    </row>
    <row r="45" spans="3:12" s="182" customFormat="1" x14ac:dyDescent="0.25">
      <c r="C45" s="784"/>
      <c r="D45" s="785"/>
      <c r="E45" s="783"/>
      <c r="F45" s="644"/>
      <c r="G45" s="644"/>
      <c r="H45" s="646"/>
      <c r="I45" s="643"/>
      <c r="J45" s="643"/>
      <c r="K45" s="643"/>
      <c r="L45" s="643"/>
    </row>
    <row r="46" spans="3:12" s="182" customFormat="1" x14ac:dyDescent="0.25">
      <c r="C46" s="784"/>
      <c r="D46" s="785"/>
      <c r="E46" s="783"/>
      <c r="F46" s="644"/>
      <c r="G46" s="644"/>
      <c r="H46" s="646"/>
      <c r="I46" s="643"/>
      <c r="J46" s="643"/>
      <c r="K46" s="643"/>
      <c r="L46" s="643"/>
    </row>
    <row r="47" spans="3:12" x14ac:dyDescent="0.25">
      <c r="C47" s="786" t="s">
        <v>43</v>
      </c>
      <c r="D47" s="787">
        <f>SUM(G53:G62)</f>
        <v>111900</v>
      </c>
      <c r="E47" s="674"/>
      <c r="F47" s="674"/>
      <c r="G47" s="674"/>
      <c r="H47" s="586"/>
      <c r="I47" s="674"/>
      <c r="J47" s="674"/>
      <c r="K47" s="674"/>
      <c r="L47" s="661"/>
    </row>
    <row r="48" spans="3:12" x14ac:dyDescent="0.25">
      <c r="C48" s="662"/>
      <c r="D48" s="661"/>
      <c r="E48" s="674"/>
      <c r="F48" s="674"/>
      <c r="G48" s="674"/>
      <c r="H48" s="586"/>
      <c r="I48" s="674"/>
      <c r="J48" s="674"/>
      <c r="K48" s="674"/>
      <c r="L48" s="661"/>
    </row>
    <row r="49" spans="2:12" ht="15.75" x14ac:dyDescent="0.25">
      <c r="C49" s="702" t="s">
        <v>515</v>
      </c>
      <c r="D49" s="703" t="s">
        <v>2281</v>
      </c>
      <c r="E49" s="662"/>
      <c r="F49" s="662"/>
      <c r="G49" s="662"/>
      <c r="H49" s="658"/>
      <c r="I49" s="658"/>
      <c r="J49" s="658"/>
      <c r="K49" s="674"/>
      <c r="L49" s="661"/>
    </row>
    <row r="50" spans="2:12" ht="18.75" x14ac:dyDescent="0.25">
      <c r="C50" s="704" t="str">
        <f>IFERROR(VLOOKUP(D49,'Desarrollo e Innov. Curricular'!$E:$F,2,FALSE),IFERROR(VLOOKUP(D49,Investigación!$E:$F,2,FALSE),IFERROR(VLOOKUP(D49,'Vinculación Univ. Sociedad'!$E:$F,2,FALSE),IFERROR(VLOOKUP(D49,'Docencia y Profesorado Universi'!$E:$F,2,FALSE),IFERROR(VLOOKUP(D49,Estudiantes!$E:$F,2,FALSE),IFERROR(VLOOKUP(D49,'Gestion Administrativa'!#REF!,2,FALSE),IFERROR(VLOOKUP(D49,'Gestion Academica'!$E:$F,2,FALSE),IFERROR(VLOOKUP(D49,Graduados!$E:$F,2,FALSE),IFERROR(VLOOKUP(D49,'Gestión del Conocimiento'!$E:$F,2,FALSE),IFERROR(VLOOKUP(D49,Gobernabilidad!$E:$F,2,FALSE),IFERROR(VLOOKUP(D49,'NIVEL DE ES Y  SISTEMA NACIONAL'!$E:$F,2,FALSE),VLOOKUP(D49,'Lo Esencial'!$E:$F,2,0))))))))))))</f>
        <v xml:space="preserve">Capacitar docentes en el campo del conocimiento de la Farmacologia </v>
      </c>
      <c r="D50" s="654"/>
      <c r="E50" s="662"/>
      <c r="F50" s="662"/>
      <c r="G50" s="662"/>
      <c r="H50" s="658"/>
      <c r="I50" s="658"/>
      <c r="J50" s="658"/>
      <c r="K50" s="674"/>
      <c r="L50" s="661"/>
    </row>
    <row r="51" spans="2:12" ht="15.75" thickBot="1" x14ac:dyDescent="0.3">
      <c r="C51" s="655"/>
      <c r="D51" s="654"/>
      <c r="E51" s="662"/>
      <c r="F51" s="662"/>
      <c r="G51" s="662"/>
      <c r="H51" s="658"/>
      <c r="I51" s="658"/>
      <c r="J51" s="658"/>
      <c r="K51" s="674"/>
      <c r="L51" s="661"/>
    </row>
    <row r="52" spans="2:12" ht="30.75" thickBot="1" x14ac:dyDescent="0.3">
      <c r="C52" s="548" t="s">
        <v>44</v>
      </c>
      <c r="D52" s="680" t="s">
        <v>45</v>
      </c>
      <c r="E52" s="550" t="s">
        <v>55</v>
      </c>
      <c r="F52" s="550" t="s">
        <v>57</v>
      </c>
      <c r="G52" s="549" t="s">
        <v>27</v>
      </c>
      <c r="H52" s="683" t="s">
        <v>252</v>
      </c>
      <c r="I52" s="550" t="s">
        <v>46</v>
      </c>
      <c r="J52" s="550" t="s">
        <v>253</v>
      </c>
      <c r="K52" s="550" t="s">
        <v>535</v>
      </c>
      <c r="L52" s="550" t="s">
        <v>536</v>
      </c>
    </row>
    <row r="53" spans="2:12" x14ac:dyDescent="0.25">
      <c r="C53" s="521" t="s">
        <v>47</v>
      </c>
      <c r="D53" s="866">
        <v>30</v>
      </c>
      <c r="E53" s="696">
        <v>1</v>
      </c>
      <c r="F53" s="675">
        <v>90000</v>
      </c>
      <c r="G53" s="663">
        <f t="shared" ref="G53:G61" si="4">E53*F53</f>
        <v>90000</v>
      </c>
      <c r="H53" s="698" t="s">
        <v>251</v>
      </c>
      <c r="I53" s="664" t="s">
        <v>837</v>
      </c>
      <c r="J53" s="664" t="str">
        <f>VLOOKUP(I53,Presupuesto!$B$11:$C$587,2,0)</f>
        <v>SERVICIOS DE PROFESIONALES Y TECNICOS</v>
      </c>
      <c r="K53" s="708" t="s">
        <v>1849</v>
      </c>
      <c r="L53" s="664" t="s">
        <v>525</v>
      </c>
    </row>
    <row r="54" spans="2:12" x14ac:dyDescent="0.25">
      <c r="C54" s="525" t="s">
        <v>48</v>
      </c>
      <c r="D54" s="867"/>
      <c r="E54" s="701"/>
      <c r="F54" s="665">
        <v>50</v>
      </c>
      <c r="G54" s="663">
        <f t="shared" si="4"/>
        <v>0</v>
      </c>
      <c r="H54" s="698"/>
      <c r="I54" s="664" t="s">
        <v>1598</v>
      </c>
      <c r="J54" s="664" t="str">
        <f>VLOOKUP(I54,Presupuesto!$B$11:$C$587,2,0)</f>
        <v>OTROS INTERESES</v>
      </c>
      <c r="K54" s="664" t="str">
        <f>$K$17</f>
        <v>Docencia y Profesorado Universitario</v>
      </c>
      <c r="L54" s="664" t="s">
        <v>537</v>
      </c>
    </row>
    <row r="55" spans="2:12" x14ac:dyDescent="0.25">
      <c r="C55" s="525" t="s">
        <v>49</v>
      </c>
      <c r="D55" s="867"/>
      <c r="E55" s="701"/>
      <c r="F55" s="665">
        <v>150</v>
      </c>
      <c r="G55" s="663">
        <f t="shared" si="4"/>
        <v>0</v>
      </c>
      <c r="H55" s="698"/>
      <c r="I55" s="664" t="s">
        <v>1598</v>
      </c>
      <c r="J55" s="664" t="str">
        <f>VLOOKUP(I55,Presupuesto!$B$11:$C$587,2,0)</f>
        <v>OTROS INTERESES</v>
      </c>
      <c r="K55" s="664" t="str">
        <f t="shared" ref="K55:K62" si="5">$K$17</f>
        <v>Docencia y Profesorado Universitario</v>
      </c>
      <c r="L55" s="664" t="s">
        <v>521</v>
      </c>
    </row>
    <row r="56" spans="2:12" x14ac:dyDescent="0.25">
      <c r="B56" s="673"/>
      <c r="C56" s="525" t="s">
        <v>50</v>
      </c>
      <c r="D56" s="867"/>
      <c r="E56" s="694">
        <v>2</v>
      </c>
      <c r="F56" s="676">
        <v>10000</v>
      </c>
      <c r="G56" s="663">
        <f t="shared" si="4"/>
        <v>20000</v>
      </c>
      <c r="H56" s="834" t="s">
        <v>251</v>
      </c>
      <c r="I56" s="664" t="s">
        <v>1018</v>
      </c>
      <c r="J56" s="664" t="str">
        <f>VLOOKUP(I56,Presupuesto!$B$11:$C$587,2,0)</f>
        <v>PASAJES AL EXTERIOR</v>
      </c>
      <c r="K56" s="664" t="str">
        <f t="shared" si="5"/>
        <v>Docencia y Profesorado Universitario</v>
      </c>
      <c r="L56" s="664" t="s">
        <v>525</v>
      </c>
    </row>
    <row r="57" spans="2:12" x14ac:dyDescent="0.25">
      <c r="C57" s="525" t="s">
        <v>544</v>
      </c>
      <c r="D57" s="867"/>
      <c r="E57" s="694">
        <v>0</v>
      </c>
      <c r="F57" s="676">
        <v>250</v>
      </c>
      <c r="G57" s="663">
        <f t="shared" si="4"/>
        <v>0</v>
      </c>
      <c r="H57" s="698"/>
      <c r="I57" s="664" t="s">
        <v>1598</v>
      </c>
      <c r="J57" s="664" t="str">
        <f>VLOOKUP(I57,Presupuesto!$B$11:$C$587,2,0)</f>
        <v>OTROS INTERESES</v>
      </c>
      <c r="K57" s="664" t="str">
        <f t="shared" si="5"/>
        <v>Docencia y Profesorado Universitario</v>
      </c>
      <c r="L57" s="664" t="s">
        <v>537</v>
      </c>
    </row>
    <row r="58" spans="2:12" x14ac:dyDescent="0.25">
      <c r="C58" s="525" t="s">
        <v>51</v>
      </c>
      <c r="D58" s="867"/>
      <c r="E58" s="701"/>
      <c r="F58" s="665">
        <v>85</v>
      </c>
      <c r="G58" s="663">
        <f t="shared" si="4"/>
        <v>0</v>
      </c>
      <c r="H58" s="698"/>
      <c r="I58" s="664" t="s">
        <v>1598</v>
      </c>
      <c r="J58" s="664" t="str">
        <f>VLOOKUP(I58,Presupuesto!$B$11:$C$587,2,0)</f>
        <v>OTROS INTERESES</v>
      </c>
      <c r="K58" s="664" t="str">
        <f t="shared" si="5"/>
        <v>Docencia y Profesorado Universitario</v>
      </c>
      <c r="L58" s="664" t="s">
        <v>537</v>
      </c>
    </row>
    <row r="59" spans="2:12" x14ac:dyDescent="0.25">
      <c r="C59" s="525" t="s">
        <v>238</v>
      </c>
      <c r="D59" s="867"/>
      <c r="E59" s="701"/>
      <c r="F59" s="665">
        <v>36</v>
      </c>
      <c r="G59" s="663">
        <f t="shared" si="4"/>
        <v>0</v>
      </c>
      <c r="H59" s="698"/>
      <c r="I59" s="664" t="s">
        <v>1598</v>
      </c>
      <c r="J59" s="664" t="str">
        <f>VLOOKUP(I59,Presupuesto!$B$11:$C$587,2,0)</f>
        <v>OTROS INTERESES</v>
      </c>
      <c r="K59" s="664" t="str">
        <f t="shared" si="5"/>
        <v>Docencia y Profesorado Universitario</v>
      </c>
      <c r="L59" s="664" t="s">
        <v>537</v>
      </c>
    </row>
    <row r="60" spans="2:12" x14ac:dyDescent="0.25">
      <c r="C60" s="525" t="s">
        <v>34</v>
      </c>
      <c r="D60" s="867"/>
      <c r="E60" s="701"/>
      <c r="F60" s="665">
        <v>80</v>
      </c>
      <c r="G60" s="663">
        <f t="shared" si="4"/>
        <v>0</v>
      </c>
      <c r="H60" s="698"/>
      <c r="I60" s="664" t="s">
        <v>1598</v>
      </c>
      <c r="J60" s="664" t="str">
        <f>VLOOKUP(I60,Presupuesto!$B$11:$C$587,2,0)</f>
        <v>OTROS INTERESES</v>
      </c>
      <c r="K60" s="664" t="str">
        <f t="shared" si="5"/>
        <v>Docencia y Profesorado Universitario</v>
      </c>
      <c r="L60" s="664" t="s">
        <v>537</v>
      </c>
    </row>
    <row r="61" spans="2:12" x14ac:dyDescent="0.25">
      <c r="C61" s="534" t="s">
        <v>52</v>
      </c>
      <c r="D61" s="867"/>
      <c r="E61" s="705"/>
      <c r="F61" s="677">
        <v>25</v>
      </c>
      <c r="G61" s="663">
        <f t="shared" si="4"/>
        <v>0</v>
      </c>
      <c r="H61" s="698"/>
      <c r="I61" s="664" t="s">
        <v>1598</v>
      </c>
      <c r="J61" s="664" t="str">
        <f>VLOOKUP(I61,Presupuesto!$B$11:$C$587,2,0)</f>
        <v>OTROS INTERESES</v>
      </c>
      <c r="K61" s="664" t="str">
        <f t="shared" si="5"/>
        <v>Docencia y Profesorado Universitario</v>
      </c>
      <c r="L61" s="664" t="s">
        <v>537</v>
      </c>
    </row>
    <row r="62" spans="2:12" ht="15.75" thickBot="1" x14ac:dyDescent="0.3">
      <c r="C62" s="598" t="s">
        <v>548</v>
      </c>
      <c r="D62" s="706">
        <v>1</v>
      </c>
      <c r="E62" s="707">
        <v>1</v>
      </c>
      <c r="F62" s="668">
        <f>HLOOKUP(C62,$AH$2:$BU$3,2,0)</f>
        <v>1900</v>
      </c>
      <c r="G62" s="669">
        <f>D62*E62*F62</f>
        <v>1900</v>
      </c>
      <c r="H62" s="834" t="s">
        <v>251</v>
      </c>
      <c r="I62" s="664" t="s">
        <v>1026</v>
      </c>
      <c r="J62" s="670" t="str">
        <f>VLOOKUP(I62,Presupuesto!$B$11:$C$587,2,0)</f>
        <v>VIATICOS NACIONALES</v>
      </c>
      <c r="K62" s="664" t="str">
        <f t="shared" si="5"/>
        <v>Docencia y Profesorado Universitario</v>
      </c>
      <c r="L62" s="664" t="s">
        <v>525</v>
      </c>
    </row>
    <row r="64" spans="2:12" s="661" customFormat="1" ht="15.75" thickBot="1" x14ac:dyDescent="0.3">
      <c r="H64" s="514"/>
    </row>
    <row r="65" spans="2:12" ht="15.75" thickBot="1" x14ac:dyDescent="0.3">
      <c r="C65" s="508" t="s">
        <v>43</v>
      </c>
      <c r="D65" s="509">
        <f>SUM(G72:G81)</f>
        <v>1600</v>
      </c>
      <c r="E65" s="519"/>
      <c r="F65" s="519"/>
      <c r="G65" s="519"/>
      <c r="H65" s="838">
        <f>G56+G62+G38+G44</f>
        <v>43800</v>
      </c>
      <c r="I65" s="513"/>
      <c r="J65" s="513"/>
      <c r="K65" s="536"/>
      <c r="L65" s="516"/>
    </row>
    <row r="66" spans="2:12" x14ac:dyDescent="0.25">
      <c r="C66" s="512"/>
      <c r="D66" s="510"/>
      <c r="E66" s="519"/>
      <c r="F66" s="519"/>
      <c r="G66" s="519"/>
      <c r="H66" s="513"/>
      <c r="I66" s="513"/>
      <c r="J66" s="513"/>
      <c r="K66" s="536"/>
      <c r="L66" s="516"/>
    </row>
    <row r="67" spans="2:12" x14ac:dyDescent="0.25">
      <c r="C67" s="512"/>
      <c r="D67" s="510"/>
      <c r="E67" s="519"/>
      <c r="F67" s="519"/>
      <c r="G67" s="519"/>
      <c r="H67" s="513"/>
      <c r="I67" s="513"/>
      <c r="J67" s="513"/>
      <c r="K67" s="536"/>
      <c r="L67" s="516"/>
    </row>
    <row r="68" spans="2:12" ht="15.75" x14ac:dyDescent="0.25">
      <c r="C68" s="594" t="s">
        <v>515</v>
      </c>
      <c r="D68" s="595" t="s">
        <v>1973</v>
      </c>
      <c r="E68" s="519"/>
      <c r="F68" s="519"/>
      <c r="G68" s="519"/>
      <c r="H68" s="513"/>
      <c r="I68" s="513"/>
      <c r="J68" s="513"/>
      <c r="K68" s="536"/>
      <c r="L68" s="516"/>
    </row>
    <row r="69" spans="2:12" ht="18.75" x14ac:dyDescent="0.25">
      <c r="C69" s="596" t="str">
        <f>IFERROR(VLOOKUP(D68,'Desarrollo e Innov. Curricular'!$E:$F,2,FALSE),IFERROR(VLOOKUP(D68,Investigación!$E:$F,2,FALSE),IFERROR(VLOOKUP(D68,'Vinculación Univ. Sociedad'!$E:$F,2,FALSE),IFERROR(VLOOKUP(D68,'Docencia y Profesorado Universi'!$E:$F,2,FALSE),IFERROR(VLOOKUP(D68,Estudiantes!$E:$F,2,FALSE),IFERROR(VLOOKUP(D68,'Gestion Administrativa'!#REF!,2,FALSE),IFERROR(VLOOKUP(D68,'Gestion Academica'!$E:$F,2,FALSE),IFERROR(VLOOKUP(D68,Graduados!$E:$F,2,FALSE),IFERROR(VLOOKUP(D68,'Gestión del Conocimiento'!$E:$F,2,FALSE),IFERROR(VLOOKUP(D68,Gobernabilidad!$E:$F,2,FALSE),IFERROR(VLOOKUP(D68,'NIVEL DE ES Y  SISTEMA NACIONAL'!$E:$F,2,FALSE),VLOOKUP(D68,'Lo Esencial'!$E:$F,2,0))))))))))))</f>
        <v>Campañas educativas en fundaciones relacionadas con el area de la salud</v>
      </c>
      <c r="D69" s="510"/>
      <c r="E69" s="519"/>
      <c r="F69" s="519"/>
      <c r="G69" s="519"/>
      <c r="H69" s="513"/>
      <c r="I69" s="513"/>
      <c r="J69" s="513"/>
      <c r="K69" s="536"/>
      <c r="L69" s="516"/>
    </row>
    <row r="70" spans="2:12" ht="15.75" thickBot="1" x14ac:dyDescent="0.3">
      <c r="C70" s="512"/>
      <c r="D70" s="510"/>
      <c r="E70" s="519"/>
      <c r="F70" s="519"/>
      <c r="G70" s="519"/>
      <c r="H70" s="513"/>
      <c r="I70" s="513"/>
      <c r="J70" s="513"/>
      <c r="K70" s="536"/>
      <c r="L70" s="516"/>
    </row>
    <row r="71" spans="2:12" ht="30.75" thickBot="1" x14ac:dyDescent="0.3">
      <c r="C71" s="548" t="s">
        <v>44</v>
      </c>
      <c r="D71" s="551" t="s">
        <v>45</v>
      </c>
      <c r="E71" s="550" t="s">
        <v>55</v>
      </c>
      <c r="F71" s="550" t="s">
        <v>57</v>
      </c>
      <c r="G71" s="549" t="s">
        <v>27</v>
      </c>
      <c r="H71" s="555" t="s">
        <v>252</v>
      </c>
      <c r="I71" s="550" t="s">
        <v>46</v>
      </c>
      <c r="J71" s="550" t="s">
        <v>253</v>
      </c>
      <c r="K71" s="550" t="s">
        <v>535</v>
      </c>
      <c r="L71" s="550" t="s">
        <v>536</v>
      </c>
    </row>
    <row r="72" spans="2:12" x14ac:dyDescent="0.25">
      <c r="C72" s="521" t="s">
        <v>47</v>
      </c>
      <c r="D72" s="866">
        <v>8</v>
      </c>
      <c r="E72" s="696"/>
      <c r="F72" s="675">
        <v>30000</v>
      </c>
      <c r="G72" s="523">
        <f t="shared" ref="G72:G80" si="6">E72*F72</f>
        <v>0</v>
      </c>
      <c r="H72" s="576" t="s">
        <v>251</v>
      </c>
      <c r="I72" s="524" t="s">
        <v>837</v>
      </c>
      <c r="J72" s="524" t="str">
        <f>VLOOKUP(I72,Presupuesto!$B$11:$C$587,2,0)</f>
        <v>SERVICIOS DE PROFESIONALES Y TECNICOS</v>
      </c>
      <c r="K72" s="601" t="s">
        <v>598</v>
      </c>
      <c r="L72" s="524" t="s">
        <v>519</v>
      </c>
    </row>
    <row r="73" spans="2:12" x14ac:dyDescent="0.25">
      <c r="C73" s="525" t="s">
        <v>48</v>
      </c>
      <c r="D73" s="867"/>
      <c r="E73" s="701">
        <f>D72</f>
        <v>8</v>
      </c>
      <c r="F73" s="665">
        <v>200</v>
      </c>
      <c r="G73" s="523">
        <f t="shared" si="6"/>
        <v>1600</v>
      </c>
      <c r="H73" s="576" t="s">
        <v>251</v>
      </c>
      <c r="I73" s="664" t="s">
        <v>980</v>
      </c>
      <c r="J73" s="524" t="str">
        <f>VLOOKUP(I73,Presupuesto!$B$11:$C$587,2,0)</f>
        <v>SERVICIOS DE IMPRENTA PUBLIC.Y REPRODUCCION</v>
      </c>
      <c r="K73" s="524" t="s">
        <v>598</v>
      </c>
      <c r="L73" s="524" t="s">
        <v>523</v>
      </c>
    </row>
    <row r="74" spans="2:12" x14ac:dyDescent="0.25">
      <c r="C74" s="525" t="s">
        <v>49</v>
      </c>
      <c r="D74" s="867"/>
      <c r="E74" s="701"/>
      <c r="F74" s="665">
        <v>150</v>
      </c>
      <c r="G74" s="523">
        <f t="shared" si="6"/>
        <v>0</v>
      </c>
      <c r="H74" s="576"/>
      <c r="I74" s="524" t="s">
        <v>1598</v>
      </c>
      <c r="J74" s="524" t="str">
        <f>VLOOKUP(I74,Presupuesto!$B$11:$C$587,2,0)</f>
        <v>OTROS INTERESES</v>
      </c>
      <c r="K74" s="524" t="str">
        <f>$K$72</f>
        <v>Vinculación Universidad-Sociedad</v>
      </c>
      <c r="L74" s="524" t="s">
        <v>521</v>
      </c>
    </row>
    <row r="75" spans="2:12" x14ac:dyDescent="0.25">
      <c r="C75" s="525" t="s">
        <v>50</v>
      </c>
      <c r="D75" s="867"/>
      <c r="E75" s="694"/>
      <c r="F75" s="676">
        <v>10000</v>
      </c>
      <c r="G75" s="523">
        <f t="shared" si="6"/>
        <v>0</v>
      </c>
      <c r="H75" s="576"/>
      <c r="I75" s="524" t="s">
        <v>1598</v>
      </c>
      <c r="J75" s="524" t="str">
        <f>VLOOKUP(I75,Presupuesto!$B$11:$C$587,2,0)</f>
        <v>OTROS INTERESES</v>
      </c>
      <c r="K75" s="524" t="str">
        <f t="shared" ref="K75:K80" si="7">$K$72</f>
        <v>Vinculación Universidad-Sociedad</v>
      </c>
      <c r="L75" s="524" t="s">
        <v>537</v>
      </c>
    </row>
    <row r="76" spans="2:12" x14ac:dyDescent="0.25">
      <c r="B76" s="673"/>
      <c r="C76" s="525" t="s">
        <v>544</v>
      </c>
      <c r="D76" s="867"/>
      <c r="E76" s="694"/>
      <c r="F76" s="676">
        <v>250</v>
      </c>
      <c r="G76" s="523">
        <f t="shared" si="6"/>
        <v>0</v>
      </c>
      <c r="H76" s="576"/>
      <c r="I76" s="524" t="s">
        <v>1598</v>
      </c>
      <c r="J76" s="524" t="str">
        <f>VLOOKUP(I76,Presupuesto!$B$11:$C$587,2,0)</f>
        <v>OTROS INTERESES</v>
      </c>
      <c r="K76" s="524" t="str">
        <f t="shared" si="7"/>
        <v>Vinculación Universidad-Sociedad</v>
      </c>
      <c r="L76" s="524" t="s">
        <v>537</v>
      </c>
    </row>
    <row r="77" spans="2:12" x14ac:dyDescent="0.25">
      <c r="C77" s="525" t="s">
        <v>51</v>
      </c>
      <c r="D77" s="867"/>
      <c r="E77" s="701"/>
      <c r="F77" s="665">
        <v>85</v>
      </c>
      <c r="G77" s="523">
        <f t="shared" si="6"/>
        <v>0</v>
      </c>
      <c r="H77" s="576"/>
      <c r="I77" s="524" t="s">
        <v>1598</v>
      </c>
      <c r="J77" s="524" t="str">
        <f>VLOOKUP(I77,Presupuesto!$B$11:$C$587,2,0)</f>
        <v>OTROS INTERESES</v>
      </c>
      <c r="K77" s="524" t="str">
        <f t="shared" si="7"/>
        <v>Vinculación Universidad-Sociedad</v>
      </c>
      <c r="L77" s="524" t="s">
        <v>537</v>
      </c>
    </row>
    <row r="78" spans="2:12" x14ac:dyDescent="0.25">
      <c r="C78" s="525" t="s">
        <v>238</v>
      </c>
      <c r="D78" s="867"/>
      <c r="E78" s="701"/>
      <c r="F78" s="665">
        <v>36</v>
      </c>
      <c r="G78" s="523">
        <f t="shared" si="6"/>
        <v>0</v>
      </c>
      <c r="H78" s="576"/>
      <c r="I78" s="524" t="s">
        <v>1598</v>
      </c>
      <c r="J78" s="524" t="str">
        <f>VLOOKUP(I78,Presupuesto!$B$11:$C$587,2,0)</f>
        <v>OTROS INTERESES</v>
      </c>
      <c r="K78" s="524" t="str">
        <f t="shared" si="7"/>
        <v>Vinculación Universidad-Sociedad</v>
      </c>
      <c r="L78" s="524" t="s">
        <v>537</v>
      </c>
    </row>
    <row r="79" spans="2:12" x14ac:dyDescent="0.25">
      <c r="C79" s="525" t="s">
        <v>34</v>
      </c>
      <c r="D79" s="867"/>
      <c r="E79" s="701"/>
      <c r="F79" s="665">
        <v>80</v>
      </c>
      <c r="G79" s="523">
        <f t="shared" si="6"/>
        <v>0</v>
      </c>
      <c r="H79" s="576"/>
      <c r="I79" s="524" t="s">
        <v>1598</v>
      </c>
      <c r="J79" s="524" t="str">
        <f>VLOOKUP(I79,Presupuesto!$B$11:$C$587,2,0)</f>
        <v>OTROS INTERESES</v>
      </c>
      <c r="K79" s="524" t="str">
        <f t="shared" si="7"/>
        <v>Vinculación Universidad-Sociedad</v>
      </c>
      <c r="L79" s="524" t="s">
        <v>537</v>
      </c>
    </row>
    <row r="80" spans="2:12" x14ac:dyDescent="0.25">
      <c r="C80" s="534" t="s">
        <v>52</v>
      </c>
      <c r="D80" s="867"/>
      <c r="E80" s="705"/>
      <c r="F80" s="677">
        <v>25</v>
      </c>
      <c r="G80" s="523">
        <f t="shared" si="6"/>
        <v>0</v>
      </c>
      <c r="H80" s="576"/>
      <c r="I80" s="524" t="s">
        <v>1598</v>
      </c>
      <c r="J80" s="524" t="str">
        <f>VLOOKUP(I80,Presupuesto!$B$11:$C$587,2,0)</f>
        <v>OTROS INTERESES</v>
      </c>
      <c r="K80" s="524" t="str">
        <f t="shared" si="7"/>
        <v>Vinculación Universidad-Sociedad</v>
      </c>
      <c r="L80" s="524" t="s">
        <v>537</v>
      </c>
    </row>
    <row r="81" spans="2:12" ht="15.75" thickBot="1" x14ac:dyDescent="0.3">
      <c r="C81" s="598" t="s">
        <v>557</v>
      </c>
      <c r="D81" s="706">
        <v>0</v>
      </c>
      <c r="E81" s="707">
        <v>0</v>
      </c>
      <c r="F81" s="668">
        <f>HLOOKUP(C81,$AH$2:$BU$3,2,0)</f>
        <v>1150</v>
      </c>
      <c r="G81" s="531">
        <f>D81*E81*F81</f>
        <v>0</v>
      </c>
      <c r="H81" s="576"/>
      <c r="I81" s="524" t="s">
        <v>1598</v>
      </c>
      <c r="J81" s="532" t="str">
        <f>VLOOKUP(I81,Presupuesto!$B$11:$C$587,2,0)</f>
        <v>OTROS INTERESES</v>
      </c>
      <c r="K81" s="524" t="str">
        <f>$K$72</f>
        <v>Vinculación Universidad-Sociedad</v>
      </c>
      <c r="L81" s="524" t="s">
        <v>537</v>
      </c>
    </row>
    <row r="83" spans="2:12" ht="15.75" thickBot="1" x14ac:dyDescent="0.3"/>
    <row r="84" spans="2:12" ht="15.75" thickBot="1" x14ac:dyDescent="0.3">
      <c r="C84" s="508" t="s">
        <v>43</v>
      </c>
      <c r="D84" s="509">
        <f>SUM(G91:G100)</f>
        <v>3600</v>
      </c>
      <c r="E84" s="519"/>
      <c r="F84" s="519"/>
      <c r="G84" s="519"/>
      <c r="H84" s="513"/>
      <c r="I84" s="513"/>
      <c r="J84" s="513"/>
      <c r="K84" s="536"/>
      <c r="L84" s="516"/>
    </row>
    <row r="85" spans="2:12" x14ac:dyDescent="0.25">
      <c r="C85" s="512"/>
      <c r="D85" s="510"/>
      <c r="E85" s="519"/>
      <c r="F85" s="519"/>
      <c r="G85" s="519"/>
      <c r="H85" s="513"/>
      <c r="I85" s="513"/>
      <c r="J85" s="513"/>
      <c r="K85" s="536"/>
      <c r="L85" s="516"/>
    </row>
    <row r="86" spans="2:12" x14ac:dyDescent="0.25">
      <c r="C86" s="512"/>
      <c r="D86" s="510"/>
      <c r="E86" s="519"/>
      <c r="F86" s="519"/>
      <c r="G86" s="519"/>
      <c r="H86" s="513"/>
      <c r="I86" s="513"/>
      <c r="J86" s="513"/>
      <c r="K86" s="536"/>
      <c r="L86" s="516"/>
    </row>
    <row r="87" spans="2:12" ht="15.75" x14ac:dyDescent="0.25">
      <c r="C87" s="594" t="s">
        <v>515</v>
      </c>
      <c r="D87" s="595" t="s">
        <v>2103</v>
      </c>
      <c r="E87" s="519"/>
      <c r="F87" s="519"/>
      <c r="G87" s="519"/>
      <c r="H87" s="513"/>
      <c r="I87" s="513"/>
      <c r="J87" s="513"/>
      <c r="K87" s="536"/>
      <c r="L87" s="516"/>
    </row>
    <row r="88" spans="2:12" ht="18.75" x14ac:dyDescent="0.25">
      <c r="C88" s="596" t="str">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 xml:space="preserve">Capacitacion de personal docente y administrativo en paquetes de computación </v>
      </c>
      <c r="D88" s="510"/>
      <c r="E88" s="519"/>
      <c r="F88" s="519"/>
      <c r="G88" s="519"/>
      <c r="H88" s="513"/>
      <c r="I88" s="513"/>
      <c r="J88" s="513"/>
      <c r="K88" s="536"/>
      <c r="L88" s="516"/>
    </row>
    <row r="89" spans="2:12" ht="15.75" thickBot="1" x14ac:dyDescent="0.3">
      <c r="C89" s="512"/>
      <c r="D89" s="510"/>
      <c r="E89" s="519"/>
      <c r="F89" s="519"/>
      <c r="G89" s="519"/>
      <c r="H89" s="513"/>
      <c r="I89" s="513"/>
      <c r="J89" s="513"/>
      <c r="K89" s="536"/>
      <c r="L89" s="516"/>
    </row>
    <row r="90" spans="2:12" ht="30.75" thickBot="1" x14ac:dyDescent="0.3">
      <c r="C90" s="548" t="s">
        <v>44</v>
      </c>
      <c r="D90" s="551" t="s">
        <v>45</v>
      </c>
      <c r="E90" s="550" t="s">
        <v>55</v>
      </c>
      <c r="F90" s="550" t="s">
        <v>57</v>
      </c>
      <c r="G90" s="549" t="s">
        <v>27</v>
      </c>
      <c r="H90" s="555" t="s">
        <v>252</v>
      </c>
      <c r="I90" s="550" t="s">
        <v>46</v>
      </c>
      <c r="J90" s="550" t="s">
        <v>253</v>
      </c>
      <c r="K90" s="550" t="s">
        <v>535</v>
      </c>
      <c r="L90" s="550" t="s">
        <v>536</v>
      </c>
    </row>
    <row r="91" spans="2:12" x14ac:dyDescent="0.25">
      <c r="C91" s="521" t="s">
        <v>47</v>
      </c>
      <c r="D91" s="866">
        <v>72</v>
      </c>
      <c r="E91" s="573"/>
      <c r="F91" s="539">
        <v>30000</v>
      </c>
      <c r="G91" s="523">
        <f t="shared" ref="G91:G99" si="8">E91*F91</f>
        <v>0</v>
      </c>
      <c r="H91" s="576" t="s">
        <v>251</v>
      </c>
      <c r="I91" s="524" t="s">
        <v>837</v>
      </c>
      <c r="J91" s="524" t="str">
        <f>VLOOKUP(I91,Presupuesto!$B$11:$C$587,2,0)</f>
        <v>SERVICIOS DE PROFESIONALES Y TECNICOS</v>
      </c>
      <c r="K91" s="601" t="s">
        <v>1851</v>
      </c>
      <c r="L91" s="524" t="s">
        <v>521</v>
      </c>
    </row>
    <row r="92" spans="2:12" x14ac:dyDescent="0.25">
      <c r="B92" s="673"/>
      <c r="C92" s="525" t="s">
        <v>48</v>
      </c>
      <c r="D92" s="867"/>
      <c r="E92" s="593"/>
      <c r="F92" s="526">
        <v>50</v>
      </c>
      <c r="G92" s="523">
        <f t="shared" si="8"/>
        <v>0</v>
      </c>
      <c r="H92" s="576"/>
      <c r="I92" s="524" t="s">
        <v>1598</v>
      </c>
      <c r="J92" s="524" t="str">
        <f>VLOOKUP(I92,Presupuesto!$B$11:$C$587,2,0)</f>
        <v>OTROS INTERESES</v>
      </c>
      <c r="K92" s="524" t="str">
        <f>$K$91</f>
        <v>Gestión Administrativa</v>
      </c>
      <c r="L92" s="664" t="s">
        <v>522</v>
      </c>
    </row>
    <row r="93" spans="2:12" x14ac:dyDescent="0.25">
      <c r="C93" s="525" t="s">
        <v>49</v>
      </c>
      <c r="D93" s="867"/>
      <c r="E93" s="593">
        <v>72</v>
      </c>
      <c r="F93" s="526">
        <v>50</v>
      </c>
      <c r="G93" s="523">
        <f t="shared" si="8"/>
        <v>3600</v>
      </c>
      <c r="H93" s="576" t="s">
        <v>251</v>
      </c>
      <c r="I93" s="664" t="s">
        <v>434</v>
      </c>
      <c r="J93" s="524" t="str">
        <f>VLOOKUP(I93,Presupuesto!$B$11:$C$587,2,0)</f>
        <v>ALIMENTOS Y BEBIDAS PARA PERSONAS (31100-00)</v>
      </c>
      <c r="K93" s="524" t="str">
        <f t="shared" ref="K93:K99" si="9">$K$91</f>
        <v>Gestión Administrativa</v>
      </c>
      <c r="L93" s="664" t="s">
        <v>521</v>
      </c>
    </row>
    <row r="94" spans="2:12" x14ac:dyDescent="0.25">
      <c r="C94" s="525" t="s">
        <v>50</v>
      </c>
      <c r="D94" s="867"/>
      <c r="E94" s="569">
        <v>0</v>
      </c>
      <c r="F94" s="542">
        <v>10000</v>
      </c>
      <c r="G94" s="523">
        <f t="shared" si="8"/>
        <v>0</v>
      </c>
      <c r="H94" s="576"/>
      <c r="I94" s="524" t="s">
        <v>1598</v>
      </c>
      <c r="J94" s="524" t="str">
        <f>VLOOKUP(I94,Presupuesto!$B$11:$C$587,2,0)</f>
        <v>OTROS INTERESES</v>
      </c>
      <c r="K94" s="524" t="str">
        <f t="shared" si="9"/>
        <v>Gestión Administrativa</v>
      </c>
      <c r="L94" s="664" t="s">
        <v>524</v>
      </c>
    </row>
    <row r="95" spans="2:12" x14ac:dyDescent="0.25">
      <c r="C95" s="525" t="s">
        <v>544</v>
      </c>
      <c r="D95" s="867"/>
      <c r="E95" s="569">
        <v>0</v>
      </c>
      <c r="F95" s="542">
        <v>250</v>
      </c>
      <c r="G95" s="523">
        <f t="shared" si="8"/>
        <v>0</v>
      </c>
      <c r="H95" s="576"/>
      <c r="I95" s="524" t="s">
        <v>1598</v>
      </c>
      <c r="J95" s="524" t="str">
        <f>VLOOKUP(I95,Presupuesto!$B$11:$C$587,2,0)</f>
        <v>OTROS INTERESES</v>
      </c>
      <c r="K95" s="524" t="str">
        <f t="shared" si="9"/>
        <v>Gestión Administrativa</v>
      </c>
      <c r="L95" s="664" t="s">
        <v>525</v>
      </c>
    </row>
    <row r="96" spans="2:12" x14ac:dyDescent="0.25">
      <c r="C96" s="525" t="s">
        <v>51</v>
      </c>
      <c r="D96" s="867"/>
      <c r="E96" s="593"/>
      <c r="F96" s="526">
        <v>85</v>
      </c>
      <c r="G96" s="523">
        <f t="shared" si="8"/>
        <v>0</v>
      </c>
      <c r="H96" s="576"/>
      <c r="I96" s="524" t="s">
        <v>1598</v>
      </c>
      <c r="J96" s="524" t="str">
        <f>VLOOKUP(I96,Presupuesto!$B$11:$C$587,2,0)</f>
        <v>OTROS INTERESES</v>
      </c>
      <c r="K96" s="524" t="str">
        <f t="shared" si="9"/>
        <v>Gestión Administrativa</v>
      </c>
      <c r="L96" s="664" t="s">
        <v>526</v>
      </c>
    </row>
    <row r="97" spans="3:12" x14ac:dyDescent="0.25">
      <c r="C97" s="525" t="s">
        <v>238</v>
      </c>
      <c r="D97" s="867"/>
      <c r="E97" s="593"/>
      <c r="F97" s="526">
        <v>36</v>
      </c>
      <c r="G97" s="523">
        <f t="shared" si="8"/>
        <v>0</v>
      </c>
      <c r="H97" s="576"/>
      <c r="I97" s="524" t="s">
        <v>1598</v>
      </c>
      <c r="J97" s="524" t="str">
        <f>VLOOKUP(I97,Presupuesto!$B$11:$C$587,2,0)</f>
        <v>OTROS INTERESES</v>
      </c>
      <c r="K97" s="524" t="str">
        <f t="shared" si="9"/>
        <v>Gestión Administrativa</v>
      </c>
      <c r="L97" s="664" t="s">
        <v>527</v>
      </c>
    </row>
    <row r="98" spans="3:12" x14ac:dyDescent="0.25">
      <c r="C98" s="525" t="s">
        <v>34</v>
      </c>
      <c r="D98" s="867"/>
      <c r="E98" s="593"/>
      <c r="F98" s="526">
        <v>80</v>
      </c>
      <c r="G98" s="523">
        <f t="shared" si="8"/>
        <v>0</v>
      </c>
      <c r="H98" s="576"/>
      <c r="I98" s="524" t="s">
        <v>1598</v>
      </c>
      <c r="J98" s="524" t="str">
        <f>VLOOKUP(I98,Presupuesto!$B$11:$C$587,2,0)</f>
        <v>OTROS INTERESES</v>
      </c>
      <c r="K98" s="524" t="str">
        <f t="shared" si="9"/>
        <v>Gestión Administrativa</v>
      </c>
      <c r="L98" s="664" t="s">
        <v>528</v>
      </c>
    </row>
    <row r="99" spans="3:12" x14ac:dyDescent="0.25">
      <c r="C99" s="534" t="s">
        <v>52</v>
      </c>
      <c r="D99" s="867"/>
      <c r="E99" s="597">
        <v>0</v>
      </c>
      <c r="F99" s="543">
        <v>25</v>
      </c>
      <c r="G99" s="523">
        <f t="shared" si="8"/>
        <v>0</v>
      </c>
      <c r="H99" s="576"/>
      <c r="I99" s="524" t="s">
        <v>1598</v>
      </c>
      <c r="J99" s="524" t="str">
        <f>VLOOKUP(I99,Presupuesto!$B$11:$C$587,2,0)</f>
        <v>OTROS INTERESES</v>
      </c>
      <c r="K99" s="524" t="str">
        <f t="shared" si="9"/>
        <v>Gestión Administrativa</v>
      </c>
      <c r="L99" s="664" t="s">
        <v>529</v>
      </c>
    </row>
    <row r="100" spans="3:12" ht="15.75" thickBot="1" x14ac:dyDescent="0.3">
      <c r="C100" s="598" t="s">
        <v>557</v>
      </c>
      <c r="D100" s="599">
        <v>0</v>
      </c>
      <c r="E100" s="600">
        <v>0</v>
      </c>
      <c r="F100" s="530">
        <f>HLOOKUP(C100,$AH$2:$BU$3,2,0)</f>
        <v>1150</v>
      </c>
      <c r="G100" s="531">
        <f>D100*E100*F100</f>
        <v>0</v>
      </c>
      <c r="H100" s="576"/>
      <c r="I100" s="524" t="s">
        <v>1598</v>
      </c>
      <c r="J100" s="532" t="str">
        <f>VLOOKUP(I100,Presupuesto!$B$11:$C$587,2,0)</f>
        <v>OTROS INTERESES</v>
      </c>
      <c r="K100" s="524" t="str">
        <f>$K$91</f>
        <v>Gestión Administrativa</v>
      </c>
      <c r="L100" s="664" t="s">
        <v>2108</v>
      </c>
    </row>
    <row r="101" spans="3:12" x14ac:dyDescent="0.25">
      <c r="C101" s="519"/>
      <c r="D101" s="516"/>
      <c r="E101" s="536"/>
      <c r="F101" s="536"/>
      <c r="G101" s="536"/>
      <c r="H101" s="586"/>
      <c r="I101" s="536"/>
      <c r="J101" s="536"/>
      <c r="K101" s="536"/>
      <c r="L101" s="516"/>
    </row>
    <row r="102" spans="3:12" ht="15.75" thickBot="1" x14ac:dyDescent="0.3">
      <c r="C102" s="516"/>
      <c r="D102" s="516"/>
      <c r="E102" s="516"/>
      <c r="F102" s="516"/>
      <c r="G102" s="516"/>
      <c r="H102" s="514"/>
      <c r="I102" s="516"/>
      <c r="J102" s="516"/>
      <c r="K102" s="516"/>
      <c r="L102" s="516"/>
    </row>
    <row r="103" spans="3:12" ht="15.75" thickBot="1" x14ac:dyDescent="0.3">
      <c r="C103" s="508" t="s">
        <v>43</v>
      </c>
      <c r="D103" s="509">
        <f>SUM(G110:G119)</f>
        <v>1350</v>
      </c>
      <c r="E103" s="519"/>
      <c r="F103" s="519"/>
      <c r="G103" s="519"/>
      <c r="H103" s="513"/>
      <c r="I103" s="513"/>
      <c r="J103" s="513"/>
      <c r="K103" s="536"/>
      <c r="L103" s="516"/>
    </row>
    <row r="104" spans="3:12" x14ac:dyDescent="0.25">
      <c r="C104" s="512"/>
      <c r="D104" s="510"/>
      <c r="E104" s="519"/>
      <c r="F104" s="519"/>
      <c r="G104" s="519"/>
      <c r="H104" s="513"/>
      <c r="I104" s="513"/>
      <c r="J104" s="513"/>
      <c r="K104" s="536"/>
      <c r="L104" s="516"/>
    </row>
    <row r="105" spans="3:12" x14ac:dyDescent="0.25">
      <c r="C105" s="512"/>
      <c r="D105" s="510"/>
      <c r="E105" s="519"/>
      <c r="F105" s="519"/>
      <c r="G105" s="519"/>
      <c r="H105" s="513"/>
      <c r="I105" s="513"/>
      <c r="J105" s="513"/>
      <c r="K105" s="536"/>
      <c r="L105" s="516"/>
    </row>
    <row r="106" spans="3:12" ht="15.75" x14ac:dyDescent="0.25">
      <c r="C106" s="594" t="s">
        <v>515</v>
      </c>
      <c r="D106" s="595" t="s">
        <v>2105</v>
      </c>
      <c r="E106" s="519"/>
      <c r="F106" s="519"/>
      <c r="G106" s="519"/>
      <c r="H106" s="513"/>
      <c r="I106" s="513"/>
      <c r="J106" s="513"/>
      <c r="K106" s="536"/>
      <c r="L106" s="516"/>
    </row>
    <row r="107" spans="3:12" ht="18.75" x14ac:dyDescent="0.25">
      <c r="C107" s="704" t="str">
        <f>IFERROR(VLOOKUP(D106,'Desarrollo e Innov. Curricular'!$E:$F,2,FALSE),IFERROR(VLOOKUP(D106,Investigación!$E:$F,2,FALSE),IFERROR(VLOOKUP(D106,'Vinculación Univ. Sociedad'!$E:$F,2,FALSE),IFERROR(VLOOKUP(D106,'Docencia y Profesorado Universi'!$E:$F,2,FALSE),IFERROR(VLOOKUP(D106,Estudiantes!$E:$F,2,FALSE),IFERROR(VLOOKUP(D106,'Gestion Administrativa'!$E:$F,2,FALSE),IFERROR(VLOOKUP(D106,'Gestion Academica'!$E:$F,2,FALSE),IFERROR(VLOOKUP(D106,Graduados!$E:$F,2,FALSE),IFERROR(VLOOKUP(D106,'Gestión del Conocimiento'!$E:$F,2,FALSE),IFERROR(VLOOKUP(D106,Gobernabilidad!$E:$F,2,FALSE),IFERROR(VLOOKUP(D106,'NIVEL DE ES Y  SISTEMA NACIONAL'!$E:$F,2,FALSE),VLOOKUP(D106,'Lo Esencial'!$E:$F,2,0))))))))))))</f>
        <v>Capacitación en taxonomia y nomenclatura vegetal</v>
      </c>
      <c r="D107" s="510"/>
      <c r="E107" s="519"/>
      <c r="F107" s="519"/>
      <c r="G107" s="519"/>
      <c r="H107" s="513"/>
      <c r="I107" s="513"/>
      <c r="J107" s="513"/>
      <c r="K107" s="536"/>
      <c r="L107" s="516"/>
    </row>
    <row r="108" spans="3:12" ht="15.75" thickBot="1" x14ac:dyDescent="0.3">
      <c r="C108" s="512"/>
      <c r="D108" s="510"/>
      <c r="E108" s="519"/>
      <c r="F108" s="519"/>
      <c r="G108" s="519"/>
      <c r="H108" s="513"/>
      <c r="I108" s="513"/>
      <c r="J108" s="513"/>
      <c r="K108" s="536"/>
      <c r="L108" s="516"/>
    </row>
    <row r="109" spans="3:12" ht="30.75" thickBot="1" x14ac:dyDescent="0.3">
      <c r="C109" s="548" t="s">
        <v>44</v>
      </c>
      <c r="D109" s="551" t="s">
        <v>45</v>
      </c>
      <c r="E109" s="550" t="s">
        <v>55</v>
      </c>
      <c r="F109" s="550" t="s">
        <v>57</v>
      </c>
      <c r="G109" s="549" t="s">
        <v>27</v>
      </c>
      <c r="H109" s="555" t="s">
        <v>252</v>
      </c>
      <c r="I109" s="550" t="s">
        <v>46</v>
      </c>
      <c r="J109" s="550" t="s">
        <v>253</v>
      </c>
      <c r="K109" s="550" t="s">
        <v>535</v>
      </c>
      <c r="L109" s="550" t="s">
        <v>536</v>
      </c>
    </row>
    <row r="110" spans="3:12" x14ac:dyDescent="0.25">
      <c r="C110" s="521" t="s">
        <v>47</v>
      </c>
      <c r="D110" s="866">
        <v>8</v>
      </c>
      <c r="E110" s="573">
        <v>1</v>
      </c>
      <c r="F110" s="539"/>
      <c r="G110" s="523">
        <f t="shared" ref="G110:G118" si="10">E110*F110</f>
        <v>0</v>
      </c>
      <c r="H110" s="576" t="s">
        <v>251</v>
      </c>
      <c r="I110" s="524" t="s">
        <v>837</v>
      </c>
      <c r="J110" s="524" t="str">
        <f>VLOOKUP(I110,Presupuesto!$B$11:$C$587,2,0)</f>
        <v>SERVICIOS DE PROFESIONALES Y TECNICOS</v>
      </c>
      <c r="K110" s="601" t="s">
        <v>1851</v>
      </c>
      <c r="L110" s="524" t="s">
        <v>519</v>
      </c>
    </row>
    <row r="111" spans="3:12" x14ac:dyDescent="0.25">
      <c r="C111" s="525" t="s">
        <v>48</v>
      </c>
      <c r="D111" s="867"/>
      <c r="E111" s="593"/>
      <c r="F111" s="526">
        <v>50</v>
      </c>
      <c r="G111" s="523">
        <f t="shared" si="10"/>
        <v>0</v>
      </c>
      <c r="H111" s="576"/>
      <c r="I111" s="524" t="s">
        <v>1598</v>
      </c>
      <c r="J111" s="524" t="str">
        <f>VLOOKUP(I111,Presupuesto!$B$11:$C$587,2,0)</f>
        <v>OTROS INTERESES</v>
      </c>
      <c r="K111" s="524" t="str">
        <f>$K$110</f>
        <v>Gestión Administrativa</v>
      </c>
      <c r="L111" s="524" t="s">
        <v>537</v>
      </c>
    </row>
    <row r="112" spans="3:12" x14ac:dyDescent="0.25">
      <c r="C112" s="525" t="s">
        <v>49</v>
      </c>
      <c r="D112" s="867"/>
      <c r="E112" s="593">
        <v>9</v>
      </c>
      <c r="F112" s="526">
        <v>150</v>
      </c>
      <c r="G112" s="523">
        <f t="shared" si="10"/>
        <v>1350</v>
      </c>
      <c r="H112" s="576" t="s">
        <v>251</v>
      </c>
      <c r="I112" s="664" t="s">
        <v>434</v>
      </c>
      <c r="J112" s="524" t="str">
        <f>VLOOKUP(I112,Presupuesto!$B$11:$C$587,2,0)</f>
        <v>ALIMENTOS Y BEBIDAS PARA PERSONAS (31100-00)</v>
      </c>
      <c r="K112" s="524" t="str">
        <f t="shared" ref="K112:K118" si="11">$K$110</f>
        <v>Gestión Administrativa</v>
      </c>
      <c r="L112" s="524" t="s">
        <v>524</v>
      </c>
    </row>
    <row r="113" spans="2:12" x14ac:dyDescent="0.25">
      <c r="C113" s="525" t="s">
        <v>50</v>
      </c>
      <c r="D113" s="867"/>
      <c r="E113" s="569">
        <v>0</v>
      </c>
      <c r="F113" s="542">
        <v>10000</v>
      </c>
      <c r="G113" s="523">
        <f t="shared" si="10"/>
        <v>0</v>
      </c>
      <c r="H113" s="576"/>
      <c r="I113" s="524" t="s">
        <v>1598</v>
      </c>
      <c r="J113" s="524" t="str">
        <f>VLOOKUP(I113,Presupuesto!$B$11:$C$587,2,0)</f>
        <v>OTROS INTERESES</v>
      </c>
      <c r="K113" s="524" t="str">
        <f t="shared" si="11"/>
        <v>Gestión Administrativa</v>
      </c>
      <c r="L113" s="524" t="s">
        <v>537</v>
      </c>
    </row>
    <row r="114" spans="2:12" x14ac:dyDescent="0.25">
      <c r="B114" s="673"/>
      <c r="C114" s="525" t="s">
        <v>544</v>
      </c>
      <c r="D114" s="867"/>
      <c r="E114" s="569">
        <v>0</v>
      </c>
      <c r="F114" s="542">
        <v>250</v>
      </c>
      <c r="G114" s="523">
        <f t="shared" si="10"/>
        <v>0</v>
      </c>
      <c r="H114" s="576"/>
      <c r="I114" s="524" t="s">
        <v>1598</v>
      </c>
      <c r="J114" s="524" t="str">
        <f>VLOOKUP(I114,Presupuesto!$B$11:$C$587,2,0)</f>
        <v>OTROS INTERESES</v>
      </c>
      <c r="K114" s="524" t="str">
        <f t="shared" si="11"/>
        <v>Gestión Administrativa</v>
      </c>
      <c r="L114" s="524" t="s">
        <v>537</v>
      </c>
    </row>
    <row r="115" spans="2:12" x14ac:dyDescent="0.25">
      <c r="C115" s="525" t="s">
        <v>51</v>
      </c>
      <c r="D115" s="867"/>
      <c r="E115" s="593"/>
      <c r="F115" s="526">
        <v>85</v>
      </c>
      <c r="G115" s="523">
        <f t="shared" si="10"/>
        <v>0</v>
      </c>
      <c r="H115" s="576"/>
      <c r="I115" s="524" t="s">
        <v>1598</v>
      </c>
      <c r="J115" s="524" t="str">
        <f>VLOOKUP(I115,Presupuesto!$B$11:$C$587,2,0)</f>
        <v>OTROS INTERESES</v>
      </c>
      <c r="K115" s="524" t="str">
        <f t="shared" si="11"/>
        <v>Gestión Administrativa</v>
      </c>
      <c r="L115" s="524" t="s">
        <v>537</v>
      </c>
    </row>
    <row r="116" spans="2:12" x14ac:dyDescent="0.25">
      <c r="C116" s="525" t="s">
        <v>238</v>
      </c>
      <c r="D116" s="867"/>
      <c r="E116" s="593"/>
      <c r="F116" s="526">
        <v>36</v>
      </c>
      <c r="G116" s="523">
        <f t="shared" si="10"/>
        <v>0</v>
      </c>
      <c r="H116" s="576"/>
      <c r="I116" s="524" t="s">
        <v>1598</v>
      </c>
      <c r="J116" s="524" t="str">
        <f>VLOOKUP(I116,Presupuesto!$B$11:$C$587,2,0)</f>
        <v>OTROS INTERESES</v>
      </c>
      <c r="K116" s="524" t="str">
        <f t="shared" si="11"/>
        <v>Gestión Administrativa</v>
      </c>
      <c r="L116" s="524" t="s">
        <v>537</v>
      </c>
    </row>
    <row r="117" spans="2:12" x14ac:dyDescent="0.25">
      <c r="C117" s="525" t="s">
        <v>34</v>
      </c>
      <c r="D117" s="867"/>
      <c r="E117" s="593"/>
      <c r="F117" s="526">
        <v>80</v>
      </c>
      <c r="G117" s="523">
        <f t="shared" si="10"/>
        <v>0</v>
      </c>
      <c r="H117" s="576"/>
      <c r="I117" s="524" t="s">
        <v>1598</v>
      </c>
      <c r="J117" s="524" t="str">
        <f>VLOOKUP(I117,Presupuesto!$B$11:$C$587,2,0)</f>
        <v>OTROS INTERESES</v>
      </c>
      <c r="K117" s="524" t="str">
        <f t="shared" si="11"/>
        <v>Gestión Administrativa</v>
      </c>
      <c r="L117" s="524" t="s">
        <v>537</v>
      </c>
    </row>
    <row r="118" spans="2:12" x14ac:dyDescent="0.25">
      <c r="C118" s="534" t="s">
        <v>52</v>
      </c>
      <c r="D118" s="867"/>
      <c r="E118" s="597"/>
      <c r="F118" s="543">
        <v>25</v>
      </c>
      <c r="G118" s="523">
        <f t="shared" si="10"/>
        <v>0</v>
      </c>
      <c r="H118" s="576"/>
      <c r="I118" s="524" t="s">
        <v>1598</v>
      </c>
      <c r="J118" s="524" t="str">
        <f>VLOOKUP(I118,Presupuesto!$B$11:$C$587,2,0)</f>
        <v>OTROS INTERESES</v>
      </c>
      <c r="K118" s="524" t="str">
        <f t="shared" si="11"/>
        <v>Gestión Administrativa</v>
      </c>
      <c r="L118" s="524" t="s">
        <v>537</v>
      </c>
    </row>
    <row r="119" spans="2:12" ht="15.75" thickBot="1" x14ac:dyDescent="0.3">
      <c r="C119" s="598" t="s">
        <v>557</v>
      </c>
      <c r="D119" s="599">
        <v>0</v>
      </c>
      <c r="E119" s="600">
        <v>0</v>
      </c>
      <c r="F119" s="530">
        <f>HLOOKUP(C119,$AH$2:$BU$3,2,0)</f>
        <v>1150</v>
      </c>
      <c r="G119" s="531">
        <f>D119*E119*F119</f>
        <v>0</v>
      </c>
      <c r="H119" s="576"/>
      <c r="I119" s="524" t="s">
        <v>1598</v>
      </c>
      <c r="J119" s="532" t="str">
        <f>VLOOKUP(I119,Presupuesto!$B$11:$C$587,2,0)</f>
        <v>OTROS INTERESES</v>
      </c>
      <c r="K119" s="524" t="str">
        <f>$K$110</f>
        <v>Gestión Administrativa</v>
      </c>
      <c r="L119" s="524" t="s">
        <v>537</v>
      </c>
    </row>
    <row r="121" spans="2:12" ht="15.75" thickBot="1" x14ac:dyDescent="0.3"/>
    <row r="122" spans="2:12" ht="15.75" thickBot="1" x14ac:dyDescent="0.3">
      <c r="C122" s="508" t="s">
        <v>43</v>
      </c>
      <c r="D122" s="509">
        <f>SUM(G129:G138)</f>
        <v>42900</v>
      </c>
      <c r="E122" s="519"/>
      <c r="F122" s="519"/>
      <c r="G122" s="519"/>
      <c r="H122" s="513"/>
      <c r="I122" s="513"/>
      <c r="J122" s="513"/>
      <c r="K122" s="536"/>
      <c r="L122" s="516"/>
    </row>
    <row r="123" spans="2:12" x14ac:dyDescent="0.25">
      <c r="C123" s="512"/>
      <c r="D123" s="510"/>
      <c r="E123" s="519"/>
      <c r="F123" s="519"/>
      <c r="G123" s="519"/>
      <c r="H123" s="513"/>
      <c r="I123" s="513"/>
      <c r="J123" s="513"/>
      <c r="K123" s="536"/>
      <c r="L123" s="516"/>
    </row>
    <row r="124" spans="2:12" x14ac:dyDescent="0.25">
      <c r="C124" s="512"/>
      <c r="D124" s="510"/>
      <c r="E124" s="519"/>
      <c r="F124" s="519"/>
      <c r="G124" s="519"/>
      <c r="H124" s="513"/>
      <c r="I124" s="513"/>
      <c r="J124" s="513"/>
      <c r="K124" s="536"/>
      <c r="L124" s="516"/>
    </row>
    <row r="125" spans="2:12" ht="15.75" x14ac:dyDescent="0.25">
      <c r="C125" s="702" t="s">
        <v>515</v>
      </c>
      <c r="D125" s="703" t="s">
        <v>2106</v>
      </c>
      <c r="E125" s="519"/>
      <c r="F125" s="519"/>
      <c r="G125" s="519"/>
      <c r="H125" s="513"/>
      <c r="I125" s="513"/>
      <c r="J125" s="513"/>
      <c r="K125" s="536"/>
      <c r="L125" s="516"/>
    </row>
    <row r="126" spans="2:12" ht="18.75" x14ac:dyDescent="0.25">
      <c r="C126" s="704" t="str">
        <f>IFERROR(VLOOKUP(D125,'Desarrollo e Innov. Curricular'!$E:$F,2,FALSE),IFERROR(VLOOKUP(D125,Investigación!$E:$F,2,FALSE),IFERROR(VLOOKUP(D125,'Vinculación Univ. Sociedad'!$E:$F,2,FALSE),IFERROR(VLOOKUP(D125,'Docencia y Profesorado Universi'!$E:$F,2,FALSE),IFERROR(VLOOKUP(D125,Estudiantes!$E:$F,2,FALSE),IFERROR(VLOOKUP(D125,'Gestion Administrativa'!$E:$F,2,FALSE),IFERROR(VLOOKUP(D125,'Gestion Academica'!$E:$F,2,FALSE),IFERROR(VLOOKUP(D125,Graduados!$E:$F,2,FALSE),IFERROR(VLOOKUP(D125,'Gestión del Conocimiento'!$E:$F,2,FALSE),IFERROR(VLOOKUP(D125,Gobernabilidad!$E:$F,2,FALSE),IFERROR(VLOOKUP(D125,'NIVEL DE ES Y  SISTEMA NACIONAL'!$E:$F,2,FALSE),VLOOKUP(D125,'Lo Esencial'!$E:$F,2,0))))))))))))</f>
        <v>Capacitación en el area de fitoquímica</v>
      </c>
      <c r="D126" s="654"/>
      <c r="E126" s="519"/>
      <c r="F126" s="519"/>
      <c r="G126" s="519"/>
      <c r="H126" s="513"/>
      <c r="I126" s="513"/>
      <c r="J126" s="513"/>
      <c r="K126" s="536"/>
      <c r="L126" s="516"/>
    </row>
    <row r="127" spans="2:12" ht="15.75" thickBot="1" x14ac:dyDescent="0.3">
      <c r="C127" s="512"/>
      <c r="D127" s="510"/>
      <c r="E127" s="519"/>
      <c r="F127" s="519"/>
      <c r="G127" s="519"/>
      <c r="H127" s="513"/>
      <c r="I127" s="513"/>
      <c r="J127" s="513"/>
      <c r="K127" s="536"/>
      <c r="L127" s="516"/>
    </row>
    <row r="128" spans="2:12" ht="30.75" thickBot="1" x14ac:dyDescent="0.3">
      <c r="C128" s="548" t="s">
        <v>44</v>
      </c>
      <c r="D128" s="551" t="s">
        <v>45</v>
      </c>
      <c r="E128" s="550" t="s">
        <v>55</v>
      </c>
      <c r="F128" s="550" t="s">
        <v>57</v>
      </c>
      <c r="G128" s="549" t="s">
        <v>27</v>
      </c>
      <c r="H128" s="555" t="s">
        <v>252</v>
      </c>
      <c r="I128" s="550" t="s">
        <v>46</v>
      </c>
      <c r="J128" s="550" t="s">
        <v>253</v>
      </c>
      <c r="K128" s="550" t="s">
        <v>535</v>
      </c>
      <c r="L128" s="550" t="s">
        <v>536</v>
      </c>
    </row>
    <row r="129" spans="3:12" x14ac:dyDescent="0.25">
      <c r="C129" s="521" t="s">
        <v>47</v>
      </c>
      <c r="D129" s="866">
        <v>30</v>
      </c>
      <c r="E129" s="696">
        <v>1</v>
      </c>
      <c r="F129" s="675"/>
      <c r="G129" s="523">
        <f t="shared" ref="G129:G137" si="12">E129*F129</f>
        <v>0</v>
      </c>
      <c r="H129" s="576" t="s">
        <v>251</v>
      </c>
      <c r="I129" s="664" t="s">
        <v>1590</v>
      </c>
      <c r="J129" s="524" t="str">
        <f>VLOOKUP(I129,Presupuesto!$B$11:$C$587,2,0)</f>
        <v>INTERESES DE INSTITUCIONES PUBLICAS FINANCIERAS</v>
      </c>
      <c r="K129" s="601" t="s">
        <v>1851</v>
      </c>
      <c r="L129" s="524" t="s">
        <v>519</v>
      </c>
    </row>
    <row r="130" spans="3:12" x14ac:dyDescent="0.25">
      <c r="C130" s="525" t="s">
        <v>48</v>
      </c>
      <c r="D130" s="867"/>
      <c r="E130" s="701">
        <f>D129</f>
        <v>30</v>
      </c>
      <c r="F130" s="665">
        <v>5</v>
      </c>
      <c r="G130" s="523">
        <f t="shared" si="12"/>
        <v>150</v>
      </c>
      <c r="H130" s="576" t="s">
        <v>251</v>
      </c>
      <c r="I130" s="664" t="s">
        <v>980</v>
      </c>
      <c r="J130" s="524" t="str">
        <f>VLOOKUP(I130,Presupuesto!$B$11:$C$587,2,0)</f>
        <v>SERVICIOS DE IMPRENTA PUBLIC.Y REPRODUCCION</v>
      </c>
      <c r="K130" s="524" t="str">
        <f>$K$129</f>
        <v>Gestión Administrativa</v>
      </c>
      <c r="L130" s="524" t="s">
        <v>519</v>
      </c>
    </row>
    <row r="131" spans="3:12" x14ac:dyDescent="0.25">
      <c r="C131" s="525" t="s">
        <v>49</v>
      </c>
      <c r="D131" s="867"/>
      <c r="E131" s="701">
        <v>31</v>
      </c>
      <c r="F131" s="665">
        <v>250</v>
      </c>
      <c r="G131" s="523">
        <f t="shared" si="12"/>
        <v>7750</v>
      </c>
      <c r="H131" s="576" t="s">
        <v>251</v>
      </c>
      <c r="I131" s="664" t="s">
        <v>434</v>
      </c>
      <c r="J131" s="524" t="str">
        <f>VLOOKUP(I131,Presupuesto!$B$11:$C$587,2,0)</f>
        <v>ALIMENTOS Y BEBIDAS PARA PERSONAS (31100-00)</v>
      </c>
      <c r="K131" s="524" t="str">
        <f t="shared" ref="K131:K137" si="13">$K$129</f>
        <v>Gestión Administrativa</v>
      </c>
      <c r="L131" s="524" t="s">
        <v>519</v>
      </c>
    </row>
    <row r="132" spans="3:12" x14ac:dyDescent="0.25">
      <c r="C132" s="525" t="s">
        <v>50</v>
      </c>
      <c r="D132" s="867"/>
      <c r="E132" s="694">
        <v>0</v>
      </c>
      <c r="F132" s="676">
        <v>10000</v>
      </c>
      <c r="G132" s="523">
        <f t="shared" si="12"/>
        <v>0</v>
      </c>
      <c r="H132" s="576"/>
      <c r="I132" s="664" t="s">
        <v>1598</v>
      </c>
      <c r="J132" s="524" t="str">
        <f>VLOOKUP(I132,Presupuesto!$B$11:$C$587,2,0)</f>
        <v>OTROS INTERESES</v>
      </c>
      <c r="K132" s="524" t="str">
        <f t="shared" si="13"/>
        <v>Gestión Administrativa</v>
      </c>
      <c r="L132" s="524" t="s">
        <v>537</v>
      </c>
    </row>
    <row r="133" spans="3:12" x14ac:dyDescent="0.25">
      <c r="C133" s="525" t="s">
        <v>544</v>
      </c>
      <c r="D133" s="867"/>
      <c r="E133" s="694">
        <v>0</v>
      </c>
      <c r="F133" s="676">
        <v>250</v>
      </c>
      <c r="G133" s="523">
        <f t="shared" si="12"/>
        <v>0</v>
      </c>
      <c r="H133" s="576"/>
      <c r="I133" s="664" t="s">
        <v>1118</v>
      </c>
      <c r="J133" s="524" t="str">
        <f>VLOOKUP(I133,Presupuesto!$B$11:$C$587,2,0)</f>
        <v>ELEMENTOS Y COMPUESTOS QUIMICOS</v>
      </c>
      <c r="K133" s="524" t="str">
        <f t="shared" si="13"/>
        <v>Gestión Administrativa</v>
      </c>
      <c r="L133" s="524" t="s">
        <v>537</v>
      </c>
    </row>
    <row r="134" spans="3:12" x14ac:dyDescent="0.25">
      <c r="C134" s="525" t="s">
        <v>51</v>
      </c>
      <c r="D134" s="867"/>
      <c r="E134" s="701"/>
      <c r="F134" s="665">
        <v>85</v>
      </c>
      <c r="G134" s="523">
        <f t="shared" si="12"/>
        <v>0</v>
      </c>
      <c r="H134" s="576"/>
      <c r="I134" s="664" t="s">
        <v>1598</v>
      </c>
      <c r="J134" s="524" t="str">
        <f>VLOOKUP(I134,Presupuesto!$B$11:$C$587,2,0)</f>
        <v>OTROS INTERESES</v>
      </c>
      <c r="K134" s="524" t="str">
        <f t="shared" si="13"/>
        <v>Gestión Administrativa</v>
      </c>
      <c r="L134" s="524" t="s">
        <v>537</v>
      </c>
    </row>
    <row r="135" spans="3:12" x14ac:dyDescent="0.25">
      <c r="C135" s="525" t="s">
        <v>238</v>
      </c>
      <c r="D135" s="867"/>
      <c r="E135" s="701"/>
      <c r="F135" s="665">
        <v>36</v>
      </c>
      <c r="G135" s="523">
        <f t="shared" si="12"/>
        <v>0</v>
      </c>
      <c r="H135" s="576"/>
      <c r="I135" s="524" t="s">
        <v>1598</v>
      </c>
      <c r="J135" s="524" t="str">
        <f>VLOOKUP(I135,Presupuesto!$B$11:$C$587,2,0)</f>
        <v>OTROS INTERESES</v>
      </c>
      <c r="K135" s="524" t="str">
        <f t="shared" si="13"/>
        <v>Gestión Administrativa</v>
      </c>
      <c r="L135" s="524" t="s">
        <v>537</v>
      </c>
    </row>
    <row r="136" spans="3:12" x14ac:dyDescent="0.25">
      <c r="C136" s="525" t="s">
        <v>34</v>
      </c>
      <c r="D136" s="867"/>
      <c r="E136" s="701"/>
      <c r="F136" s="665">
        <v>80</v>
      </c>
      <c r="G136" s="523">
        <f t="shared" si="12"/>
        <v>0</v>
      </c>
      <c r="H136" s="576"/>
      <c r="I136" s="524" t="s">
        <v>1598</v>
      </c>
      <c r="J136" s="524" t="str">
        <f>VLOOKUP(I136,Presupuesto!$B$11:$C$587,2,0)</f>
        <v>OTROS INTERESES</v>
      </c>
      <c r="K136" s="524" t="str">
        <f t="shared" si="13"/>
        <v>Gestión Administrativa</v>
      </c>
      <c r="L136" s="524" t="s">
        <v>537</v>
      </c>
    </row>
    <row r="137" spans="3:12" x14ac:dyDescent="0.25">
      <c r="C137" s="534" t="s">
        <v>52</v>
      </c>
      <c r="D137" s="867"/>
      <c r="E137" s="705"/>
      <c r="F137" s="677">
        <v>25</v>
      </c>
      <c r="G137" s="523">
        <f t="shared" si="12"/>
        <v>0</v>
      </c>
      <c r="H137" s="576"/>
      <c r="I137" s="524" t="s">
        <v>1598</v>
      </c>
      <c r="J137" s="524" t="str">
        <f>VLOOKUP(I137,Presupuesto!$B$11:$C$587,2,0)</f>
        <v>OTROS INTERESES</v>
      </c>
      <c r="K137" s="524" t="str">
        <f t="shared" si="13"/>
        <v>Gestión Administrativa</v>
      </c>
      <c r="L137" s="524" t="s">
        <v>537</v>
      </c>
    </row>
    <row r="138" spans="3:12" ht="15.75" thickBot="1" x14ac:dyDescent="0.3">
      <c r="C138" s="598" t="s">
        <v>557</v>
      </c>
      <c r="D138" s="706">
        <v>1</v>
      </c>
      <c r="E138" s="707">
        <v>1</v>
      </c>
      <c r="F138" s="668">
        <v>35000</v>
      </c>
      <c r="G138" s="531">
        <f>D138*E138*F138</f>
        <v>35000</v>
      </c>
      <c r="H138" s="827" t="s">
        <v>251</v>
      </c>
      <c r="I138" s="524" t="s">
        <v>424</v>
      </c>
      <c r="J138" s="532" t="str">
        <f>VLOOKUP(I138,Presupuesto!$B$11:$C$587,2,0)</f>
        <v>VIATICOS (26200-00)</v>
      </c>
      <c r="K138" s="524" t="str">
        <f>$K$129</f>
        <v>Gestión Administrativa</v>
      </c>
      <c r="L138" s="524" t="s">
        <v>519</v>
      </c>
    </row>
    <row r="139" spans="3:12" x14ac:dyDescent="0.25">
      <c r="C139" s="519"/>
      <c r="D139" s="516"/>
      <c r="E139" s="536"/>
      <c r="F139" s="536"/>
      <c r="G139" s="536"/>
      <c r="H139" s="586"/>
      <c r="I139" s="536"/>
      <c r="J139" s="536"/>
      <c r="K139" s="536"/>
      <c r="L139" s="516"/>
    </row>
    <row r="140" spans="3:12" ht="15.75" thickBot="1" x14ac:dyDescent="0.3">
      <c r="C140" s="516"/>
      <c r="D140" s="516"/>
      <c r="E140" s="516"/>
      <c r="F140" s="516"/>
      <c r="G140" s="516"/>
      <c r="H140" s="514"/>
      <c r="I140" s="516"/>
      <c r="J140" s="516"/>
      <c r="K140" s="516"/>
      <c r="L140" s="516"/>
    </row>
    <row r="141" spans="3:12" ht="15.75" thickBot="1" x14ac:dyDescent="0.3">
      <c r="C141" s="508" t="s">
        <v>43</v>
      </c>
      <c r="D141" s="509">
        <f>SUM(G148:G157)</f>
        <v>27000</v>
      </c>
      <c r="E141" s="519"/>
      <c r="F141" s="519"/>
      <c r="G141" s="519"/>
      <c r="H141" s="513"/>
      <c r="I141" s="513"/>
      <c r="J141" s="513"/>
      <c r="K141" s="536"/>
      <c r="L141" s="516"/>
    </row>
    <row r="142" spans="3:12" x14ac:dyDescent="0.25">
      <c r="C142" s="512"/>
      <c r="D142" s="510"/>
      <c r="E142" s="519"/>
      <c r="F142" s="519"/>
      <c r="G142" s="519"/>
      <c r="H142" s="513"/>
      <c r="I142" s="513"/>
      <c r="J142" s="513"/>
      <c r="K142" s="536"/>
      <c r="L142" s="516"/>
    </row>
    <row r="143" spans="3:12" x14ac:dyDescent="0.25">
      <c r="C143" s="512"/>
      <c r="D143" s="510"/>
      <c r="E143" s="519"/>
      <c r="F143" s="519"/>
      <c r="G143" s="519"/>
      <c r="H143" s="513"/>
      <c r="I143" s="513"/>
      <c r="J143" s="513"/>
      <c r="K143" s="536"/>
      <c r="L143" s="516"/>
    </row>
    <row r="144" spans="3:12" ht="15.75" x14ac:dyDescent="0.25">
      <c r="C144" s="702" t="s">
        <v>515</v>
      </c>
      <c r="D144" s="703" t="s">
        <v>2114</v>
      </c>
      <c r="E144" s="519"/>
      <c r="F144" s="519"/>
      <c r="G144" s="519"/>
      <c r="H144" s="513"/>
      <c r="I144" s="513"/>
      <c r="J144" s="513"/>
      <c r="K144" s="536"/>
      <c r="L144" s="516"/>
    </row>
    <row r="145" spans="3:12" ht="18.75" x14ac:dyDescent="0.25">
      <c r="C145" s="704" t="str">
        <f>IFERROR(VLOOKUP(D144,'Desarrollo e Innov. Curricular'!$E:$F,2,FALSE),IFERROR(VLOOKUP(D144,Investigación!$E:$F,2,FALSE),IFERROR(VLOOKUP(D144,'Vinculación Univ. Sociedad'!$E:$F,2,FALSE),IFERROR(VLOOKUP(D144,'Docencia y Profesorado Universi'!$E:$F,2,FALSE),IFERROR(VLOOKUP(D144,Estudiantes!$E:$F,2,FALSE),IFERROR(VLOOKUP(D144,'Gestion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Simposium de la F.C.Q.F</v>
      </c>
      <c r="D145" s="654"/>
      <c r="E145" s="519"/>
      <c r="F145" s="519"/>
      <c r="G145" s="519"/>
      <c r="H145" s="513"/>
      <c r="I145" s="513"/>
      <c r="J145" s="513"/>
      <c r="K145" s="536"/>
      <c r="L145" s="516"/>
    </row>
    <row r="146" spans="3:12" ht="15.75" thickBot="1" x14ac:dyDescent="0.3">
      <c r="C146" s="512"/>
      <c r="D146" s="510"/>
      <c r="E146" s="519"/>
      <c r="F146" s="519"/>
      <c r="G146" s="519"/>
      <c r="H146" s="513"/>
      <c r="I146" s="513"/>
      <c r="J146" s="513"/>
      <c r="K146" s="536"/>
      <c r="L146" s="516"/>
    </row>
    <row r="147" spans="3:12" ht="30.75" thickBot="1" x14ac:dyDescent="0.3">
      <c r="C147" s="548" t="s">
        <v>44</v>
      </c>
      <c r="D147" s="551" t="s">
        <v>45</v>
      </c>
      <c r="E147" s="550" t="s">
        <v>55</v>
      </c>
      <c r="F147" s="550" t="s">
        <v>57</v>
      </c>
      <c r="G147" s="549" t="s">
        <v>27</v>
      </c>
      <c r="H147" s="555" t="s">
        <v>252</v>
      </c>
      <c r="I147" s="550" t="s">
        <v>46</v>
      </c>
      <c r="J147" s="550" t="s">
        <v>253</v>
      </c>
      <c r="K147" s="550" t="s">
        <v>535</v>
      </c>
      <c r="L147" s="550" t="s">
        <v>536</v>
      </c>
    </row>
    <row r="148" spans="3:12" x14ac:dyDescent="0.25">
      <c r="C148" s="521" t="s">
        <v>47</v>
      </c>
      <c r="D148" s="866">
        <v>450</v>
      </c>
      <c r="E148" s="573">
        <v>8</v>
      </c>
      <c r="F148" s="539"/>
      <c r="G148" s="523">
        <f t="shared" ref="G148:G156" si="14">E148*F148</f>
        <v>0</v>
      </c>
      <c r="H148" s="576" t="s">
        <v>251</v>
      </c>
      <c r="I148" s="524" t="s">
        <v>837</v>
      </c>
      <c r="J148" s="524" t="str">
        <f>VLOOKUP(I148,Presupuesto!$B$11:$C$587,2,0)</f>
        <v>SERVICIOS DE PROFESIONALES Y TECNICOS</v>
      </c>
      <c r="K148" s="601" t="s">
        <v>1851</v>
      </c>
      <c r="L148" s="524" t="s">
        <v>519</v>
      </c>
    </row>
    <row r="149" spans="3:12" x14ac:dyDescent="0.25">
      <c r="C149" s="525" t="s">
        <v>48</v>
      </c>
      <c r="D149" s="867"/>
      <c r="E149" s="593">
        <f>D148</f>
        <v>450</v>
      </c>
      <c r="F149" s="526">
        <v>10</v>
      </c>
      <c r="G149" s="523">
        <f t="shared" si="14"/>
        <v>4500</v>
      </c>
      <c r="H149" s="576" t="s">
        <v>251</v>
      </c>
      <c r="I149" s="664" t="s">
        <v>980</v>
      </c>
      <c r="J149" s="524" t="str">
        <f>VLOOKUP(I149,Presupuesto!$B$11:$C$587,2,0)</f>
        <v>SERVICIOS DE IMPRENTA PUBLIC.Y REPRODUCCION</v>
      </c>
      <c r="K149" s="524" t="str">
        <f>$K$148</f>
        <v>Gestión Administrativa</v>
      </c>
      <c r="L149" s="524" t="s">
        <v>524</v>
      </c>
    </row>
    <row r="150" spans="3:12" x14ac:dyDescent="0.25">
      <c r="C150" s="525" t="s">
        <v>49</v>
      </c>
      <c r="D150" s="867"/>
      <c r="E150" s="593">
        <f>D148</f>
        <v>450</v>
      </c>
      <c r="F150" s="526">
        <v>50</v>
      </c>
      <c r="G150" s="523">
        <f t="shared" si="14"/>
        <v>22500</v>
      </c>
      <c r="H150" s="576" t="s">
        <v>251</v>
      </c>
      <c r="I150" s="664" t="s">
        <v>434</v>
      </c>
      <c r="J150" s="524" t="str">
        <f>VLOOKUP(I150,Presupuesto!$B$11:$C$587,2,0)</f>
        <v>ALIMENTOS Y BEBIDAS PARA PERSONAS (31100-00)</v>
      </c>
      <c r="K150" s="524" t="str">
        <f t="shared" ref="K150:K156" si="15">$K$148</f>
        <v>Gestión Administrativa</v>
      </c>
      <c r="L150" s="524" t="s">
        <v>524</v>
      </c>
    </row>
    <row r="151" spans="3:12" x14ac:dyDescent="0.25">
      <c r="C151" s="525" t="s">
        <v>50</v>
      </c>
      <c r="D151" s="867"/>
      <c r="E151" s="569">
        <v>0</v>
      </c>
      <c r="F151" s="542">
        <v>10000</v>
      </c>
      <c r="G151" s="523">
        <f t="shared" si="14"/>
        <v>0</v>
      </c>
      <c r="H151" s="576"/>
      <c r="I151" s="524" t="s">
        <v>1598</v>
      </c>
      <c r="J151" s="524" t="str">
        <f>VLOOKUP(I151,Presupuesto!$B$11:$C$587,2,0)</f>
        <v>OTROS INTERESES</v>
      </c>
      <c r="K151" s="524" t="str">
        <f t="shared" si="15"/>
        <v>Gestión Administrativa</v>
      </c>
      <c r="L151" s="524" t="s">
        <v>537</v>
      </c>
    </row>
    <row r="152" spans="3:12" x14ac:dyDescent="0.25">
      <c r="C152" s="525" t="s">
        <v>544</v>
      </c>
      <c r="D152" s="867"/>
      <c r="E152" s="569">
        <v>0</v>
      </c>
      <c r="F152" s="542">
        <v>250</v>
      </c>
      <c r="G152" s="523">
        <f t="shared" si="14"/>
        <v>0</v>
      </c>
      <c r="H152" s="576"/>
      <c r="I152" s="524" t="s">
        <v>1598</v>
      </c>
      <c r="J152" s="524" t="str">
        <f>VLOOKUP(I152,Presupuesto!$B$11:$C$587,2,0)</f>
        <v>OTROS INTERESES</v>
      </c>
      <c r="K152" s="524" t="str">
        <f t="shared" si="15"/>
        <v>Gestión Administrativa</v>
      </c>
      <c r="L152" s="524" t="s">
        <v>537</v>
      </c>
    </row>
    <row r="153" spans="3:12" x14ac:dyDescent="0.25">
      <c r="C153" s="525" t="s">
        <v>51</v>
      </c>
      <c r="D153" s="867"/>
      <c r="E153" s="593"/>
      <c r="F153" s="526">
        <v>85</v>
      </c>
      <c r="G153" s="523">
        <f t="shared" si="14"/>
        <v>0</v>
      </c>
      <c r="H153" s="576"/>
      <c r="I153" s="524" t="s">
        <v>1598</v>
      </c>
      <c r="J153" s="524" t="str">
        <f>VLOOKUP(I153,Presupuesto!$B$11:$C$587,2,0)</f>
        <v>OTROS INTERESES</v>
      </c>
      <c r="K153" s="524" t="str">
        <f t="shared" si="15"/>
        <v>Gestión Administrativa</v>
      </c>
      <c r="L153" s="524" t="s">
        <v>537</v>
      </c>
    </row>
    <row r="154" spans="3:12" x14ac:dyDescent="0.25">
      <c r="C154" s="525" t="s">
        <v>238</v>
      </c>
      <c r="D154" s="867"/>
      <c r="E154" s="593"/>
      <c r="F154" s="526">
        <v>36</v>
      </c>
      <c r="G154" s="523">
        <f t="shared" si="14"/>
        <v>0</v>
      </c>
      <c r="H154" s="576"/>
      <c r="I154" s="524" t="s">
        <v>1598</v>
      </c>
      <c r="J154" s="524" t="str">
        <f>VLOOKUP(I154,Presupuesto!$B$11:$C$587,2,0)</f>
        <v>OTROS INTERESES</v>
      </c>
      <c r="K154" s="524" t="str">
        <f t="shared" si="15"/>
        <v>Gestión Administrativa</v>
      </c>
      <c r="L154" s="524" t="s">
        <v>537</v>
      </c>
    </row>
    <row r="155" spans="3:12" x14ac:dyDescent="0.25">
      <c r="C155" s="525" t="s">
        <v>34</v>
      </c>
      <c r="D155" s="867"/>
      <c r="E155" s="593"/>
      <c r="F155" s="526">
        <v>80</v>
      </c>
      <c r="G155" s="523">
        <f t="shared" si="14"/>
        <v>0</v>
      </c>
      <c r="H155" s="576"/>
      <c r="I155" s="524" t="s">
        <v>1598</v>
      </c>
      <c r="J155" s="524" t="str">
        <f>VLOOKUP(I155,Presupuesto!$B$11:$C$587,2,0)</f>
        <v>OTROS INTERESES</v>
      </c>
      <c r="K155" s="524" t="str">
        <f t="shared" si="15"/>
        <v>Gestión Administrativa</v>
      </c>
      <c r="L155" s="524" t="s">
        <v>537</v>
      </c>
    </row>
    <row r="156" spans="3:12" x14ac:dyDescent="0.25">
      <c r="C156" s="534" t="s">
        <v>52</v>
      </c>
      <c r="D156" s="867"/>
      <c r="E156" s="597"/>
      <c r="F156" s="543">
        <v>25</v>
      </c>
      <c r="G156" s="523">
        <f t="shared" si="14"/>
        <v>0</v>
      </c>
      <c r="H156" s="576"/>
      <c r="I156" s="524" t="s">
        <v>1598</v>
      </c>
      <c r="J156" s="524" t="str">
        <f>VLOOKUP(I156,Presupuesto!$B$11:$C$587,2,0)</f>
        <v>OTROS INTERESES</v>
      </c>
      <c r="K156" s="524" t="str">
        <f t="shared" si="15"/>
        <v>Gestión Administrativa</v>
      </c>
      <c r="L156" s="524" t="s">
        <v>537</v>
      </c>
    </row>
    <row r="157" spans="3:12" ht="15.75" thickBot="1" x14ac:dyDescent="0.3">
      <c r="C157" s="598" t="s">
        <v>557</v>
      </c>
      <c r="D157" s="599">
        <v>0</v>
      </c>
      <c r="E157" s="600">
        <v>0</v>
      </c>
      <c r="F157" s="530">
        <f>HLOOKUP(C157,$AH$2:$BU$3,2,0)</f>
        <v>1150</v>
      </c>
      <c r="G157" s="531">
        <f>D157*E157*F157</f>
        <v>0</v>
      </c>
      <c r="H157" s="576"/>
      <c r="I157" s="524" t="s">
        <v>1598</v>
      </c>
      <c r="J157" s="532" t="str">
        <f>VLOOKUP(I157,Presupuesto!$B$11:$C$587,2,0)</f>
        <v>OTROS INTERESES</v>
      </c>
      <c r="K157" s="524" t="str">
        <f>$K$148</f>
        <v>Gestión Administrativa</v>
      </c>
      <c r="L157" s="524" t="s">
        <v>537</v>
      </c>
    </row>
    <row r="159" spans="3:12" ht="15.75" thickBot="1" x14ac:dyDescent="0.3"/>
    <row r="160" spans="3:12" ht="15.75" thickBot="1" x14ac:dyDescent="0.3">
      <c r="C160" s="508" t="s">
        <v>43</v>
      </c>
      <c r="D160" s="509">
        <f>SUM(G167:G176)</f>
        <v>44600</v>
      </c>
      <c r="E160" s="662"/>
      <c r="F160" s="662"/>
      <c r="G160" s="662"/>
      <c r="H160" s="658"/>
      <c r="I160" s="658"/>
      <c r="J160" s="658"/>
      <c r="K160" s="674"/>
      <c r="L160" s="661"/>
    </row>
    <row r="161" spans="3:12" x14ac:dyDescent="0.25">
      <c r="C161" s="655"/>
      <c r="D161" s="654"/>
      <c r="E161" s="662"/>
      <c r="F161" s="662"/>
      <c r="G161" s="662"/>
      <c r="H161" s="658"/>
      <c r="I161" s="658"/>
      <c r="J161" s="658"/>
      <c r="K161" s="674"/>
      <c r="L161" s="661"/>
    </row>
    <row r="162" spans="3:12" x14ac:dyDescent="0.25">
      <c r="C162" s="655"/>
      <c r="D162" s="654"/>
      <c r="E162" s="662"/>
      <c r="F162" s="662"/>
      <c r="G162" s="662"/>
      <c r="H162" s="658"/>
      <c r="I162" s="658"/>
      <c r="J162" s="658"/>
      <c r="K162" s="674"/>
      <c r="L162" s="661"/>
    </row>
    <row r="163" spans="3:12" ht="15.75" x14ac:dyDescent="0.25">
      <c r="C163" s="702" t="s">
        <v>515</v>
      </c>
      <c r="D163" s="703" t="s">
        <v>2477</v>
      </c>
      <c r="E163" s="662"/>
      <c r="F163" s="662"/>
      <c r="G163" s="662"/>
      <c r="H163" s="658"/>
      <c r="I163" s="658"/>
      <c r="J163" s="658"/>
      <c r="K163" s="674"/>
      <c r="L163" s="661"/>
    </row>
    <row r="164" spans="3:12" ht="18.75" x14ac:dyDescent="0.25">
      <c r="C164" s="704" t="str">
        <f>IFERROR(VLOOKUP(D163,'Desarrollo e Innov. Curricular'!$E:$F,2,FALSE),IFERROR(VLOOKUP(D163,Investigación!$E:$F,2,FALSE),IFERROR(VLOOKUP(D163,'Vinculación Univ. Sociedad'!$E:$F,2,FALSE),IFERROR(VLOOKUP(D163,'Docencia y Profesorado Universi'!$E:$F,2,FALSE),IFERROR(VLOOKUP(D163,Estudiantes!$E:$F,2,FALSE),IFERROR(VLOOKUP(D163,'Gestion Administrativa'!$E:$F,2,FALSE),IFERROR(VLOOKUP(D163,'Gestion Academica'!$E:$F,2,FALSE),IFERROR(VLOOKUP(D163,Graduados!$E:$F,2,FALSE),IFERROR(VLOOKUP(D163,'Gestión del Conocimiento'!$E:$F,2,FALSE),IFERROR(VLOOKUP(D163,Gobernabilidad!$E:$F,2,FALSE),IFERROR(VLOOKUP(D163,'NIVEL DE ES Y  SISTEMA NACIONAL'!$E:$F,2,FALSE),VLOOKUP(D163,'Lo Esencial'!$E:$F,2,0))))))))))))</f>
        <v xml:space="preserve">capacitar a los docentes investigadores en  Metrología </v>
      </c>
      <c r="D164" s="654"/>
      <c r="E164" s="662"/>
      <c r="F164" s="662"/>
      <c r="G164" s="662"/>
      <c r="H164" s="658"/>
      <c r="I164" s="658"/>
      <c r="J164" s="658"/>
      <c r="K164" s="674"/>
      <c r="L164" s="661"/>
    </row>
    <row r="165" spans="3:12" ht="15.75" thickBot="1" x14ac:dyDescent="0.3">
      <c r="C165" s="655"/>
      <c r="D165" s="654"/>
      <c r="E165" s="662"/>
      <c r="F165" s="662"/>
      <c r="G165" s="662"/>
      <c r="H165" s="658"/>
      <c r="I165" s="658"/>
      <c r="J165" s="658"/>
      <c r="K165" s="674"/>
      <c r="L165" s="661"/>
    </row>
    <row r="166" spans="3:12" ht="30.75" thickBot="1" x14ac:dyDescent="0.3">
      <c r="C166" s="548" t="s">
        <v>44</v>
      </c>
      <c r="D166" s="680" t="s">
        <v>45</v>
      </c>
      <c r="E166" s="550" t="s">
        <v>55</v>
      </c>
      <c r="F166" s="550" t="s">
        <v>57</v>
      </c>
      <c r="G166" s="549" t="s">
        <v>27</v>
      </c>
      <c r="H166" s="683" t="s">
        <v>252</v>
      </c>
      <c r="I166" s="550" t="s">
        <v>46</v>
      </c>
      <c r="J166" s="550" t="s">
        <v>253</v>
      </c>
      <c r="K166" s="550" t="s">
        <v>535</v>
      </c>
      <c r="L166" s="550" t="s">
        <v>536</v>
      </c>
    </row>
    <row r="167" spans="3:12" x14ac:dyDescent="0.25">
      <c r="C167" s="521" t="s">
        <v>47</v>
      </c>
      <c r="D167" s="866">
        <v>20</v>
      </c>
      <c r="E167" s="696">
        <v>2</v>
      </c>
      <c r="F167" s="675">
        <v>20000</v>
      </c>
      <c r="G167" s="663">
        <f t="shared" ref="G167:G175" si="16">E167*F167</f>
        <v>40000</v>
      </c>
      <c r="H167" s="698" t="s">
        <v>251</v>
      </c>
      <c r="I167" s="664" t="s">
        <v>837</v>
      </c>
      <c r="J167" s="664" t="str">
        <f>VLOOKUP(I167,Presupuesto!$B$11:$C$587,2,0)</f>
        <v>SERVICIOS DE PROFESIONALES Y TECNICOS</v>
      </c>
      <c r="K167" s="708" t="s">
        <v>1851</v>
      </c>
      <c r="L167" s="664" t="s">
        <v>519</v>
      </c>
    </row>
    <row r="168" spans="3:12" x14ac:dyDescent="0.25">
      <c r="C168" s="525" t="s">
        <v>48</v>
      </c>
      <c r="D168" s="867"/>
      <c r="E168" s="701">
        <f>D167</f>
        <v>20</v>
      </c>
      <c r="F168" s="665">
        <v>150</v>
      </c>
      <c r="G168" s="663">
        <f t="shared" si="16"/>
        <v>3000</v>
      </c>
      <c r="H168" s="698" t="s">
        <v>251</v>
      </c>
      <c r="I168" s="664" t="s">
        <v>980</v>
      </c>
      <c r="J168" s="664" t="str">
        <f>VLOOKUP(I168,Presupuesto!$B$11:$C$587,2,0)</f>
        <v>SERVICIOS DE IMPRENTA PUBLIC.Y REPRODUCCION</v>
      </c>
      <c r="K168" s="664" t="str">
        <f>$K$148</f>
        <v>Gestión Administrativa</v>
      </c>
      <c r="L168" s="664" t="s">
        <v>524</v>
      </c>
    </row>
    <row r="169" spans="3:12" x14ac:dyDescent="0.25">
      <c r="C169" s="525" t="s">
        <v>49</v>
      </c>
      <c r="D169" s="867"/>
      <c r="E169" s="701">
        <f>D167</f>
        <v>20</v>
      </c>
      <c r="F169" s="665">
        <v>80</v>
      </c>
      <c r="G169" s="663">
        <f t="shared" si="16"/>
        <v>1600</v>
      </c>
      <c r="H169" s="698" t="s">
        <v>251</v>
      </c>
      <c r="I169" s="664" t="s">
        <v>434</v>
      </c>
      <c r="J169" s="664" t="str">
        <f>VLOOKUP(I169,Presupuesto!$B$11:$C$587,2,0)</f>
        <v>ALIMENTOS Y BEBIDAS PARA PERSONAS (31100-00)</v>
      </c>
      <c r="K169" s="664" t="str">
        <f t="shared" ref="K169:K175" si="17">$K$148</f>
        <v>Gestión Administrativa</v>
      </c>
      <c r="L169" s="664" t="s">
        <v>524</v>
      </c>
    </row>
    <row r="170" spans="3:12" x14ac:dyDescent="0.25">
      <c r="C170" s="525" t="s">
        <v>50</v>
      </c>
      <c r="D170" s="867"/>
      <c r="E170" s="694">
        <v>0</v>
      </c>
      <c r="F170" s="676">
        <v>10000</v>
      </c>
      <c r="G170" s="663">
        <f t="shared" si="16"/>
        <v>0</v>
      </c>
      <c r="H170" s="698"/>
      <c r="I170" s="664" t="s">
        <v>1598</v>
      </c>
      <c r="J170" s="664" t="str">
        <f>VLOOKUP(I170,Presupuesto!$B$11:$C$587,2,0)</f>
        <v>OTROS INTERESES</v>
      </c>
      <c r="K170" s="664" t="str">
        <f t="shared" si="17"/>
        <v>Gestión Administrativa</v>
      </c>
      <c r="L170" s="664" t="s">
        <v>537</v>
      </c>
    </row>
    <row r="171" spans="3:12" x14ac:dyDescent="0.25">
      <c r="C171" s="525" t="s">
        <v>544</v>
      </c>
      <c r="D171" s="867"/>
      <c r="E171" s="694">
        <v>0</v>
      </c>
      <c r="F171" s="676">
        <v>250</v>
      </c>
      <c r="G171" s="663">
        <f t="shared" si="16"/>
        <v>0</v>
      </c>
      <c r="H171" s="698"/>
      <c r="I171" s="664" t="s">
        <v>1598</v>
      </c>
      <c r="J171" s="664" t="str">
        <f>VLOOKUP(I171,Presupuesto!$B$11:$C$587,2,0)</f>
        <v>OTROS INTERESES</v>
      </c>
      <c r="K171" s="664" t="str">
        <f t="shared" si="17"/>
        <v>Gestión Administrativa</v>
      </c>
      <c r="L171" s="664" t="s">
        <v>537</v>
      </c>
    </row>
    <row r="172" spans="3:12" x14ac:dyDescent="0.25">
      <c r="C172" s="525" t="s">
        <v>51</v>
      </c>
      <c r="D172" s="867"/>
      <c r="E172" s="701"/>
      <c r="F172" s="665">
        <v>85</v>
      </c>
      <c r="G172" s="663">
        <f t="shared" si="16"/>
        <v>0</v>
      </c>
      <c r="H172" s="698"/>
      <c r="I172" s="664" t="s">
        <v>1598</v>
      </c>
      <c r="J172" s="664" t="str">
        <f>VLOOKUP(I172,Presupuesto!$B$11:$C$587,2,0)</f>
        <v>OTROS INTERESES</v>
      </c>
      <c r="K172" s="664" t="str">
        <f t="shared" si="17"/>
        <v>Gestión Administrativa</v>
      </c>
      <c r="L172" s="664" t="s">
        <v>537</v>
      </c>
    </row>
    <row r="173" spans="3:12" x14ac:dyDescent="0.25">
      <c r="C173" s="525" t="s">
        <v>238</v>
      </c>
      <c r="D173" s="867"/>
      <c r="E173" s="701"/>
      <c r="F173" s="665">
        <v>36</v>
      </c>
      <c r="G173" s="663">
        <f t="shared" si="16"/>
        <v>0</v>
      </c>
      <c r="H173" s="698"/>
      <c r="I173" s="664" t="s">
        <v>1598</v>
      </c>
      <c r="J173" s="664" t="str">
        <f>VLOOKUP(I173,Presupuesto!$B$11:$C$587,2,0)</f>
        <v>OTROS INTERESES</v>
      </c>
      <c r="K173" s="664" t="str">
        <f t="shared" si="17"/>
        <v>Gestión Administrativa</v>
      </c>
      <c r="L173" s="664" t="s">
        <v>537</v>
      </c>
    </row>
    <row r="174" spans="3:12" x14ac:dyDescent="0.25">
      <c r="C174" s="525" t="s">
        <v>34</v>
      </c>
      <c r="D174" s="867"/>
      <c r="E174" s="701"/>
      <c r="F174" s="665">
        <v>80</v>
      </c>
      <c r="G174" s="663">
        <f t="shared" si="16"/>
        <v>0</v>
      </c>
      <c r="H174" s="698"/>
      <c r="I174" s="664" t="s">
        <v>1598</v>
      </c>
      <c r="J174" s="664" t="str">
        <f>VLOOKUP(I174,Presupuesto!$B$11:$C$587,2,0)</f>
        <v>OTROS INTERESES</v>
      </c>
      <c r="K174" s="664" t="str">
        <f t="shared" si="17"/>
        <v>Gestión Administrativa</v>
      </c>
      <c r="L174" s="664" t="s">
        <v>537</v>
      </c>
    </row>
    <row r="175" spans="3:12" x14ac:dyDescent="0.25">
      <c r="C175" s="534" t="s">
        <v>52</v>
      </c>
      <c r="D175" s="867"/>
      <c r="E175" s="705"/>
      <c r="F175" s="677">
        <v>25</v>
      </c>
      <c r="G175" s="663">
        <f t="shared" si="16"/>
        <v>0</v>
      </c>
      <c r="H175" s="698"/>
      <c r="I175" s="664" t="s">
        <v>1598</v>
      </c>
      <c r="J175" s="664" t="str">
        <f>VLOOKUP(I175,Presupuesto!$B$11:$C$587,2,0)</f>
        <v>OTROS INTERESES</v>
      </c>
      <c r="K175" s="664" t="str">
        <f t="shared" si="17"/>
        <v>Gestión Administrativa</v>
      </c>
      <c r="L175" s="664" t="s">
        <v>537</v>
      </c>
    </row>
    <row r="176" spans="3:12" ht="15.75" thickBot="1" x14ac:dyDescent="0.3">
      <c r="C176" s="598" t="s">
        <v>557</v>
      </c>
      <c r="D176" s="706">
        <v>0</v>
      </c>
      <c r="E176" s="707">
        <v>0</v>
      </c>
      <c r="F176" s="668">
        <f>HLOOKUP(C176,$AH$2:$BU$3,2,0)</f>
        <v>1150</v>
      </c>
      <c r="G176" s="669">
        <f>D176*E176*F176</f>
        <v>0</v>
      </c>
      <c r="H176" s="698"/>
      <c r="I176" s="664" t="s">
        <v>1598</v>
      </c>
      <c r="J176" s="670" t="str">
        <f>VLOOKUP(I176,Presupuesto!$B$11:$C$587,2,0)</f>
        <v>OTROS INTERESES</v>
      </c>
      <c r="K176" s="664" t="str">
        <f>$K$148</f>
        <v>Gestión Administrativa</v>
      </c>
      <c r="L176" s="664" t="s">
        <v>537</v>
      </c>
    </row>
  </sheetData>
  <mergeCells count="9">
    <mergeCell ref="D167:D175"/>
    <mergeCell ref="D17:D25"/>
    <mergeCell ref="D148:D156"/>
    <mergeCell ref="D72:D80"/>
    <mergeCell ref="D91:D99"/>
    <mergeCell ref="D110:D118"/>
    <mergeCell ref="D129:D137"/>
    <mergeCell ref="D35:D43"/>
    <mergeCell ref="D53:D61"/>
  </mergeCells>
  <dataValidations count="5">
    <dataValidation type="list" allowBlank="1" showInputMessage="1" showErrorMessage="1" sqref="C26 C81 C100 C119 C138 C157 C44:C46 C62 C176">
      <formula1>$AH$2:$BU$2</formula1>
    </dataValidation>
    <dataValidation type="list" allowBlank="1" showInputMessage="1" showErrorMessage="1" errorTitle="¡Ingreso no valido!" error="Favor ingrese un elemento de la lista." promptTitle="Tipo de Presupuesto" prompt="Seleccione una opción de la lista." sqref="H17:H26 H72:H81 H91:H100 H110:H119 H129:H138 H148:H157 H35:H46 H53:H62 H167:H176">
      <formula1>$R$2:$S$2</formula1>
    </dataValidation>
    <dataValidation type="list" allowBlank="1" showInputMessage="1" showErrorMessage="1" errorTitle="¡Ingreso Inválido!" error="Seleccione una opción de la lista" promptTitle="Mes Requerido" prompt="Seleccione el mes en el que requiere el recurso." sqref="L17:L26 L72:L81 L148:L157 L110:L119 L129:L138 L91:L100 L35:L46 L53:L62 L167:L176">
      <formula1>$U$2:$AF$2</formula1>
    </dataValidation>
    <dataValidation type="list" allowBlank="1" showInputMessage="1" showErrorMessage="1" errorTitle="¡Ingreso Inválido!" error="Seleccione una opción de la lista." promptTitle="Dimensión Estratégica" prompt="Seleccione una opción de la lista." sqref="K17:K26 K129:K138 K72:K81 K91:K100 K110:K119 K148:K157 K35:K46 K53:K62 K167:K176">
      <formula1>$A$2:$K$2</formula1>
    </dataValidation>
    <dataValidation type="list" allowBlank="1" showInputMessage="1" showErrorMessage="1" errorTitle="¡Ingreso Inválido!" error="Verifique el valor ingresado._x000a_" sqref="I17:I26 I129:I138 I72:I81 I91:I100 I110:I119 I148:I157 I35:I46 I53:I62 I167:I17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A31" zoomScale="84" zoomScaleNormal="84" workbookViewId="0">
      <selection activeCell="D10" sqref="D10"/>
    </sheetView>
  </sheetViews>
  <sheetFormatPr baseColWidth="10" defaultColWidth="11.5703125" defaultRowHeight="15" x14ac:dyDescent="0.25"/>
  <cols>
    <col min="1" max="1" width="1.85546875" style="112" customWidth="1"/>
    <col min="2" max="2" width="17" style="112" customWidth="1"/>
    <col min="3" max="3" width="41.7109375" style="112" customWidth="1"/>
    <col min="4" max="4" width="29.28515625" style="97" customWidth="1"/>
    <col min="5" max="5" width="10.140625" style="112" customWidth="1"/>
    <col min="6" max="7" width="13.85546875" style="112" customWidth="1"/>
    <col min="8" max="8" width="13.85546875" style="97" customWidth="1"/>
    <col min="9" max="9" width="12.7109375" style="112" bestFit="1" customWidth="1"/>
    <col min="10" max="10" width="37.140625" style="112" bestFit="1" customWidth="1"/>
    <col min="11" max="11" width="19.5703125" style="112" bestFit="1" customWidth="1"/>
    <col min="12" max="12" width="11.5703125" style="112"/>
    <col min="13" max="13" width="14.7109375" style="112" bestFit="1" customWidth="1"/>
    <col min="14" max="77" width="11.5703125" style="112"/>
    <col min="78" max="78" width="16.7109375" style="112" bestFit="1" customWidth="1"/>
    <col min="79"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L2" s="545"/>
      <c r="M2" s="545"/>
      <c r="N2" s="545"/>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c r="BZ2" s="112" t="s">
        <v>745</v>
      </c>
      <c r="CA2" s="112" t="s">
        <v>746</v>
      </c>
      <c r="CB2" s="112" t="s">
        <v>747</v>
      </c>
      <c r="CC2" s="112" t="s">
        <v>748</v>
      </c>
      <c r="CD2" s="112" t="s">
        <v>749</v>
      </c>
      <c r="CE2" s="112" t="s">
        <v>750</v>
      </c>
      <c r="CF2" s="112" t="s">
        <v>751</v>
      </c>
      <c r="CG2" s="112" t="s">
        <v>752</v>
      </c>
      <c r="CH2" s="112" t="s">
        <v>753</v>
      </c>
      <c r="CI2" s="112" t="s">
        <v>754</v>
      </c>
      <c r="CJ2" s="112" t="s">
        <v>755</v>
      </c>
      <c r="CK2" s="112" t="s">
        <v>756</v>
      </c>
      <c r="CL2" s="112" t="s">
        <v>757</v>
      </c>
      <c r="CM2" s="112" t="s">
        <v>758</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BZ3" s="450">
        <v>41436.800000000003</v>
      </c>
      <c r="CA3" s="450">
        <v>37669.82</v>
      </c>
      <c r="CB3" s="450">
        <v>33902.839999999997</v>
      </c>
      <c r="CC3" s="450">
        <v>30135.85</v>
      </c>
      <c r="CD3" s="450">
        <v>28252.36</v>
      </c>
      <c r="CE3" s="450">
        <v>26368.87</v>
      </c>
      <c r="CF3" s="450">
        <v>17893.16</v>
      </c>
      <c r="CG3" s="450">
        <v>16951.419999999998</v>
      </c>
      <c r="CH3" s="450">
        <v>13184.44</v>
      </c>
      <c r="CI3" s="450">
        <v>15032.56</v>
      </c>
      <c r="CJ3" s="450">
        <v>13264.02</v>
      </c>
      <c r="CK3" s="450">
        <v>12379.75</v>
      </c>
      <c r="CL3" s="450">
        <v>439.49</v>
      </c>
      <c r="CM3" s="450">
        <v>1904.46</v>
      </c>
    </row>
    <row r="5" spans="1:576" ht="52.5" x14ac:dyDescent="0.25">
      <c r="C5" s="224" t="s">
        <v>249</v>
      </c>
      <c r="D5" s="196">
        <f>SUMIF(C:C,$C$10,D:D)</f>
        <v>7357840.7699999996</v>
      </c>
      <c r="CA5" s="450"/>
    </row>
    <row r="6" spans="1:576" x14ac:dyDescent="0.25">
      <c r="CA6" s="450"/>
    </row>
    <row r="7" spans="1:576" x14ac:dyDescent="0.25">
      <c r="CA7" s="450"/>
    </row>
    <row r="8" spans="1:576" x14ac:dyDescent="0.25">
      <c r="C8" s="72" t="s">
        <v>54</v>
      </c>
      <c r="D8" s="99"/>
      <c r="E8" s="72"/>
      <c r="F8" s="72"/>
      <c r="G8" s="72"/>
      <c r="H8" s="99"/>
      <c r="I8" s="72"/>
      <c r="J8" s="72"/>
      <c r="CA8" s="450"/>
    </row>
    <row r="9" spans="1:576" ht="15.75" thickBot="1" x14ac:dyDescent="0.3">
      <c r="C9" s="121"/>
      <c r="D9" s="99"/>
      <c r="E9" s="121"/>
      <c r="F9" s="121"/>
      <c r="G9" s="121"/>
      <c r="H9" s="99"/>
      <c r="I9" s="121"/>
      <c r="J9" s="148"/>
      <c r="CA9" s="450"/>
    </row>
    <row r="10" spans="1:576" ht="15.75" thickBot="1" x14ac:dyDescent="0.3">
      <c r="B10" s="452"/>
      <c r="C10" s="71" t="s">
        <v>43</v>
      </c>
      <c r="D10" s="30">
        <f>SUM(G17:G67)</f>
        <v>30000</v>
      </c>
      <c r="E10" s="120"/>
      <c r="F10" s="120"/>
      <c r="G10" s="120"/>
      <c r="H10" s="96"/>
      <c r="I10" s="96"/>
      <c r="J10" s="96"/>
      <c r="CA10" s="450"/>
    </row>
    <row r="11" spans="1:576" x14ac:dyDescent="0.25">
      <c r="B11" s="205"/>
      <c r="D11" s="31"/>
      <c r="E11" s="120"/>
      <c r="F11" s="120"/>
      <c r="G11" s="120"/>
      <c r="H11" s="96"/>
      <c r="I11" s="96"/>
      <c r="J11" s="96"/>
      <c r="CA11" s="450"/>
    </row>
    <row r="12" spans="1:576" x14ac:dyDescent="0.25">
      <c r="B12" s="205"/>
      <c r="D12" s="31"/>
      <c r="E12" s="120"/>
      <c r="F12" s="120"/>
      <c r="G12" s="120"/>
      <c r="H12" s="96"/>
      <c r="I12" s="96"/>
      <c r="J12" s="96"/>
      <c r="CA12" s="450"/>
    </row>
    <row r="13" spans="1:576" ht="15.75" x14ac:dyDescent="0.25">
      <c r="C13" s="237" t="s">
        <v>515</v>
      </c>
      <c r="D13" s="238" t="s">
        <v>1897</v>
      </c>
      <c r="E13" s="120"/>
      <c r="F13" s="120"/>
      <c r="G13" s="120"/>
      <c r="H13" s="96"/>
      <c r="I13" s="96"/>
      <c r="J13" s="96"/>
      <c r="CA13" s="450"/>
    </row>
    <row r="14" spans="1:576" ht="18.75" x14ac:dyDescent="0.25">
      <c r="C14" s="255"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Elaboracion del perfil de proyecto de desecho de sustancias quimicas  para los laboratorios de la FCQF</v>
      </c>
      <c r="D14" s="31"/>
      <c r="E14" s="120"/>
      <c r="F14" s="120"/>
      <c r="G14" s="120"/>
      <c r="H14" s="96"/>
      <c r="I14" s="96"/>
      <c r="J14" s="96"/>
      <c r="CA14" s="450"/>
    </row>
    <row r="15" spans="1:576" ht="15.75" thickBot="1" x14ac:dyDescent="0.3">
      <c r="C15" s="121"/>
      <c r="D15" s="31"/>
      <c r="E15" s="120"/>
      <c r="F15" s="120"/>
      <c r="G15" s="120"/>
      <c r="H15" s="96"/>
      <c r="I15" s="96"/>
      <c r="J15" s="96"/>
      <c r="CA15" s="450"/>
    </row>
    <row r="16" spans="1:576" ht="30.75" thickBot="1" x14ac:dyDescent="0.3">
      <c r="C16" s="161" t="s">
        <v>44</v>
      </c>
      <c r="D16" s="165" t="s">
        <v>55</v>
      </c>
      <c r="E16" s="198" t="s">
        <v>56</v>
      </c>
      <c r="F16" s="165" t="s">
        <v>57</v>
      </c>
      <c r="G16" s="162" t="s">
        <v>27</v>
      </c>
      <c r="H16" s="160" t="s">
        <v>252</v>
      </c>
      <c r="I16" s="163" t="s">
        <v>46</v>
      </c>
      <c r="J16" s="163" t="s">
        <v>253</v>
      </c>
      <c r="K16" s="163" t="s">
        <v>535</v>
      </c>
      <c r="L16" s="163" t="s">
        <v>536</v>
      </c>
      <c r="CA16" s="450"/>
    </row>
    <row r="17" spans="3:79" ht="15.75" thickBot="1" x14ac:dyDescent="0.3">
      <c r="C17" s="164" t="s">
        <v>745</v>
      </c>
      <c r="D17" s="231"/>
      <c r="E17" s="179">
        <v>12</v>
      </c>
      <c r="F17" s="451">
        <f>HLOOKUP($C17,$BZ$2:$CM$3,2,0)</f>
        <v>41436.800000000003</v>
      </c>
      <c r="G17" s="140">
        <f>D17*E17*F17</f>
        <v>0</v>
      </c>
      <c r="H17" s="193" t="s">
        <v>250</v>
      </c>
      <c r="I17" s="141" t="s">
        <v>376</v>
      </c>
      <c r="J17" s="141" t="str">
        <f>VLOOKUP(I17,Presupuesto!$B$11:$C$586,2,0)</f>
        <v>SUELDOS Y SALARIOS BASICOS (11100-00)</v>
      </c>
      <c r="K17" s="265" t="s">
        <v>245</v>
      </c>
      <c r="L17" s="125" t="s">
        <v>519</v>
      </c>
      <c r="CA17" s="450"/>
    </row>
    <row r="18" spans="3:79" x14ac:dyDescent="0.25">
      <c r="C18" s="199" t="s">
        <v>58</v>
      </c>
      <c r="D18" s="190"/>
      <c r="E18" s="571">
        <v>0</v>
      </c>
      <c r="F18" s="127">
        <f>IF(E17=0,"",(G17/E17)/12*E17)</f>
        <v>0</v>
      </c>
      <c r="G18" s="124">
        <f>F18</f>
        <v>0</v>
      </c>
      <c r="H18" s="191"/>
      <c r="I18" s="143" t="s">
        <v>379</v>
      </c>
      <c r="J18" s="143" t="str">
        <f>VLOOKUP(I18,Presupuesto!$B$11:$C$586,2,0)</f>
        <v>AGUINALDO Y DECIMOCUARTO MES (11500-00)</v>
      </c>
      <c r="K18" s="125" t="str">
        <f>$K$17</f>
        <v>Desarrollo Curricular</v>
      </c>
      <c r="L18" s="125" t="s">
        <v>519</v>
      </c>
      <c r="CA18" s="450"/>
    </row>
    <row r="19" spans="3:79" ht="15.75" thickBot="1" x14ac:dyDescent="0.3">
      <c r="C19" s="200" t="s">
        <v>59</v>
      </c>
      <c r="D19" s="190"/>
      <c r="E19" s="181">
        <v>0</v>
      </c>
      <c r="F19" s="144">
        <f>IF(E17&lt;6,"",((E17-6)/12)*(G17/E17))</f>
        <v>0</v>
      </c>
      <c r="G19" s="124">
        <f>F19</f>
        <v>0</v>
      </c>
      <c r="H19" s="191"/>
      <c r="I19" s="128" t="s">
        <v>782</v>
      </c>
      <c r="J19" s="128" t="str">
        <f>VLOOKUP(I19,Presupuesto!$B$11:$C$586,2,0)</f>
        <v>DECIMOCUARTO MES</v>
      </c>
      <c r="K19" s="125" t="str">
        <f t="shared" ref="K19:K67" si="0">$K$17</f>
        <v>Desarrollo Curricular</v>
      </c>
      <c r="L19" s="125" t="s">
        <v>519</v>
      </c>
      <c r="CA19" s="450"/>
    </row>
    <row r="20" spans="3:79" ht="15.75" thickBot="1" x14ac:dyDescent="0.3">
      <c r="C20" s="164" t="s">
        <v>746</v>
      </c>
      <c r="D20" s="231"/>
      <c r="E20" s="179">
        <v>12</v>
      </c>
      <c r="F20" s="451">
        <f>HLOOKUP($C20,$BZ$2:$CM$3,2,0)</f>
        <v>37669.82</v>
      </c>
      <c r="G20" s="140">
        <f>D20*E20*F20</f>
        <v>0</v>
      </c>
      <c r="H20" s="193" t="s">
        <v>250</v>
      </c>
      <c r="I20" s="141" t="s">
        <v>376</v>
      </c>
      <c r="J20" s="141" t="str">
        <f>VLOOKUP(I20,Presupuesto!$B$11:$C$586,2,0)</f>
        <v>SUELDOS Y SALARIOS BASICOS (11100-00)</v>
      </c>
      <c r="K20" s="125" t="s">
        <v>602</v>
      </c>
      <c r="L20" s="125" t="s">
        <v>519</v>
      </c>
    </row>
    <row r="21" spans="3:79" x14ac:dyDescent="0.25">
      <c r="C21" s="199" t="s">
        <v>58</v>
      </c>
      <c r="D21" s="190"/>
      <c r="E21" s="181">
        <v>0</v>
      </c>
      <c r="F21" s="127">
        <f>IF(E20=0,"",(G20/E20)/12*E20)</f>
        <v>0</v>
      </c>
      <c r="G21" s="124">
        <f>F21</f>
        <v>0</v>
      </c>
      <c r="H21" s="191"/>
      <c r="I21" s="143" t="s">
        <v>379</v>
      </c>
      <c r="J21" s="143" t="str">
        <f>VLOOKUP(I21,Presupuesto!$B$11:$C$586,2,0)</f>
        <v>AGUINALDO Y DECIMOCUARTO MES (11500-00)</v>
      </c>
      <c r="K21" s="125" t="str">
        <f t="shared" si="0"/>
        <v>Desarrollo Curricular</v>
      </c>
      <c r="L21" s="125" t="s">
        <v>519</v>
      </c>
    </row>
    <row r="22" spans="3:79" ht="15.75" thickBot="1" x14ac:dyDescent="0.3">
      <c r="C22" s="200" t="s">
        <v>59</v>
      </c>
      <c r="D22" s="190"/>
      <c r="E22" s="181">
        <v>0</v>
      </c>
      <c r="F22" s="144">
        <f>IF(E20&lt;6,"",((E20-6)/12)*(G20/E20))</f>
        <v>0</v>
      </c>
      <c r="G22" s="124">
        <f>F22</f>
        <v>0</v>
      </c>
      <c r="H22" s="191"/>
      <c r="I22" s="128" t="s">
        <v>782</v>
      </c>
      <c r="J22" s="128" t="str">
        <f>VLOOKUP(I22,Presupuesto!$B$11:$C$586,2,0)</f>
        <v>DECIMOCUARTO MES</v>
      </c>
      <c r="K22" s="125" t="str">
        <f t="shared" si="0"/>
        <v>Desarrollo Curricular</v>
      </c>
      <c r="L22" s="125" t="s">
        <v>520</v>
      </c>
    </row>
    <row r="23" spans="3:79" ht="15.75" thickBot="1" x14ac:dyDescent="0.3">
      <c r="C23" s="164" t="s">
        <v>747</v>
      </c>
      <c r="D23" s="231"/>
      <c r="E23" s="179">
        <v>12</v>
      </c>
      <c r="F23" s="451">
        <f>HLOOKUP($C23,$BZ$2:$CM$3,2,0)</f>
        <v>33902.839999999997</v>
      </c>
      <c r="G23" s="140">
        <f>D23*E23*F23</f>
        <v>0</v>
      </c>
      <c r="H23" s="193" t="s">
        <v>250</v>
      </c>
      <c r="I23" s="141" t="s">
        <v>376</v>
      </c>
      <c r="J23" s="141" t="str">
        <f>VLOOKUP(I23,Presupuesto!$B$11:$C$586,2,0)</f>
        <v>SUELDOS Y SALARIOS BASICOS (11100-00)</v>
      </c>
      <c r="K23" s="125" t="s">
        <v>602</v>
      </c>
      <c r="L23" s="125" t="s">
        <v>520</v>
      </c>
    </row>
    <row r="24" spans="3:79" x14ac:dyDescent="0.25">
      <c r="C24" s="199" t="s">
        <v>58</v>
      </c>
      <c r="D24" s="190"/>
      <c r="E24" s="181">
        <v>0</v>
      </c>
      <c r="F24" s="127">
        <f>IF(E23=0,"",(G23/E23)/12*E23)</f>
        <v>0</v>
      </c>
      <c r="G24" s="124">
        <f>F24</f>
        <v>0</v>
      </c>
      <c r="H24" s="191"/>
      <c r="I24" s="143" t="s">
        <v>379</v>
      </c>
      <c r="J24" s="143" t="str">
        <f>VLOOKUP(I24,Presupuesto!$B$11:$C$586,2,0)</f>
        <v>AGUINALDO Y DECIMOCUARTO MES (11500-00)</v>
      </c>
      <c r="K24" s="125" t="str">
        <f t="shared" si="0"/>
        <v>Desarrollo Curricular</v>
      </c>
      <c r="L24" s="125" t="s">
        <v>520</v>
      </c>
    </row>
    <row r="25" spans="3:79" ht="15.75" thickBot="1" x14ac:dyDescent="0.3">
      <c r="C25" s="200" t="s">
        <v>59</v>
      </c>
      <c r="D25" s="190"/>
      <c r="E25" s="181">
        <v>0</v>
      </c>
      <c r="F25" s="144">
        <f>IF(E23&lt;6,"",((E23-6)/12)*(G23/E23))</f>
        <v>0</v>
      </c>
      <c r="G25" s="124">
        <f>F25</f>
        <v>0</v>
      </c>
      <c r="H25" s="191"/>
      <c r="I25" s="128" t="s">
        <v>782</v>
      </c>
      <c r="J25" s="128" t="str">
        <f>VLOOKUP(I25,Presupuesto!$B$11:$C$586,2,0)</f>
        <v>DECIMOCUARTO MES</v>
      </c>
      <c r="K25" s="125" t="str">
        <f t="shared" si="0"/>
        <v>Desarrollo Curricular</v>
      </c>
      <c r="L25" s="125" t="s">
        <v>520</v>
      </c>
    </row>
    <row r="26" spans="3:79" ht="15.75" thickBot="1" x14ac:dyDescent="0.3">
      <c r="C26" s="164" t="s">
        <v>748</v>
      </c>
      <c r="D26" s="231"/>
      <c r="E26" s="179">
        <v>12</v>
      </c>
      <c r="F26" s="451">
        <f>HLOOKUP($C26,$BZ$2:$CM$3,2,0)</f>
        <v>30135.85</v>
      </c>
      <c r="G26" s="140">
        <f>D26*E26*F26</f>
        <v>0</v>
      </c>
      <c r="H26" s="193" t="s">
        <v>250</v>
      </c>
      <c r="I26" s="141" t="s">
        <v>376</v>
      </c>
      <c r="J26" s="141" t="str">
        <f>VLOOKUP(I26,Presupuesto!$B$11:$C$586,2,0)</f>
        <v>SUELDOS Y SALARIOS BASICOS (11100-00)</v>
      </c>
      <c r="K26" s="125" t="s">
        <v>602</v>
      </c>
      <c r="L26" s="125" t="s">
        <v>520</v>
      </c>
    </row>
    <row r="27" spans="3:79" x14ac:dyDescent="0.25">
      <c r="C27" s="199" t="s">
        <v>58</v>
      </c>
      <c r="D27" s="190"/>
      <c r="E27" s="181">
        <v>0</v>
      </c>
      <c r="F27" s="127">
        <f>IF(E26=0,"",(G26/E26)/12*E26)</f>
        <v>0</v>
      </c>
      <c r="G27" s="124">
        <f>F27</f>
        <v>0</v>
      </c>
      <c r="H27" s="191"/>
      <c r="I27" s="143" t="s">
        <v>379</v>
      </c>
      <c r="J27" s="143" t="str">
        <f>VLOOKUP(I27,Presupuesto!$B$11:$C$586,2,0)</f>
        <v>AGUINALDO Y DECIMOCUARTO MES (11500-00)</v>
      </c>
      <c r="K27" s="125" t="str">
        <f t="shared" si="0"/>
        <v>Desarrollo Curricular</v>
      </c>
      <c r="L27" s="125" t="s">
        <v>520</v>
      </c>
    </row>
    <row r="28" spans="3:79" ht="15.75" thickBot="1" x14ac:dyDescent="0.3">
      <c r="C28" s="200" t="s">
        <v>59</v>
      </c>
      <c r="D28" s="190"/>
      <c r="E28" s="181">
        <v>0</v>
      </c>
      <c r="F28" s="144">
        <f>IF(E26&lt;6,"",((E26-6)/12)*(G26/E26))</f>
        <v>0</v>
      </c>
      <c r="G28" s="124">
        <f>F28</f>
        <v>0</v>
      </c>
      <c r="H28" s="191"/>
      <c r="I28" s="128" t="s">
        <v>782</v>
      </c>
      <c r="J28" s="128" t="str">
        <f>VLOOKUP(I28,Presupuesto!$B$11:$C$586,2,0)</f>
        <v>DECIMOCUARTO MES</v>
      </c>
      <c r="K28" s="125" t="str">
        <f t="shared" si="0"/>
        <v>Desarrollo Curricular</v>
      </c>
      <c r="L28" s="125" t="s">
        <v>520</v>
      </c>
    </row>
    <row r="29" spans="3:79" ht="15.75" thickBot="1" x14ac:dyDescent="0.3">
      <c r="C29" s="164" t="s">
        <v>749</v>
      </c>
      <c r="D29" s="231"/>
      <c r="E29" s="179">
        <v>12</v>
      </c>
      <c r="F29" s="451">
        <f>HLOOKUP($C29,$BZ$2:$CM$3,2,0)</f>
        <v>28252.36</v>
      </c>
      <c r="G29" s="140">
        <f>D29*E29*F29</f>
        <v>0</v>
      </c>
      <c r="H29" s="193" t="s">
        <v>250</v>
      </c>
      <c r="I29" s="141" t="s">
        <v>376</v>
      </c>
      <c r="J29" s="141" t="str">
        <f>VLOOKUP(I29,Presupuesto!$B$11:$C$586,2,0)</f>
        <v>SUELDOS Y SALARIOS BASICOS (11100-00)</v>
      </c>
      <c r="K29" s="125" t="s">
        <v>602</v>
      </c>
      <c r="L29" s="125" t="s">
        <v>520</v>
      </c>
    </row>
    <row r="30" spans="3:79" x14ac:dyDescent="0.25">
      <c r="C30" s="199" t="s">
        <v>58</v>
      </c>
      <c r="D30" s="190"/>
      <c r="E30" s="181">
        <v>0</v>
      </c>
      <c r="F30" s="127">
        <f>IF(E29=0,"",(G29/E29)/12*E29)</f>
        <v>0</v>
      </c>
      <c r="G30" s="124">
        <f>F30</f>
        <v>0</v>
      </c>
      <c r="H30" s="191"/>
      <c r="I30" s="143" t="s">
        <v>379</v>
      </c>
      <c r="J30" s="143" t="str">
        <f>VLOOKUP(I30,Presupuesto!$B$11:$C$586,2,0)</f>
        <v>AGUINALDO Y DECIMOCUARTO MES (11500-00)</v>
      </c>
      <c r="K30" s="125" t="str">
        <f t="shared" si="0"/>
        <v>Desarrollo Curricular</v>
      </c>
      <c r="L30" s="125" t="s">
        <v>520</v>
      </c>
    </row>
    <row r="31" spans="3:79" ht="15.75" thickBot="1" x14ac:dyDescent="0.3">
      <c r="C31" s="200" t="s">
        <v>59</v>
      </c>
      <c r="D31" s="190"/>
      <c r="E31" s="181">
        <v>0</v>
      </c>
      <c r="F31" s="144">
        <f>IF(E29&lt;6,"",((E29-6)/12)*(G29/E29))</f>
        <v>0</v>
      </c>
      <c r="G31" s="124">
        <f>F31</f>
        <v>0</v>
      </c>
      <c r="H31" s="191"/>
      <c r="I31" s="128" t="s">
        <v>782</v>
      </c>
      <c r="J31" s="128" t="str">
        <f>VLOOKUP(I31,Presupuesto!$B$11:$C$586,2,0)</f>
        <v>DECIMOCUARTO MES</v>
      </c>
      <c r="K31" s="125" t="str">
        <f t="shared" si="0"/>
        <v>Desarrollo Curricular</v>
      </c>
      <c r="L31" s="125" t="s">
        <v>520</v>
      </c>
    </row>
    <row r="32" spans="3:79" ht="15.75" thickBot="1" x14ac:dyDescent="0.3">
      <c r="C32" s="164" t="s">
        <v>750</v>
      </c>
      <c r="D32" s="231"/>
      <c r="E32" s="179">
        <v>12</v>
      </c>
      <c r="F32" s="451">
        <f>HLOOKUP($C32,$BZ$2:$CM$3,2,0)</f>
        <v>26368.87</v>
      </c>
      <c r="G32" s="140">
        <f>D32*E32*F32</f>
        <v>0</v>
      </c>
      <c r="H32" s="193" t="s">
        <v>250</v>
      </c>
      <c r="I32" s="141" t="s">
        <v>376</v>
      </c>
      <c r="J32" s="141" t="str">
        <f>VLOOKUP(I32,Presupuesto!$B$11:$C$586,2,0)</f>
        <v>SUELDOS Y SALARIOS BASICOS (11100-00)</v>
      </c>
      <c r="K32" s="125" t="s">
        <v>602</v>
      </c>
      <c r="L32" s="125" t="s">
        <v>520</v>
      </c>
    </row>
    <row r="33" spans="3:12" x14ac:dyDescent="0.25">
      <c r="C33" s="199" t="s">
        <v>58</v>
      </c>
      <c r="D33" s="190"/>
      <c r="E33" s="181">
        <v>0</v>
      </c>
      <c r="F33" s="127">
        <f>IF(E32=0,"",(G32/E32)/12*E32)</f>
        <v>0</v>
      </c>
      <c r="G33" s="124">
        <f>F33</f>
        <v>0</v>
      </c>
      <c r="H33" s="191"/>
      <c r="I33" s="143" t="s">
        <v>379</v>
      </c>
      <c r="J33" s="143" t="str">
        <f>VLOOKUP(I33,Presupuesto!$B$11:$C$586,2,0)</f>
        <v>AGUINALDO Y DECIMOCUARTO MES (11500-00)</v>
      </c>
      <c r="K33" s="125" t="str">
        <f t="shared" si="0"/>
        <v>Desarrollo Curricular</v>
      </c>
      <c r="L33" s="125" t="s">
        <v>520</v>
      </c>
    </row>
    <row r="34" spans="3:12" ht="15.75" thickBot="1" x14ac:dyDescent="0.3">
      <c r="C34" s="200" t="s">
        <v>59</v>
      </c>
      <c r="D34" s="190"/>
      <c r="E34" s="181">
        <v>0</v>
      </c>
      <c r="F34" s="144">
        <f>IF(E32&lt;6,"",((E32-6)/12)*(G32/E32))</f>
        <v>0</v>
      </c>
      <c r="G34" s="124">
        <f>F34</f>
        <v>0</v>
      </c>
      <c r="H34" s="191"/>
      <c r="I34" s="128" t="s">
        <v>782</v>
      </c>
      <c r="J34" s="128" t="str">
        <f>VLOOKUP(I34,Presupuesto!$B$11:$C$586,2,0)</f>
        <v>DECIMOCUARTO MES</v>
      </c>
      <c r="K34" s="125" t="str">
        <f t="shared" si="0"/>
        <v>Desarrollo Curricular</v>
      </c>
      <c r="L34" s="125" t="s">
        <v>520</v>
      </c>
    </row>
    <row r="35" spans="3:12" ht="15.75" thickBot="1" x14ac:dyDescent="0.3">
      <c r="C35" s="164" t="s">
        <v>751</v>
      </c>
      <c r="D35" s="231"/>
      <c r="E35" s="179">
        <v>12</v>
      </c>
      <c r="F35" s="451">
        <f>HLOOKUP($C35,$BZ$2:$CM$3,2,0)</f>
        <v>17893.16</v>
      </c>
      <c r="G35" s="140">
        <f>D35*E35*F35</f>
        <v>0</v>
      </c>
      <c r="H35" s="193" t="s">
        <v>250</v>
      </c>
      <c r="I35" s="141" t="s">
        <v>376</v>
      </c>
      <c r="J35" s="141" t="str">
        <f>VLOOKUP(I35,Presupuesto!$B$11:$C$586,2,0)</f>
        <v>SUELDOS Y SALARIOS BASICOS (11100-00)</v>
      </c>
      <c r="K35" s="125" t="s">
        <v>602</v>
      </c>
      <c r="L35" s="125" t="s">
        <v>520</v>
      </c>
    </row>
    <row r="36" spans="3:12" x14ac:dyDescent="0.25">
      <c r="C36" s="199" t="s">
        <v>58</v>
      </c>
      <c r="D36" s="190"/>
      <c r="E36" s="181">
        <v>0</v>
      </c>
      <c r="F36" s="127">
        <f>IF(E35=0,"",(G35/E35)/12*E35)</f>
        <v>0</v>
      </c>
      <c r="G36" s="124">
        <f>F36</f>
        <v>0</v>
      </c>
      <c r="H36" s="191"/>
      <c r="I36" s="143" t="s">
        <v>379</v>
      </c>
      <c r="J36" s="143" t="str">
        <f>VLOOKUP(I36,Presupuesto!$B$11:$C$586,2,0)</f>
        <v>AGUINALDO Y DECIMOCUARTO MES (11500-00)</v>
      </c>
      <c r="K36" s="125" t="str">
        <f t="shared" si="0"/>
        <v>Desarrollo Curricular</v>
      </c>
      <c r="L36" s="125" t="s">
        <v>520</v>
      </c>
    </row>
    <row r="37" spans="3:12" ht="15.75" thickBot="1" x14ac:dyDescent="0.3">
      <c r="C37" s="200" t="s">
        <v>59</v>
      </c>
      <c r="D37" s="190"/>
      <c r="E37" s="181">
        <v>0</v>
      </c>
      <c r="F37" s="144">
        <f>IF(E35&lt;6,"",((E35-6)/12)*(G35/E35))</f>
        <v>0</v>
      </c>
      <c r="G37" s="124">
        <f>F37</f>
        <v>0</v>
      </c>
      <c r="H37" s="191"/>
      <c r="I37" s="128" t="s">
        <v>782</v>
      </c>
      <c r="J37" s="128" t="str">
        <f>VLOOKUP(I37,Presupuesto!$B$11:$C$586,2,0)</f>
        <v>DECIMOCUARTO MES</v>
      </c>
      <c r="K37" s="125" t="str">
        <f t="shared" si="0"/>
        <v>Desarrollo Curricular</v>
      </c>
      <c r="L37" s="125" t="s">
        <v>520</v>
      </c>
    </row>
    <row r="38" spans="3:12" ht="15.75" thickBot="1" x14ac:dyDescent="0.3">
      <c r="C38" s="164" t="s">
        <v>752</v>
      </c>
      <c r="D38" s="231"/>
      <c r="E38" s="179">
        <v>12</v>
      </c>
      <c r="F38" s="451">
        <f>HLOOKUP($C38,$BZ$2:$CM$3,2,0)</f>
        <v>16951.419999999998</v>
      </c>
      <c r="G38" s="140">
        <f>D38*E38*F38</f>
        <v>0</v>
      </c>
      <c r="H38" s="193"/>
      <c r="I38" s="141" t="s">
        <v>376</v>
      </c>
      <c r="J38" s="141" t="str">
        <f>VLOOKUP(I38,Presupuesto!$B$11:$C$586,2,0)</f>
        <v>SUELDOS Y SALARIOS BASICOS (11100-00)</v>
      </c>
      <c r="K38" s="125" t="s">
        <v>602</v>
      </c>
      <c r="L38" s="125" t="s">
        <v>520</v>
      </c>
    </row>
    <row r="39" spans="3:12" x14ac:dyDescent="0.25">
      <c r="C39" s="199" t="s">
        <v>58</v>
      </c>
      <c r="D39" s="190"/>
      <c r="E39" s="181">
        <v>0</v>
      </c>
      <c r="F39" s="127">
        <f>IF(E38=0,"",(G38/E38)/12*E38)</f>
        <v>0</v>
      </c>
      <c r="G39" s="124">
        <f>F39</f>
        <v>0</v>
      </c>
      <c r="H39" s="191"/>
      <c r="I39" s="143" t="s">
        <v>379</v>
      </c>
      <c r="J39" s="143" t="str">
        <f>VLOOKUP(I39,Presupuesto!$B$11:$C$586,2,0)</f>
        <v>AGUINALDO Y DECIMOCUARTO MES (11500-00)</v>
      </c>
      <c r="K39" s="125" t="str">
        <f t="shared" si="0"/>
        <v>Desarrollo Curricular</v>
      </c>
      <c r="L39" s="125" t="s">
        <v>520</v>
      </c>
    </row>
    <row r="40" spans="3:12" ht="15.75" thickBot="1" x14ac:dyDescent="0.3">
      <c r="C40" s="200" t="s">
        <v>59</v>
      </c>
      <c r="D40" s="190"/>
      <c r="E40" s="181">
        <v>0</v>
      </c>
      <c r="F40" s="144">
        <f>IF(E38&lt;6,"",((E38-6)/12)*(G38/E38))</f>
        <v>0</v>
      </c>
      <c r="G40" s="124">
        <f>F40</f>
        <v>0</v>
      </c>
      <c r="H40" s="191"/>
      <c r="I40" s="128" t="s">
        <v>782</v>
      </c>
      <c r="J40" s="128" t="str">
        <f>VLOOKUP(I40,Presupuesto!$B$11:$C$586,2,0)</f>
        <v>DECIMOCUARTO MES</v>
      </c>
      <c r="K40" s="125" t="str">
        <f t="shared" si="0"/>
        <v>Desarrollo Curricular</v>
      </c>
      <c r="L40" s="125" t="s">
        <v>520</v>
      </c>
    </row>
    <row r="41" spans="3:12" ht="15.75" thickBot="1" x14ac:dyDescent="0.3">
      <c r="C41" s="164" t="s">
        <v>753</v>
      </c>
      <c r="D41" s="231"/>
      <c r="E41" s="179">
        <v>12</v>
      </c>
      <c r="F41" s="451">
        <f>HLOOKUP($C41,$BZ$2:$CM$3,2,0)</f>
        <v>13184.44</v>
      </c>
      <c r="G41" s="140">
        <f>D41*E41*F41</f>
        <v>0</v>
      </c>
      <c r="H41" s="193" t="s">
        <v>250</v>
      </c>
      <c r="I41" s="141" t="s">
        <v>376</v>
      </c>
      <c r="J41" s="141" t="str">
        <f>VLOOKUP(I41,Presupuesto!$B$11:$C$586,2,0)</f>
        <v>SUELDOS Y SALARIOS BASICOS (11100-00)</v>
      </c>
      <c r="K41" s="125" t="s">
        <v>602</v>
      </c>
      <c r="L41" s="125" t="s">
        <v>520</v>
      </c>
    </row>
    <row r="42" spans="3:12" x14ac:dyDescent="0.25">
      <c r="C42" s="199" t="s">
        <v>58</v>
      </c>
      <c r="D42" s="190"/>
      <c r="E42" s="181">
        <v>0</v>
      </c>
      <c r="F42" s="127">
        <f>IF(E41=0,"",(G41/E41)/12*E41)</f>
        <v>0</v>
      </c>
      <c r="G42" s="124">
        <f>F42</f>
        <v>0</v>
      </c>
      <c r="H42" s="191"/>
      <c r="I42" s="143" t="s">
        <v>379</v>
      </c>
      <c r="J42" s="143" t="str">
        <f>VLOOKUP(I42,Presupuesto!$B$11:$C$586,2,0)</f>
        <v>AGUINALDO Y DECIMOCUARTO MES (11500-00)</v>
      </c>
      <c r="K42" s="125" t="str">
        <f t="shared" si="0"/>
        <v>Desarrollo Curricular</v>
      </c>
      <c r="L42" s="125" t="s">
        <v>520</v>
      </c>
    </row>
    <row r="43" spans="3:12" ht="15.75" thickBot="1" x14ac:dyDescent="0.3">
      <c r="C43" s="200" t="s">
        <v>59</v>
      </c>
      <c r="D43" s="190"/>
      <c r="E43" s="181">
        <v>0</v>
      </c>
      <c r="F43" s="144">
        <f>IF(E41&lt;6,"",((E41-6)/12)*(G41/E41))</f>
        <v>0</v>
      </c>
      <c r="G43" s="124">
        <f>F43</f>
        <v>0</v>
      </c>
      <c r="H43" s="191"/>
      <c r="I43" s="128" t="s">
        <v>782</v>
      </c>
      <c r="J43" s="128" t="str">
        <f>VLOOKUP(I43,Presupuesto!$B$11:$C$586,2,0)</f>
        <v>DECIMOCUARTO MES</v>
      </c>
      <c r="K43" s="125" t="str">
        <f t="shared" si="0"/>
        <v>Desarrollo Curricular</v>
      </c>
      <c r="L43" s="125" t="s">
        <v>520</v>
      </c>
    </row>
    <row r="44" spans="3:12" ht="15.75" thickBot="1" x14ac:dyDescent="0.3">
      <c r="C44" s="164" t="s">
        <v>754</v>
      </c>
      <c r="D44" s="231"/>
      <c r="E44" s="179">
        <v>12</v>
      </c>
      <c r="F44" s="451">
        <f>HLOOKUP($C44,$BZ$2:$CM$3,2,0)</f>
        <v>15032.56</v>
      </c>
      <c r="G44" s="140">
        <f>D44*E44*F44</f>
        <v>0</v>
      </c>
      <c r="H44" s="193" t="s">
        <v>250</v>
      </c>
      <c r="I44" s="141" t="s">
        <v>376</v>
      </c>
      <c r="J44" s="141" t="str">
        <f>VLOOKUP(I44,Presupuesto!$B$11:$C$586,2,0)</f>
        <v>SUELDOS Y SALARIOS BASICOS (11100-00)</v>
      </c>
      <c r="K44" s="125" t="s">
        <v>602</v>
      </c>
      <c r="L44" s="125" t="s">
        <v>520</v>
      </c>
    </row>
    <row r="45" spans="3:12" x14ac:dyDescent="0.25">
      <c r="C45" s="199" t="s">
        <v>58</v>
      </c>
      <c r="D45" s="190"/>
      <c r="E45" s="181">
        <v>0</v>
      </c>
      <c r="F45" s="127">
        <f>IF(E44=0,"",(G44/E44)/12*E44)</f>
        <v>0</v>
      </c>
      <c r="G45" s="124">
        <f>F45</f>
        <v>0</v>
      </c>
      <c r="H45" s="191"/>
      <c r="I45" s="143" t="s">
        <v>379</v>
      </c>
      <c r="J45" s="143" t="str">
        <f>VLOOKUP(I45,Presupuesto!$B$11:$C$586,2,0)</f>
        <v>AGUINALDO Y DECIMOCUARTO MES (11500-00)</v>
      </c>
      <c r="K45" s="125" t="str">
        <f t="shared" si="0"/>
        <v>Desarrollo Curricular</v>
      </c>
      <c r="L45" s="125" t="s">
        <v>520</v>
      </c>
    </row>
    <row r="46" spans="3:12" ht="15.75" thickBot="1" x14ac:dyDescent="0.3">
      <c r="C46" s="200" t="s">
        <v>59</v>
      </c>
      <c r="D46" s="190"/>
      <c r="E46" s="181">
        <v>0</v>
      </c>
      <c r="F46" s="144">
        <f>IF(E44&lt;6,"",((E44-6)/12)*(G44/E44))</f>
        <v>0</v>
      </c>
      <c r="G46" s="124">
        <f>F46</f>
        <v>0</v>
      </c>
      <c r="H46" s="191"/>
      <c r="I46" s="128" t="s">
        <v>782</v>
      </c>
      <c r="J46" s="128" t="str">
        <f>VLOOKUP(I46,Presupuesto!$B$11:$C$586,2,0)</f>
        <v>DECIMOCUARTO MES</v>
      </c>
      <c r="K46" s="125" t="str">
        <f t="shared" si="0"/>
        <v>Desarrollo Curricular</v>
      </c>
      <c r="L46" s="125" t="s">
        <v>520</v>
      </c>
    </row>
    <row r="47" spans="3:12" ht="15.75" thickBot="1" x14ac:dyDescent="0.3">
      <c r="C47" s="164" t="s">
        <v>755</v>
      </c>
      <c r="D47" s="231"/>
      <c r="E47" s="179">
        <v>12</v>
      </c>
      <c r="F47" s="451">
        <f>HLOOKUP($C47,$BZ$2:$CM$3,2,0)</f>
        <v>13264.02</v>
      </c>
      <c r="G47" s="623">
        <f>D47*E47*F47</f>
        <v>0</v>
      </c>
      <c r="H47" s="193" t="s">
        <v>250</v>
      </c>
      <c r="I47" s="141" t="s">
        <v>376</v>
      </c>
      <c r="J47" s="141" t="str">
        <f>VLOOKUP(I47,Presupuesto!$B$11:$C$586,2,0)</f>
        <v>SUELDOS Y SALARIOS BASICOS (11100-00)</v>
      </c>
      <c r="K47" s="125" t="s">
        <v>602</v>
      </c>
      <c r="L47" s="125" t="s">
        <v>520</v>
      </c>
    </row>
    <row r="48" spans="3:12" x14ac:dyDescent="0.25">
      <c r="C48" s="199" t="s">
        <v>58</v>
      </c>
      <c r="D48" s="190"/>
      <c r="E48" s="181">
        <v>0</v>
      </c>
      <c r="F48" s="127">
        <f>IF(E47=0,"",(G47/E47)/12*E47)</f>
        <v>0</v>
      </c>
      <c r="G48" s="124">
        <f>F48</f>
        <v>0</v>
      </c>
      <c r="H48" s="191"/>
      <c r="I48" s="143" t="s">
        <v>379</v>
      </c>
      <c r="J48" s="143" t="str">
        <f>VLOOKUP(I48,Presupuesto!$B$11:$C$586,2,0)</f>
        <v>AGUINALDO Y DECIMOCUARTO MES (11500-00)</v>
      </c>
      <c r="K48" s="125" t="str">
        <f t="shared" si="0"/>
        <v>Desarrollo Curricular</v>
      </c>
      <c r="L48" s="125" t="s">
        <v>520</v>
      </c>
    </row>
    <row r="49" spans="3:12" ht="15.75" thickBot="1" x14ac:dyDescent="0.3">
      <c r="C49" s="200" t="s">
        <v>59</v>
      </c>
      <c r="D49" s="190"/>
      <c r="E49" s="181">
        <v>0</v>
      </c>
      <c r="F49" s="144">
        <f>IF(E47&lt;6,"",((E47-6)/12)*(G47/E47))</f>
        <v>0</v>
      </c>
      <c r="G49" s="124">
        <f>F49</f>
        <v>0</v>
      </c>
      <c r="H49" s="191"/>
      <c r="I49" s="128" t="s">
        <v>782</v>
      </c>
      <c r="J49" s="128" t="str">
        <f>VLOOKUP(I49,Presupuesto!$B$11:$C$586,2,0)</f>
        <v>DECIMOCUARTO MES</v>
      </c>
      <c r="K49" s="125" t="str">
        <f t="shared" si="0"/>
        <v>Desarrollo Curricular</v>
      </c>
      <c r="L49" s="125" t="s">
        <v>520</v>
      </c>
    </row>
    <row r="50" spans="3:12" ht="15.75" thickBot="1" x14ac:dyDescent="0.3">
      <c r="C50" s="164" t="s">
        <v>756</v>
      </c>
      <c r="D50" s="231"/>
      <c r="E50" s="179">
        <v>12</v>
      </c>
      <c r="F50" s="451">
        <f>HLOOKUP($C50,$BZ$2:$CM$3,2,0)</f>
        <v>12379.75</v>
      </c>
      <c r="G50" s="140">
        <f>D50*E50*F50</f>
        <v>0</v>
      </c>
      <c r="H50" s="193" t="s">
        <v>250</v>
      </c>
      <c r="I50" s="141" t="s">
        <v>376</v>
      </c>
      <c r="J50" s="141" t="str">
        <f>VLOOKUP(I50,Presupuesto!$B$11:$C$586,2,0)</f>
        <v>SUELDOS Y SALARIOS BASICOS (11100-00)</v>
      </c>
      <c r="K50" s="125" t="s">
        <v>602</v>
      </c>
      <c r="L50" s="125" t="s">
        <v>520</v>
      </c>
    </row>
    <row r="51" spans="3:12" x14ac:dyDescent="0.25">
      <c r="C51" s="199" t="s">
        <v>58</v>
      </c>
      <c r="D51" s="190"/>
      <c r="E51" s="181">
        <v>0</v>
      </c>
      <c r="F51" s="127">
        <f>IF(E50=0,"",(G50/E50)/12*E50)</f>
        <v>0</v>
      </c>
      <c r="G51" s="124">
        <f>F51</f>
        <v>0</v>
      </c>
      <c r="H51" s="191"/>
      <c r="I51" s="143" t="s">
        <v>379</v>
      </c>
      <c r="J51" s="143" t="str">
        <f>VLOOKUP(I51,Presupuesto!$B$11:$C$586,2,0)</f>
        <v>AGUINALDO Y DECIMOCUARTO MES (11500-00)</v>
      </c>
      <c r="K51" s="125" t="str">
        <f t="shared" si="0"/>
        <v>Desarrollo Curricular</v>
      </c>
      <c r="L51" s="125" t="s">
        <v>520</v>
      </c>
    </row>
    <row r="52" spans="3:12" ht="15.75" thickBot="1" x14ac:dyDescent="0.3">
      <c r="C52" s="200" t="s">
        <v>59</v>
      </c>
      <c r="D52" s="190"/>
      <c r="E52" s="181">
        <v>0</v>
      </c>
      <c r="F52" s="144">
        <f>IF(E50&lt;6,"",((E50-6)/12)*(G50/E50))</f>
        <v>0</v>
      </c>
      <c r="G52" s="124">
        <f>F52</f>
        <v>0</v>
      </c>
      <c r="H52" s="191"/>
      <c r="I52" s="128" t="s">
        <v>782</v>
      </c>
      <c r="J52" s="128" t="str">
        <f>VLOOKUP(I52,Presupuesto!$B$11:$C$586,2,0)</f>
        <v>DECIMOCUARTO MES</v>
      </c>
      <c r="K52" s="125" t="str">
        <f t="shared" si="0"/>
        <v>Desarrollo Curricular</v>
      </c>
      <c r="L52" s="125" t="s">
        <v>520</v>
      </c>
    </row>
    <row r="53" spans="3:12" ht="15.75" thickBot="1" x14ac:dyDescent="0.3">
      <c r="C53" s="164" t="s">
        <v>757</v>
      </c>
      <c r="D53" s="231"/>
      <c r="E53" s="179">
        <v>12</v>
      </c>
      <c r="F53" s="451">
        <f>HLOOKUP($C53,$BZ$2:$CM$3,2,0)</f>
        <v>439.49</v>
      </c>
      <c r="G53" s="140">
        <f>D53*E53*F53</f>
        <v>0</v>
      </c>
      <c r="H53" s="193"/>
      <c r="I53" s="141" t="s">
        <v>376</v>
      </c>
      <c r="J53" s="141" t="str">
        <f>VLOOKUP(I53,Presupuesto!$B$11:$C$586,2,0)</f>
        <v>SUELDOS Y SALARIOS BASICOS (11100-00)</v>
      </c>
      <c r="K53" s="125" t="s">
        <v>602</v>
      </c>
      <c r="L53" s="125" t="s">
        <v>520</v>
      </c>
    </row>
    <row r="54" spans="3:12" x14ac:dyDescent="0.25">
      <c r="C54" s="199" t="s">
        <v>58</v>
      </c>
      <c r="D54" s="190"/>
      <c r="E54" s="181">
        <v>0</v>
      </c>
      <c r="F54" s="127">
        <f>IF(E53=0,"",(G53/E53)/12*E53)</f>
        <v>0</v>
      </c>
      <c r="G54" s="124">
        <f>F54</f>
        <v>0</v>
      </c>
      <c r="H54" s="191"/>
      <c r="I54" s="143" t="s">
        <v>379</v>
      </c>
      <c r="J54" s="143" t="str">
        <f>VLOOKUP(I54,Presupuesto!$B$11:$C$586,2,0)</f>
        <v>AGUINALDO Y DECIMOCUARTO MES (11500-00)</v>
      </c>
      <c r="K54" s="125" t="str">
        <f t="shared" si="0"/>
        <v>Desarrollo Curricular</v>
      </c>
      <c r="L54" s="125" t="s">
        <v>520</v>
      </c>
    </row>
    <row r="55" spans="3:12" ht="15.75" thickBot="1" x14ac:dyDescent="0.3">
      <c r="C55" s="200" t="s">
        <v>59</v>
      </c>
      <c r="D55" s="190"/>
      <c r="E55" s="181">
        <v>0</v>
      </c>
      <c r="F55" s="144">
        <f>IF(E53&lt;6,"",((E53-6)/12)*(G53/E53))</f>
        <v>0</v>
      </c>
      <c r="G55" s="124">
        <f>F55</f>
        <v>0</v>
      </c>
      <c r="H55" s="191"/>
      <c r="I55" s="128" t="s">
        <v>782</v>
      </c>
      <c r="J55" s="128" t="str">
        <f>VLOOKUP(I55,Presupuesto!$B$11:$C$586,2,0)</f>
        <v>DECIMOCUARTO MES</v>
      </c>
      <c r="K55" s="125" t="str">
        <f t="shared" si="0"/>
        <v>Desarrollo Curricular</v>
      </c>
      <c r="L55" s="125" t="s">
        <v>520</v>
      </c>
    </row>
    <row r="56" spans="3:12" ht="15.75" thickBot="1" x14ac:dyDescent="0.3">
      <c r="C56" s="164" t="s">
        <v>758</v>
      </c>
      <c r="D56" s="231"/>
      <c r="E56" s="179">
        <v>12</v>
      </c>
      <c r="F56" s="451">
        <f>HLOOKUP($C56,$BZ$2:$CM$3,2,0)</f>
        <v>1904.46</v>
      </c>
      <c r="G56" s="140">
        <f>D56*E56*F56</f>
        <v>0</v>
      </c>
      <c r="H56" s="193"/>
      <c r="I56" s="141" t="s">
        <v>376</v>
      </c>
      <c r="J56" s="141" t="str">
        <f>VLOOKUP(I56,Presupuesto!$B$11:$C$586,2,0)</f>
        <v>SUELDOS Y SALARIOS BASICOS (11100-00)</v>
      </c>
      <c r="K56" s="125" t="s">
        <v>602</v>
      </c>
      <c r="L56" s="125" t="s">
        <v>520</v>
      </c>
    </row>
    <row r="57" spans="3:12" x14ac:dyDescent="0.25">
      <c r="C57" s="199" t="s">
        <v>58</v>
      </c>
      <c r="D57" s="190"/>
      <c r="E57" s="181">
        <v>0</v>
      </c>
      <c r="F57" s="127">
        <f>IF(E56=0,"",(G56/E56)/12*E56)</f>
        <v>0</v>
      </c>
      <c r="G57" s="124">
        <f>F57</f>
        <v>0</v>
      </c>
      <c r="H57" s="191"/>
      <c r="I57" s="143" t="s">
        <v>379</v>
      </c>
      <c r="J57" s="143" t="str">
        <f>VLOOKUP(I57,Presupuesto!$B$11:$C$586,2,0)</f>
        <v>AGUINALDO Y DECIMOCUARTO MES (11500-00)</v>
      </c>
      <c r="K57" s="125" t="str">
        <f t="shared" si="0"/>
        <v>Desarrollo Curricular</v>
      </c>
      <c r="L57" s="125" t="s">
        <v>520</v>
      </c>
    </row>
    <row r="58" spans="3:12" ht="15.75" thickBot="1" x14ac:dyDescent="0.3">
      <c r="C58" s="200" t="s">
        <v>59</v>
      </c>
      <c r="D58" s="190"/>
      <c r="E58" s="181">
        <v>0</v>
      </c>
      <c r="F58" s="144">
        <f>IF(E56&lt;6,"",((E56-6)/12)*(G56/E56))</f>
        <v>0</v>
      </c>
      <c r="G58" s="124">
        <f>F58</f>
        <v>0</v>
      </c>
      <c r="H58" s="191"/>
      <c r="I58" s="128" t="s">
        <v>782</v>
      </c>
      <c r="J58" s="128" t="str">
        <f>VLOOKUP(I58,Presupuesto!$B$11:$C$586,2,0)</f>
        <v>DECIMOCUARTO MES</v>
      </c>
      <c r="K58" s="125" t="str">
        <f t="shared" si="0"/>
        <v>Desarrollo Curricular</v>
      </c>
      <c r="L58" s="125" t="s">
        <v>520</v>
      </c>
    </row>
    <row r="59" spans="3:12" ht="15.75" thickBot="1" x14ac:dyDescent="0.3">
      <c r="C59" s="167" t="s">
        <v>84</v>
      </c>
      <c r="D59" s="231"/>
      <c r="E59" s="179">
        <v>12</v>
      </c>
      <c r="F59" s="166">
        <v>30000</v>
      </c>
      <c r="G59" s="140">
        <f>D59*E59*F59</f>
        <v>0</v>
      </c>
      <c r="H59" s="193"/>
      <c r="I59" s="141" t="s">
        <v>827</v>
      </c>
      <c r="J59" s="141" t="str">
        <f>VLOOKUP(I59,Presupuesto!$B$11:$C$586,2,0)</f>
        <v>CONTRATOS ESPECIALES</v>
      </c>
      <c r="K59" s="125" t="str">
        <f t="shared" si="0"/>
        <v>Desarrollo Curricular</v>
      </c>
      <c r="L59" s="125" t="s">
        <v>520</v>
      </c>
    </row>
    <row r="60" spans="3:12" x14ac:dyDescent="0.25">
      <c r="C60" s="199" t="s">
        <v>58</v>
      </c>
      <c r="D60" s="190"/>
      <c r="E60" s="181">
        <v>0</v>
      </c>
      <c r="F60" s="144">
        <f>IF(E59=0,"",(G59/E59)/12*E59)</f>
        <v>0</v>
      </c>
      <c r="G60" s="124">
        <f>F60</f>
        <v>0</v>
      </c>
      <c r="H60" s="191"/>
      <c r="I60" s="128" t="s">
        <v>827</v>
      </c>
      <c r="J60" s="128" t="str">
        <f>VLOOKUP(I60,Presupuesto!$B$11:$C$586,2,0)</f>
        <v>CONTRATOS ESPECIALES</v>
      </c>
      <c r="K60" s="125" t="str">
        <f t="shared" si="0"/>
        <v>Desarrollo Curricular</v>
      </c>
      <c r="L60" s="125" t="s">
        <v>519</v>
      </c>
    </row>
    <row r="61" spans="3:12" ht="15.75" thickBot="1" x14ac:dyDescent="0.3">
      <c r="C61" s="200" t="s">
        <v>59</v>
      </c>
      <c r="D61" s="190"/>
      <c r="E61" s="181">
        <v>0</v>
      </c>
      <c r="F61" s="127">
        <f>IF(E59&lt;6,"",((E59-6)/12)*(G59/E59))</f>
        <v>0</v>
      </c>
      <c r="G61" s="124">
        <f>F61</f>
        <v>0</v>
      </c>
      <c r="H61" s="191"/>
      <c r="I61" s="128" t="s">
        <v>827</v>
      </c>
      <c r="J61" s="128" t="str">
        <f>VLOOKUP(I61,Presupuesto!$B$11:$C$586,2,0)</f>
        <v>CONTRATOS ESPECIALES</v>
      </c>
      <c r="K61" s="125" t="str">
        <f t="shared" si="0"/>
        <v>Desarrollo Curricular</v>
      </c>
      <c r="L61" s="125" t="s">
        <v>524</v>
      </c>
    </row>
    <row r="62" spans="3:12" ht="15.75" thickBot="1" x14ac:dyDescent="0.3">
      <c r="C62" s="167" t="s">
        <v>60</v>
      </c>
      <c r="D62" s="231">
        <v>1</v>
      </c>
      <c r="E62" s="179">
        <v>1</v>
      </c>
      <c r="F62" s="145">
        <v>30000</v>
      </c>
      <c r="G62" s="140">
        <f>D62*E62*F62</f>
        <v>30000</v>
      </c>
      <c r="H62" s="766" t="s">
        <v>251</v>
      </c>
      <c r="I62" s="141" t="s">
        <v>414</v>
      </c>
      <c r="J62" s="141" t="str">
        <f>VLOOKUP(I62,Presupuesto!$B$11:$C$586,2,0)</f>
        <v>OTROS SERVICIOS TECNICOS Y PROFESIONALES N.C. (24900-00)</v>
      </c>
      <c r="K62" s="125" t="str">
        <f t="shared" si="0"/>
        <v>Desarrollo Curricular</v>
      </c>
      <c r="L62" s="125" t="s">
        <v>519</v>
      </c>
    </row>
    <row r="63" spans="3:12" x14ac:dyDescent="0.25">
      <c r="C63" s="199" t="s">
        <v>58</v>
      </c>
      <c r="D63" s="190"/>
      <c r="E63" s="181">
        <v>0</v>
      </c>
      <c r="F63" s="127">
        <v>0</v>
      </c>
      <c r="G63" s="124">
        <f>F63</f>
        <v>0</v>
      </c>
      <c r="H63" s="191"/>
      <c r="I63" s="128" t="s">
        <v>414</v>
      </c>
      <c r="J63" s="128" t="str">
        <f>VLOOKUP(I63,Presupuesto!$B$11:$C$586,2,0)</f>
        <v>OTROS SERVICIOS TECNICOS Y PROFESIONALES N.C. (24900-00)</v>
      </c>
      <c r="K63" s="125" t="str">
        <f t="shared" si="0"/>
        <v>Desarrollo Curricular</v>
      </c>
      <c r="L63" s="125" t="s">
        <v>519</v>
      </c>
    </row>
    <row r="64" spans="3:12" ht="15.75" thickBot="1" x14ac:dyDescent="0.3">
      <c r="C64" s="200" t="s">
        <v>59</v>
      </c>
      <c r="D64" s="190"/>
      <c r="E64" s="181">
        <v>0</v>
      </c>
      <c r="F64" s="127">
        <v>0</v>
      </c>
      <c r="G64" s="124">
        <f>F64</f>
        <v>0</v>
      </c>
      <c r="H64" s="191"/>
      <c r="I64" s="128" t="s">
        <v>414</v>
      </c>
      <c r="J64" s="128" t="str">
        <f>VLOOKUP(I64,Presupuesto!$B$11:$C$586,2,0)</f>
        <v>OTROS SERVICIOS TECNICOS Y PROFESIONALES N.C. (24900-00)</v>
      </c>
      <c r="K64" s="125" t="str">
        <f t="shared" si="0"/>
        <v>Desarrollo Curricular</v>
      </c>
      <c r="L64" s="125" t="s">
        <v>519</v>
      </c>
    </row>
    <row r="65" spans="3:12" ht="15.75" thickBot="1" x14ac:dyDescent="0.3">
      <c r="C65" s="167" t="s">
        <v>61</v>
      </c>
      <c r="D65" s="231"/>
      <c r="E65" s="179">
        <v>12</v>
      </c>
      <c r="F65" s="145">
        <v>30000</v>
      </c>
      <c r="G65" s="140">
        <f>D65*E65*F65</f>
        <v>0</v>
      </c>
      <c r="H65" s="193" t="s">
        <v>250</v>
      </c>
      <c r="I65" s="141" t="s">
        <v>376</v>
      </c>
      <c r="J65" s="141" t="str">
        <f>VLOOKUP(I65,Presupuesto!$B$11:$C$586,2,0)</f>
        <v>SUELDOS Y SALARIOS BASICOS (11100-00)</v>
      </c>
      <c r="K65" s="125" t="str">
        <f t="shared" si="0"/>
        <v>Desarrollo Curricular</v>
      </c>
      <c r="L65" s="125" t="s">
        <v>519</v>
      </c>
    </row>
    <row r="66" spans="3:12" x14ac:dyDescent="0.25">
      <c r="C66" s="199" t="s">
        <v>58</v>
      </c>
      <c r="D66" s="197"/>
      <c r="E66" s="158">
        <v>0</v>
      </c>
      <c r="F66" s="146">
        <f>IF(E65=0,"",(G65/E65)/12*E65)</f>
        <v>0</v>
      </c>
      <c r="G66" s="147">
        <f>F66</f>
        <v>0</v>
      </c>
      <c r="H66" s="191"/>
      <c r="I66" s="128" t="s">
        <v>379</v>
      </c>
      <c r="J66" s="128" t="str">
        <f>VLOOKUP(I66,Presupuesto!$B$11:$C$586,2,0)</f>
        <v>AGUINALDO Y DECIMOCUARTO MES (11500-00)</v>
      </c>
      <c r="K66" s="125" t="str">
        <f t="shared" si="0"/>
        <v>Desarrollo Curricular</v>
      </c>
      <c r="L66" s="125" t="s">
        <v>519</v>
      </c>
    </row>
    <row r="67" spans="3:12" ht="15.75" thickBot="1" x14ac:dyDescent="0.3">
      <c r="C67" s="201" t="s">
        <v>59</v>
      </c>
      <c r="D67" s="189"/>
      <c r="E67" s="159">
        <v>0</v>
      </c>
      <c r="F67" s="132">
        <f>IF(E65&lt;6,"",((E65-6)/12)*(G65/E65))</f>
        <v>0</v>
      </c>
      <c r="G67" s="132">
        <f>F67</f>
        <v>0</v>
      </c>
      <c r="H67" s="189"/>
      <c r="I67" s="133" t="s">
        <v>782</v>
      </c>
      <c r="J67" s="151" t="str">
        <f>VLOOKUP(I67,Presupuesto!$B$11:$C$586,2,0)</f>
        <v>DECIMOCUARTO MES</v>
      </c>
      <c r="K67" s="133" t="str">
        <f t="shared" si="0"/>
        <v>Desarrollo Curricular</v>
      </c>
      <c r="L67" s="151" t="s">
        <v>519</v>
      </c>
    </row>
    <row r="69" spans="3:12" ht="15.75" thickBot="1" x14ac:dyDescent="0.3"/>
    <row r="70" spans="3:12" ht="15.75" thickBot="1" x14ac:dyDescent="0.3">
      <c r="C70" s="511" t="s">
        <v>43</v>
      </c>
      <c r="D70" s="509">
        <f>SUM(G77:G127)</f>
        <v>7327840.7699999996</v>
      </c>
      <c r="E70" s="519"/>
      <c r="F70" s="519"/>
      <c r="G70" s="519"/>
      <c r="H70" s="513"/>
      <c r="I70" s="513"/>
      <c r="J70" s="513"/>
      <c r="K70" s="516"/>
      <c r="L70" s="516"/>
    </row>
    <row r="71" spans="3:12" x14ac:dyDescent="0.25">
      <c r="C71" s="516"/>
      <c r="D71" s="510"/>
      <c r="E71" s="519"/>
      <c r="F71" s="519"/>
      <c r="G71" s="519"/>
      <c r="H71" s="513"/>
      <c r="I71" s="513"/>
      <c r="J71" s="513"/>
      <c r="K71" s="516"/>
      <c r="L71" s="516"/>
    </row>
    <row r="72" spans="3:12" x14ac:dyDescent="0.25">
      <c r="C72" s="516"/>
      <c r="D72" s="510"/>
      <c r="E72" s="519"/>
      <c r="F72" s="519"/>
      <c r="G72" s="519"/>
      <c r="H72" s="513"/>
      <c r="I72" s="513"/>
      <c r="J72" s="513"/>
      <c r="K72" s="516"/>
      <c r="L72" s="516"/>
    </row>
    <row r="73" spans="3:12" ht="15.75" x14ac:dyDescent="0.25">
      <c r="C73" s="594" t="s">
        <v>515</v>
      </c>
      <c r="D73" s="703" t="s">
        <v>2463</v>
      </c>
      <c r="E73" s="519"/>
      <c r="F73" s="519"/>
      <c r="G73" s="519"/>
      <c r="H73" s="513"/>
      <c r="I73" s="513"/>
      <c r="J73" s="513"/>
      <c r="K73" s="516"/>
      <c r="L73" s="516"/>
    </row>
    <row r="74" spans="3:12" ht="18.75" x14ac:dyDescent="0.25">
      <c r="C74" s="596" t="str">
        <f>IFERROR(VLOOKUP(D73,'Desarrollo e Innov. Curricular'!$E:$F,2,FALSE),IFERROR(VLOOKUP(D73,Investigación!$E:$F,2,FALSE),IFERROR(VLOOKUP(D73,'Vinculación Univ. Sociedad'!$E:$F,2,FALSE),IFERROR(VLOOKUP(D73,'Docencia y Profesorado Universi'!$E:$F,2,FALSE),IFERROR(VLOOKUP(D73,Estudiantes!$E:$F,2,FALSE),IFERROR(VLOOKUP(D73,'Gestion Administrativa'!#REF!,2,FALSE),IFERROR(VLOOKUP(D73,'Gestion Academica'!$E:$F,2,FALSE),IFERROR(VLOOKUP(D73,Graduados!$E:$F,2,FALSE),IFERROR(VLOOKUP(D73,'Gestión del Conocimiento'!$E:$F,2,FALSE),IFERROR(VLOOKUP(D73,Gobernabilidad!$E:$F,2,FALSE),IFERROR(VLOOKUP(D73,'NIVEL DE ES Y  SISTEMA NACIONAL'!$E:$F,2,FALSE),VLOOKUP(D73,'Lo Esencial'!$E:$F,2,0))))))))))))</f>
        <v>Contratacion de personal para servir los laboratorios de las asignaturas de la carrera y clases de servicio. Contratacion de profesores por hora de asignaturas que no se logran cubrir con el personal de planta.</v>
      </c>
      <c r="D74" s="510"/>
      <c r="E74" s="519"/>
      <c r="F74" s="519"/>
      <c r="G74" s="519"/>
      <c r="H74" s="513"/>
      <c r="I74" s="513"/>
      <c r="J74" s="513"/>
      <c r="K74" s="516"/>
      <c r="L74" s="516"/>
    </row>
    <row r="75" spans="3:12" ht="15.75" thickBot="1" x14ac:dyDescent="0.3">
      <c r="C75" s="520"/>
      <c r="D75" s="510"/>
      <c r="E75" s="519"/>
      <c r="F75" s="519"/>
      <c r="G75" s="519"/>
      <c r="H75" s="513"/>
      <c r="I75" s="513"/>
      <c r="J75" s="513"/>
      <c r="K75" s="516"/>
      <c r="L75" s="516"/>
    </row>
    <row r="76" spans="3:12" ht="30.75" thickBot="1" x14ac:dyDescent="0.3">
      <c r="C76" s="556" t="s">
        <v>44</v>
      </c>
      <c r="D76" s="560" t="s">
        <v>55</v>
      </c>
      <c r="E76" s="582" t="s">
        <v>56</v>
      </c>
      <c r="F76" s="560" t="s">
        <v>57</v>
      </c>
      <c r="G76" s="557" t="s">
        <v>27</v>
      </c>
      <c r="H76" s="555" t="s">
        <v>252</v>
      </c>
      <c r="I76" s="558" t="s">
        <v>46</v>
      </c>
      <c r="J76" s="558" t="s">
        <v>253</v>
      </c>
      <c r="K76" s="558" t="s">
        <v>535</v>
      </c>
      <c r="L76" s="558" t="s">
        <v>536</v>
      </c>
    </row>
    <row r="77" spans="3:12" ht="15.75" thickBot="1" x14ac:dyDescent="0.3">
      <c r="C77" s="559" t="s">
        <v>745</v>
      </c>
      <c r="D77" s="592"/>
      <c r="E77" s="570">
        <v>12</v>
      </c>
      <c r="F77" s="605">
        <f>HLOOKUP($C77,$BZ$2:$CM$3,2,0)</f>
        <v>41436.800000000003</v>
      </c>
      <c r="G77" s="537">
        <f>D77*E77*F77</f>
        <v>0</v>
      </c>
      <c r="H77" s="580"/>
      <c r="I77" s="538" t="s">
        <v>376</v>
      </c>
      <c r="J77" s="538" t="str">
        <f>VLOOKUP(I77,Presupuesto!$B$11:$C$586,2,0)</f>
        <v>SUELDOS Y SALARIOS BASICOS (11100-00)</v>
      </c>
      <c r="K77" s="601" t="s">
        <v>245</v>
      </c>
      <c r="L77" s="524" t="s">
        <v>519</v>
      </c>
    </row>
    <row r="78" spans="3:12" x14ac:dyDescent="0.25">
      <c r="C78" s="583" t="s">
        <v>58</v>
      </c>
      <c r="D78" s="578"/>
      <c r="E78" s="571">
        <v>0</v>
      </c>
      <c r="F78" s="526">
        <f>IF(E77=0,"",(G77/E77)/12*E77)</f>
        <v>0</v>
      </c>
      <c r="G78" s="523">
        <f>F78</f>
        <v>0</v>
      </c>
      <c r="H78" s="579"/>
      <c r="I78" s="540" t="s">
        <v>379</v>
      </c>
      <c r="J78" s="540" t="str">
        <f>VLOOKUP(I78,Presupuesto!$B$11:$C$586,2,0)</f>
        <v>AGUINALDO Y DECIMOCUARTO MES (11500-00)</v>
      </c>
      <c r="K78" s="524" t="str">
        <f>$K$17</f>
        <v>Desarrollo Curricular</v>
      </c>
      <c r="L78" s="524" t="s">
        <v>537</v>
      </c>
    </row>
    <row r="79" spans="3:12" ht="15.75" thickBot="1" x14ac:dyDescent="0.3">
      <c r="C79" s="584" t="s">
        <v>59</v>
      </c>
      <c r="D79" s="578"/>
      <c r="E79" s="571">
        <v>0</v>
      </c>
      <c r="F79" s="541">
        <f>IF(E77&lt;6,"",((E77-6)/12)*(G77/E77))</f>
        <v>0</v>
      </c>
      <c r="G79" s="523">
        <f>F79</f>
        <v>0</v>
      </c>
      <c r="H79" s="579"/>
      <c r="I79" s="527" t="s">
        <v>782</v>
      </c>
      <c r="J79" s="527" t="str">
        <f>VLOOKUP(I79,Presupuesto!$B$11:$C$586,2,0)</f>
        <v>DECIMOCUARTO MES</v>
      </c>
      <c r="K79" s="524" t="str">
        <f t="shared" ref="K79:K127" si="1">$K$17</f>
        <v>Desarrollo Curricular</v>
      </c>
      <c r="L79" s="524" t="s">
        <v>520</v>
      </c>
    </row>
    <row r="80" spans="3:12" ht="15.75" thickBot="1" x14ac:dyDescent="0.3">
      <c r="C80" s="559" t="s">
        <v>746</v>
      </c>
      <c r="D80" s="592"/>
      <c r="E80" s="570">
        <v>12</v>
      </c>
      <c r="F80" s="605">
        <f>HLOOKUP($C80,$BZ$2:$CM$3,2,0)</f>
        <v>37669.82</v>
      </c>
      <c r="G80" s="537">
        <f>D80*E80*F80</f>
        <v>0</v>
      </c>
      <c r="H80" s="580"/>
      <c r="I80" s="538" t="s">
        <v>376</v>
      </c>
      <c r="J80" s="538" t="str">
        <f>VLOOKUP(I80,Presupuesto!$B$11:$C$586,2,0)</f>
        <v>SUELDOS Y SALARIOS BASICOS (11100-00)</v>
      </c>
      <c r="K80" s="524" t="s">
        <v>602</v>
      </c>
      <c r="L80" s="524" t="s">
        <v>520</v>
      </c>
    </row>
    <row r="81" spans="3:12" x14ac:dyDescent="0.25">
      <c r="C81" s="583" t="s">
        <v>58</v>
      </c>
      <c r="D81" s="578"/>
      <c r="E81" s="571">
        <v>0</v>
      </c>
      <c r="F81" s="526">
        <f>IF(E80=0,"",(G80/E80)/12*E80)</f>
        <v>0</v>
      </c>
      <c r="G81" s="523">
        <f>F81</f>
        <v>0</v>
      </c>
      <c r="H81" s="579"/>
      <c r="I81" s="540" t="s">
        <v>379</v>
      </c>
      <c r="J81" s="540" t="str">
        <f>VLOOKUP(I81,Presupuesto!$B$11:$C$586,2,0)</f>
        <v>AGUINALDO Y DECIMOCUARTO MES (11500-00)</v>
      </c>
      <c r="K81" s="524" t="str">
        <f t="shared" si="1"/>
        <v>Desarrollo Curricular</v>
      </c>
      <c r="L81" s="524" t="s">
        <v>520</v>
      </c>
    </row>
    <row r="82" spans="3:12" ht="15.75" thickBot="1" x14ac:dyDescent="0.3">
      <c r="C82" s="584" t="s">
        <v>59</v>
      </c>
      <c r="D82" s="578"/>
      <c r="E82" s="571">
        <v>0</v>
      </c>
      <c r="F82" s="541">
        <f>IF(E80&lt;6,"",((E80-6)/12)*(G80/E80))</f>
        <v>0</v>
      </c>
      <c r="G82" s="523">
        <f>F82</f>
        <v>0</v>
      </c>
      <c r="H82" s="579"/>
      <c r="I82" s="527" t="s">
        <v>782</v>
      </c>
      <c r="J82" s="527" t="str">
        <f>VLOOKUP(I82,Presupuesto!$B$11:$C$586,2,0)</f>
        <v>DECIMOCUARTO MES</v>
      </c>
      <c r="K82" s="524" t="str">
        <f t="shared" si="1"/>
        <v>Desarrollo Curricular</v>
      </c>
      <c r="L82" s="524" t="s">
        <v>520</v>
      </c>
    </row>
    <row r="83" spans="3:12" ht="15.75" thickBot="1" x14ac:dyDescent="0.3">
      <c r="C83" s="559" t="s">
        <v>747</v>
      </c>
      <c r="D83" s="592"/>
      <c r="E83" s="570">
        <v>12</v>
      </c>
      <c r="F83" s="605">
        <f>HLOOKUP($C83,$BZ$2:$CM$3,2,0)</f>
        <v>33902.839999999997</v>
      </c>
      <c r="G83" s="537">
        <f>D83*E83*F83</f>
        <v>0</v>
      </c>
      <c r="H83" s="580"/>
      <c r="I83" s="538" t="s">
        <v>376</v>
      </c>
      <c r="J83" s="538" t="str">
        <f>VLOOKUP(I83,Presupuesto!$B$11:$C$586,2,0)</f>
        <v>SUELDOS Y SALARIOS BASICOS (11100-00)</v>
      </c>
      <c r="K83" s="524" t="s">
        <v>602</v>
      </c>
      <c r="L83" s="524" t="s">
        <v>520</v>
      </c>
    </row>
    <row r="84" spans="3:12" x14ac:dyDescent="0.25">
      <c r="C84" s="583" t="s">
        <v>58</v>
      </c>
      <c r="D84" s="578"/>
      <c r="E84" s="571">
        <v>0</v>
      </c>
      <c r="F84" s="526">
        <f>IF(E83=0,"",(G83/E83)/12*E83)</f>
        <v>0</v>
      </c>
      <c r="G84" s="523">
        <f>F84</f>
        <v>0</v>
      </c>
      <c r="H84" s="579"/>
      <c r="I84" s="540" t="s">
        <v>379</v>
      </c>
      <c r="J84" s="540" t="str">
        <f>VLOOKUP(I84,Presupuesto!$B$11:$C$586,2,0)</f>
        <v>AGUINALDO Y DECIMOCUARTO MES (11500-00)</v>
      </c>
      <c r="K84" s="524" t="str">
        <f t="shared" si="1"/>
        <v>Desarrollo Curricular</v>
      </c>
      <c r="L84" s="524" t="s">
        <v>520</v>
      </c>
    </row>
    <row r="85" spans="3:12" ht="15.75" thickBot="1" x14ac:dyDescent="0.3">
      <c r="C85" s="584" t="s">
        <v>59</v>
      </c>
      <c r="D85" s="578"/>
      <c r="E85" s="571">
        <v>0</v>
      </c>
      <c r="F85" s="541">
        <f>IF(E83&lt;6,"",((E83-6)/12)*(G83/E83))</f>
        <v>0</v>
      </c>
      <c r="G85" s="523">
        <f>F85</f>
        <v>0</v>
      </c>
      <c r="H85" s="579"/>
      <c r="I85" s="527" t="s">
        <v>782</v>
      </c>
      <c r="J85" s="527" t="str">
        <f>VLOOKUP(I85,Presupuesto!$B$11:$C$586,2,0)</f>
        <v>DECIMOCUARTO MES</v>
      </c>
      <c r="K85" s="524" t="str">
        <f t="shared" si="1"/>
        <v>Desarrollo Curricular</v>
      </c>
      <c r="L85" s="524" t="s">
        <v>520</v>
      </c>
    </row>
    <row r="86" spans="3:12" ht="15.75" thickBot="1" x14ac:dyDescent="0.3">
      <c r="C86" s="559" t="s">
        <v>748</v>
      </c>
      <c r="D86" s="592"/>
      <c r="E86" s="570">
        <v>12</v>
      </c>
      <c r="F86" s="605">
        <f>HLOOKUP($C86,$BZ$2:$CM$3,2,0)</f>
        <v>30135.85</v>
      </c>
      <c r="G86" s="537">
        <f>D86*E86*F86</f>
        <v>0</v>
      </c>
      <c r="H86" s="580"/>
      <c r="I86" s="538" t="s">
        <v>376</v>
      </c>
      <c r="J86" s="538" t="str">
        <f>VLOOKUP(I86,Presupuesto!$B$11:$C$586,2,0)</f>
        <v>SUELDOS Y SALARIOS BASICOS (11100-00)</v>
      </c>
      <c r="K86" s="524" t="s">
        <v>602</v>
      </c>
      <c r="L86" s="524" t="s">
        <v>520</v>
      </c>
    </row>
    <row r="87" spans="3:12" x14ac:dyDescent="0.25">
      <c r="C87" s="583" t="s">
        <v>58</v>
      </c>
      <c r="D87" s="578"/>
      <c r="E87" s="571">
        <v>0</v>
      </c>
      <c r="F87" s="526">
        <f>IF(E86=0,"",(G86/E86)/12*E86)</f>
        <v>0</v>
      </c>
      <c r="G87" s="523">
        <f>F87</f>
        <v>0</v>
      </c>
      <c r="H87" s="579"/>
      <c r="I87" s="540" t="s">
        <v>379</v>
      </c>
      <c r="J87" s="540" t="str">
        <f>VLOOKUP(I87,Presupuesto!$B$11:$C$586,2,0)</f>
        <v>AGUINALDO Y DECIMOCUARTO MES (11500-00)</v>
      </c>
      <c r="K87" s="524" t="str">
        <f t="shared" si="1"/>
        <v>Desarrollo Curricular</v>
      </c>
      <c r="L87" s="524" t="s">
        <v>520</v>
      </c>
    </row>
    <row r="88" spans="3:12" ht="15.75" thickBot="1" x14ac:dyDescent="0.3">
      <c r="C88" s="584" t="s">
        <v>59</v>
      </c>
      <c r="D88" s="578"/>
      <c r="E88" s="571">
        <v>0</v>
      </c>
      <c r="F88" s="541">
        <f>IF(E86&lt;6,"",((E86-6)/12)*(G86/E86))</f>
        <v>0</v>
      </c>
      <c r="G88" s="523">
        <f>F88</f>
        <v>0</v>
      </c>
      <c r="H88" s="579"/>
      <c r="I88" s="527" t="s">
        <v>782</v>
      </c>
      <c r="J88" s="527" t="str">
        <f>VLOOKUP(I88,Presupuesto!$B$11:$C$586,2,0)</f>
        <v>DECIMOCUARTO MES</v>
      </c>
      <c r="K88" s="524" t="str">
        <f t="shared" si="1"/>
        <v>Desarrollo Curricular</v>
      </c>
      <c r="L88" s="524" t="s">
        <v>520</v>
      </c>
    </row>
    <row r="89" spans="3:12" ht="15.75" thickBot="1" x14ac:dyDescent="0.3">
      <c r="C89" s="559" t="s">
        <v>749</v>
      </c>
      <c r="D89" s="592"/>
      <c r="E89" s="570">
        <v>12</v>
      </c>
      <c r="F89" s="605">
        <f>HLOOKUP($C89,$BZ$2:$CM$3,2,0)</f>
        <v>28252.36</v>
      </c>
      <c r="G89" s="537">
        <f>D89*E89*F89</f>
        <v>0</v>
      </c>
      <c r="H89" s="580"/>
      <c r="I89" s="538" t="s">
        <v>376</v>
      </c>
      <c r="J89" s="538" t="str">
        <f>VLOOKUP(I89,Presupuesto!$B$11:$C$586,2,0)</f>
        <v>SUELDOS Y SALARIOS BASICOS (11100-00)</v>
      </c>
      <c r="K89" s="524" t="s">
        <v>602</v>
      </c>
      <c r="L89" s="524" t="s">
        <v>520</v>
      </c>
    </row>
    <row r="90" spans="3:12" x14ac:dyDescent="0.25">
      <c r="C90" s="583" t="s">
        <v>58</v>
      </c>
      <c r="D90" s="578"/>
      <c r="E90" s="571">
        <v>0</v>
      </c>
      <c r="F90" s="526">
        <f>IF(E89=0,"",(G89/E89)/12*E89)</f>
        <v>0</v>
      </c>
      <c r="G90" s="523">
        <f>F90</f>
        <v>0</v>
      </c>
      <c r="H90" s="579"/>
      <c r="I90" s="540" t="s">
        <v>379</v>
      </c>
      <c r="J90" s="540" t="str">
        <f>VLOOKUP(I90,Presupuesto!$B$11:$C$586,2,0)</f>
        <v>AGUINALDO Y DECIMOCUARTO MES (11500-00)</v>
      </c>
      <c r="K90" s="524" t="str">
        <f t="shared" si="1"/>
        <v>Desarrollo Curricular</v>
      </c>
      <c r="L90" s="524" t="s">
        <v>520</v>
      </c>
    </row>
    <row r="91" spans="3:12" ht="15.75" thickBot="1" x14ac:dyDescent="0.3">
      <c r="C91" s="584" t="s">
        <v>59</v>
      </c>
      <c r="D91" s="578"/>
      <c r="E91" s="571">
        <v>0</v>
      </c>
      <c r="F91" s="541">
        <f>IF(E89&lt;6,"",((E89-6)/12)*(G89/E89))</f>
        <v>0</v>
      </c>
      <c r="G91" s="523">
        <f>F91</f>
        <v>0</v>
      </c>
      <c r="H91" s="579"/>
      <c r="I91" s="527" t="s">
        <v>782</v>
      </c>
      <c r="J91" s="527" t="str">
        <f>VLOOKUP(I91,Presupuesto!$B$11:$C$586,2,0)</f>
        <v>DECIMOCUARTO MES</v>
      </c>
      <c r="K91" s="524" t="str">
        <f t="shared" si="1"/>
        <v>Desarrollo Curricular</v>
      </c>
      <c r="L91" s="524" t="s">
        <v>520</v>
      </c>
    </row>
    <row r="92" spans="3:12" ht="15.75" thickBot="1" x14ac:dyDescent="0.3">
      <c r="C92" s="559" t="s">
        <v>750</v>
      </c>
      <c r="D92" s="592"/>
      <c r="E92" s="570">
        <v>12</v>
      </c>
      <c r="F92" s="605">
        <f>HLOOKUP($C92,$BZ$2:$CM$3,2,0)</f>
        <v>26368.87</v>
      </c>
      <c r="G92" s="537">
        <f>D92*E92*F92</f>
        <v>0</v>
      </c>
      <c r="H92" s="580"/>
      <c r="I92" s="538" t="s">
        <v>376</v>
      </c>
      <c r="J92" s="538" t="str">
        <f>VLOOKUP(I92,Presupuesto!$B$11:$C$586,2,0)</f>
        <v>SUELDOS Y SALARIOS BASICOS (11100-00)</v>
      </c>
      <c r="K92" s="524" t="s">
        <v>602</v>
      </c>
      <c r="L92" s="524" t="s">
        <v>520</v>
      </c>
    </row>
    <row r="93" spans="3:12" x14ac:dyDescent="0.25">
      <c r="C93" s="583" t="s">
        <v>58</v>
      </c>
      <c r="D93" s="578"/>
      <c r="E93" s="571">
        <v>0</v>
      </c>
      <c r="F93" s="526">
        <f>IF(E92=0,"",(G92/E92)/12*E92)</f>
        <v>0</v>
      </c>
      <c r="G93" s="523">
        <f>F93</f>
        <v>0</v>
      </c>
      <c r="H93" s="579"/>
      <c r="I93" s="540" t="s">
        <v>379</v>
      </c>
      <c r="J93" s="540" t="str">
        <f>VLOOKUP(I93,Presupuesto!$B$11:$C$586,2,0)</f>
        <v>AGUINALDO Y DECIMOCUARTO MES (11500-00)</v>
      </c>
      <c r="K93" s="524" t="str">
        <f t="shared" si="1"/>
        <v>Desarrollo Curricular</v>
      </c>
      <c r="L93" s="524" t="s">
        <v>520</v>
      </c>
    </row>
    <row r="94" spans="3:12" ht="15.75" thickBot="1" x14ac:dyDescent="0.3">
      <c r="C94" s="584" t="s">
        <v>59</v>
      </c>
      <c r="D94" s="578"/>
      <c r="E94" s="571">
        <v>0</v>
      </c>
      <c r="F94" s="541">
        <f>IF(E92&lt;6,"",((E92-6)/12)*(G92/E92))</f>
        <v>0</v>
      </c>
      <c r="G94" s="523">
        <f>F94</f>
        <v>0</v>
      </c>
      <c r="H94" s="579"/>
      <c r="I94" s="527" t="s">
        <v>782</v>
      </c>
      <c r="J94" s="527" t="str">
        <f>VLOOKUP(I94,Presupuesto!$B$11:$C$586,2,0)</f>
        <v>DECIMOCUARTO MES</v>
      </c>
      <c r="K94" s="524" t="str">
        <f t="shared" si="1"/>
        <v>Desarrollo Curricular</v>
      </c>
      <c r="L94" s="524" t="s">
        <v>520</v>
      </c>
    </row>
    <row r="95" spans="3:12" ht="15.75" thickBot="1" x14ac:dyDescent="0.3">
      <c r="C95" s="559" t="s">
        <v>751</v>
      </c>
      <c r="D95" s="592"/>
      <c r="E95" s="570">
        <v>12</v>
      </c>
      <c r="F95" s="605">
        <f>HLOOKUP($C95,$BZ$2:$CM$3,2,0)</f>
        <v>17893.16</v>
      </c>
      <c r="G95" s="537">
        <f>D95*E95*F95</f>
        <v>0</v>
      </c>
      <c r="H95" s="580"/>
      <c r="I95" s="538" t="s">
        <v>376</v>
      </c>
      <c r="J95" s="538" t="str">
        <f>VLOOKUP(I95,Presupuesto!$B$11:$C$586,2,0)</f>
        <v>SUELDOS Y SALARIOS BASICOS (11100-00)</v>
      </c>
      <c r="K95" s="524" t="s">
        <v>602</v>
      </c>
      <c r="L95" s="524" t="s">
        <v>520</v>
      </c>
    </row>
    <row r="96" spans="3:12" x14ac:dyDescent="0.25">
      <c r="C96" s="583" t="s">
        <v>58</v>
      </c>
      <c r="D96" s="578"/>
      <c r="E96" s="571">
        <v>0</v>
      </c>
      <c r="F96" s="526">
        <f>IF(E95=0,"",(G95/E95)/12*E95)</f>
        <v>0</v>
      </c>
      <c r="G96" s="523">
        <f>F96</f>
        <v>0</v>
      </c>
      <c r="H96" s="579"/>
      <c r="I96" s="540" t="s">
        <v>379</v>
      </c>
      <c r="J96" s="540" t="str">
        <f>VLOOKUP(I96,Presupuesto!$B$11:$C$586,2,0)</f>
        <v>AGUINALDO Y DECIMOCUARTO MES (11500-00)</v>
      </c>
      <c r="K96" s="524" t="str">
        <f t="shared" si="1"/>
        <v>Desarrollo Curricular</v>
      </c>
      <c r="L96" s="524" t="s">
        <v>520</v>
      </c>
    </row>
    <row r="97" spans="3:12" ht="15.75" thickBot="1" x14ac:dyDescent="0.3">
      <c r="C97" s="584" t="s">
        <v>59</v>
      </c>
      <c r="D97" s="578"/>
      <c r="E97" s="571">
        <v>0</v>
      </c>
      <c r="F97" s="541">
        <f>IF(E95&lt;6,"",((E95-6)/12)*(G95/E95))</f>
        <v>0</v>
      </c>
      <c r="G97" s="523">
        <f>F97</f>
        <v>0</v>
      </c>
      <c r="H97" s="579"/>
      <c r="I97" s="527" t="s">
        <v>782</v>
      </c>
      <c r="J97" s="527" t="str">
        <f>VLOOKUP(I97,Presupuesto!$B$11:$C$586,2,0)</f>
        <v>DECIMOCUARTO MES</v>
      </c>
      <c r="K97" s="524" t="str">
        <f t="shared" si="1"/>
        <v>Desarrollo Curricular</v>
      </c>
      <c r="L97" s="524" t="s">
        <v>520</v>
      </c>
    </row>
    <row r="98" spans="3:12" ht="15.75" thickBot="1" x14ac:dyDescent="0.3">
      <c r="C98" s="559" t="s">
        <v>752</v>
      </c>
      <c r="D98" s="592"/>
      <c r="E98" s="570">
        <v>12</v>
      </c>
      <c r="F98" s="605">
        <f>HLOOKUP($C98,$BZ$2:$CM$3,2,0)</f>
        <v>16951.419999999998</v>
      </c>
      <c r="G98" s="537">
        <f>D98*E98*F98</f>
        <v>0</v>
      </c>
      <c r="H98" s="580"/>
      <c r="I98" s="538" t="s">
        <v>376</v>
      </c>
      <c r="J98" s="538" t="str">
        <f>VLOOKUP(I98,Presupuesto!$B$11:$C$586,2,0)</f>
        <v>SUELDOS Y SALARIOS BASICOS (11100-00)</v>
      </c>
      <c r="K98" s="524" t="s">
        <v>602</v>
      </c>
      <c r="L98" s="524" t="s">
        <v>520</v>
      </c>
    </row>
    <row r="99" spans="3:12" x14ac:dyDescent="0.25">
      <c r="C99" s="583" t="s">
        <v>58</v>
      </c>
      <c r="D99" s="578"/>
      <c r="E99" s="571">
        <v>0</v>
      </c>
      <c r="F99" s="526">
        <f>IF(E98=0,"",(G98/E98)/12*E98)</f>
        <v>0</v>
      </c>
      <c r="G99" s="523">
        <f>F99</f>
        <v>0</v>
      </c>
      <c r="H99" s="579"/>
      <c r="I99" s="540" t="s">
        <v>379</v>
      </c>
      <c r="J99" s="540" t="str">
        <f>VLOOKUP(I99,Presupuesto!$B$11:$C$586,2,0)</f>
        <v>AGUINALDO Y DECIMOCUARTO MES (11500-00)</v>
      </c>
      <c r="K99" s="524" t="str">
        <f t="shared" si="1"/>
        <v>Desarrollo Curricular</v>
      </c>
      <c r="L99" s="524" t="s">
        <v>520</v>
      </c>
    </row>
    <row r="100" spans="3:12" ht="15.75" thickBot="1" x14ac:dyDescent="0.3">
      <c r="C100" s="584" t="s">
        <v>59</v>
      </c>
      <c r="D100" s="578"/>
      <c r="E100" s="571">
        <v>0</v>
      </c>
      <c r="F100" s="541">
        <f>IF(E98&lt;6,"",((E98-6)/12)*(G98/E98))</f>
        <v>0</v>
      </c>
      <c r="G100" s="523">
        <f>F100</f>
        <v>0</v>
      </c>
      <c r="H100" s="579"/>
      <c r="I100" s="527" t="s">
        <v>782</v>
      </c>
      <c r="J100" s="527" t="str">
        <f>VLOOKUP(I100,Presupuesto!$B$11:$C$586,2,0)</f>
        <v>DECIMOCUARTO MES</v>
      </c>
      <c r="K100" s="524" t="str">
        <f t="shared" si="1"/>
        <v>Desarrollo Curricular</v>
      </c>
      <c r="L100" s="524" t="s">
        <v>520</v>
      </c>
    </row>
    <row r="101" spans="3:12" ht="15.75" thickBot="1" x14ac:dyDescent="0.3">
      <c r="C101" s="559" t="s">
        <v>753</v>
      </c>
      <c r="D101" s="592"/>
      <c r="E101" s="570">
        <v>12</v>
      </c>
      <c r="F101" s="605">
        <f>HLOOKUP($C101,$BZ$2:$CM$3,2,0)</f>
        <v>13184.44</v>
      </c>
      <c r="G101" s="537">
        <f>D101*E101*F101</f>
        <v>0</v>
      </c>
      <c r="H101" s="580"/>
      <c r="I101" s="538" t="s">
        <v>376</v>
      </c>
      <c r="J101" s="538" t="str">
        <f>VLOOKUP(I101,Presupuesto!$B$11:$C$586,2,0)</f>
        <v>SUELDOS Y SALARIOS BASICOS (11100-00)</v>
      </c>
      <c r="K101" s="524" t="s">
        <v>602</v>
      </c>
      <c r="L101" s="524" t="s">
        <v>520</v>
      </c>
    </row>
    <row r="102" spans="3:12" x14ac:dyDescent="0.25">
      <c r="C102" s="583" t="s">
        <v>58</v>
      </c>
      <c r="D102" s="578"/>
      <c r="E102" s="571">
        <v>0</v>
      </c>
      <c r="F102" s="526">
        <f>IF(E101=0,"",(G101/E101)/12*E101)</f>
        <v>0</v>
      </c>
      <c r="G102" s="523">
        <f>F102</f>
        <v>0</v>
      </c>
      <c r="H102" s="579"/>
      <c r="I102" s="540" t="s">
        <v>379</v>
      </c>
      <c r="J102" s="540" t="str">
        <f>VLOOKUP(I102,Presupuesto!$B$11:$C$586,2,0)</f>
        <v>AGUINALDO Y DECIMOCUARTO MES (11500-00)</v>
      </c>
      <c r="K102" s="524" t="str">
        <f t="shared" si="1"/>
        <v>Desarrollo Curricular</v>
      </c>
      <c r="L102" s="524" t="s">
        <v>520</v>
      </c>
    </row>
    <row r="103" spans="3:12" ht="15.75" thickBot="1" x14ac:dyDescent="0.3">
      <c r="C103" s="584" t="s">
        <v>59</v>
      </c>
      <c r="D103" s="578"/>
      <c r="E103" s="571">
        <v>0</v>
      </c>
      <c r="F103" s="541">
        <f>IF(E101&lt;6,"",((E101-6)/12)*(G101/E101))</f>
        <v>0</v>
      </c>
      <c r="G103" s="523">
        <f>F103</f>
        <v>0</v>
      </c>
      <c r="H103" s="579"/>
      <c r="I103" s="527" t="s">
        <v>782</v>
      </c>
      <c r="J103" s="527" t="str">
        <f>VLOOKUP(I103,Presupuesto!$B$11:$C$586,2,0)</f>
        <v>DECIMOCUARTO MES</v>
      </c>
      <c r="K103" s="524" t="str">
        <f t="shared" si="1"/>
        <v>Desarrollo Curricular</v>
      </c>
      <c r="L103" s="524" t="s">
        <v>520</v>
      </c>
    </row>
    <row r="104" spans="3:12" ht="15.75" thickBot="1" x14ac:dyDescent="0.3">
      <c r="C104" s="559" t="s">
        <v>754</v>
      </c>
      <c r="D104" s="592"/>
      <c r="E104" s="570">
        <v>12</v>
      </c>
      <c r="F104" s="605">
        <f>HLOOKUP($C104,$BZ$2:$CM$3,2,0)</f>
        <v>15032.56</v>
      </c>
      <c r="G104" s="537">
        <f>D104*E104*F104</f>
        <v>0</v>
      </c>
      <c r="H104" s="580"/>
      <c r="I104" s="538" t="s">
        <v>376</v>
      </c>
      <c r="J104" s="538" t="str">
        <f>VLOOKUP(I104,Presupuesto!$B$11:$C$586,2,0)</f>
        <v>SUELDOS Y SALARIOS BASICOS (11100-00)</v>
      </c>
      <c r="K104" s="524" t="s">
        <v>602</v>
      </c>
      <c r="L104" s="524" t="s">
        <v>520</v>
      </c>
    </row>
    <row r="105" spans="3:12" x14ac:dyDescent="0.25">
      <c r="C105" s="583" t="s">
        <v>58</v>
      </c>
      <c r="D105" s="578"/>
      <c r="E105" s="571">
        <v>0</v>
      </c>
      <c r="F105" s="526">
        <f>IF(E104=0,"",(G104/E104)/12*E104)</f>
        <v>0</v>
      </c>
      <c r="G105" s="523">
        <f>F105</f>
        <v>0</v>
      </c>
      <c r="H105" s="579"/>
      <c r="I105" s="540" t="s">
        <v>379</v>
      </c>
      <c r="J105" s="540" t="str">
        <f>VLOOKUP(I105,Presupuesto!$B$11:$C$586,2,0)</f>
        <v>AGUINALDO Y DECIMOCUARTO MES (11500-00)</v>
      </c>
      <c r="K105" s="524" t="str">
        <f t="shared" si="1"/>
        <v>Desarrollo Curricular</v>
      </c>
      <c r="L105" s="524" t="s">
        <v>520</v>
      </c>
    </row>
    <row r="106" spans="3:12" ht="15.75" thickBot="1" x14ac:dyDescent="0.3">
      <c r="C106" s="584" t="s">
        <v>59</v>
      </c>
      <c r="D106" s="578"/>
      <c r="E106" s="571">
        <v>0</v>
      </c>
      <c r="F106" s="541">
        <f>IF(E104&lt;6,"",((E104-6)/12)*(G104/E104))</f>
        <v>0</v>
      </c>
      <c r="G106" s="523">
        <f>F106</f>
        <v>0</v>
      </c>
      <c r="H106" s="579"/>
      <c r="I106" s="527" t="s">
        <v>782</v>
      </c>
      <c r="J106" s="527" t="str">
        <f>VLOOKUP(I106,Presupuesto!$B$11:$C$586,2,0)</f>
        <v>DECIMOCUARTO MES</v>
      </c>
      <c r="K106" s="524" t="str">
        <f t="shared" si="1"/>
        <v>Desarrollo Curricular</v>
      </c>
      <c r="L106" s="524" t="s">
        <v>520</v>
      </c>
    </row>
    <row r="107" spans="3:12" ht="15.75" thickBot="1" x14ac:dyDescent="0.3">
      <c r="C107" s="559" t="s">
        <v>755</v>
      </c>
      <c r="D107" s="592"/>
      <c r="E107" s="570">
        <v>12</v>
      </c>
      <c r="F107" s="605">
        <f>HLOOKUP($C107,$BZ$2:$CM$3,2,0)</f>
        <v>13264.02</v>
      </c>
      <c r="G107" s="537">
        <f>D107*E107*F107</f>
        <v>0</v>
      </c>
      <c r="H107" s="580"/>
      <c r="I107" s="538" t="s">
        <v>376</v>
      </c>
      <c r="J107" s="538" t="str">
        <f>VLOOKUP(I107,Presupuesto!$B$11:$C$586,2,0)</f>
        <v>SUELDOS Y SALARIOS BASICOS (11100-00)</v>
      </c>
      <c r="K107" s="524" t="s">
        <v>602</v>
      </c>
      <c r="L107" s="524" t="s">
        <v>520</v>
      </c>
    </row>
    <row r="108" spans="3:12" x14ac:dyDescent="0.25">
      <c r="C108" s="583" t="s">
        <v>58</v>
      </c>
      <c r="D108" s="578"/>
      <c r="E108" s="571">
        <v>0</v>
      </c>
      <c r="F108" s="526">
        <f>IF(E107=0,"",(G107/E107)/12*E107)</f>
        <v>0</v>
      </c>
      <c r="G108" s="523">
        <f>F108</f>
        <v>0</v>
      </c>
      <c r="H108" s="579"/>
      <c r="I108" s="540" t="s">
        <v>379</v>
      </c>
      <c r="J108" s="540" t="str">
        <f>VLOOKUP(I108,Presupuesto!$B$11:$C$586,2,0)</f>
        <v>AGUINALDO Y DECIMOCUARTO MES (11500-00)</v>
      </c>
      <c r="K108" s="524" t="str">
        <f t="shared" si="1"/>
        <v>Desarrollo Curricular</v>
      </c>
      <c r="L108" s="524" t="s">
        <v>520</v>
      </c>
    </row>
    <row r="109" spans="3:12" ht="15.75" thickBot="1" x14ac:dyDescent="0.3">
      <c r="C109" s="584" t="s">
        <v>59</v>
      </c>
      <c r="D109" s="578"/>
      <c r="E109" s="571">
        <v>0</v>
      </c>
      <c r="F109" s="541">
        <f>IF(E107&lt;6,"",((E107-6)/12)*(G107/E107))</f>
        <v>0</v>
      </c>
      <c r="G109" s="523">
        <f>F109</f>
        <v>0</v>
      </c>
      <c r="H109" s="579"/>
      <c r="I109" s="527" t="s">
        <v>782</v>
      </c>
      <c r="J109" s="527" t="str">
        <f>VLOOKUP(I109,Presupuesto!$B$11:$C$586,2,0)</f>
        <v>DECIMOCUARTO MES</v>
      </c>
      <c r="K109" s="524" t="str">
        <f t="shared" si="1"/>
        <v>Desarrollo Curricular</v>
      </c>
      <c r="L109" s="524" t="s">
        <v>520</v>
      </c>
    </row>
    <row r="110" spans="3:12" ht="15.75" thickBot="1" x14ac:dyDescent="0.3">
      <c r="C110" s="559" t="s">
        <v>756</v>
      </c>
      <c r="D110" s="592">
        <v>42</v>
      </c>
      <c r="E110" s="570">
        <v>12</v>
      </c>
      <c r="F110" s="605">
        <f>HLOOKUP($C110,$BZ$2:$CM$3,2,0)</f>
        <v>12379.75</v>
      </c>
      <c r="G110" s="537">
        <f>D110*E110*F110</f>
        <v>6239394</v>
      </c>
      <c r="H110" s="580" t="s">
        <v>250</v>
      </c>
      <c r="I110" s="538" t="s">
        <v>376</v>
      </c>
      <c r="J110" s="538" t="str">
        <f>VLOOKUP(I110,Presupuesto!$B$11:$C$586,2,0)</f>
        <v>SUELDOS Y SALARIOS BASICOS (11100-00)</v>
      </c>
      <c r="K110" s="524" t="s">
        <v>602</v>
      </c>
      <c r="L110" s="524" t="s">
        <v>520</v>
      </c>
    </row>
    <row r="111" spans="3:12" x14ac:dyDescent="0.25">
      <c r="C111" s="583" t="s">
        <v>58</v>
      </c>
      <c r="D111" s="578"/>
      <c r="E111" s="571">
        <v>0</v>
      </c>
      <c r="F111" s="526">
        <f>IF(E110=0,"",(G110/E110)/12*E110)</f>
        <v>519949.5</v>
      </c>
      <c r="G111" s="523">
        <f>F111</f>
        <v>519949.5</v>
      </c>
      <c r="H111" s="1040" t="s">
        <v>250</v>
      </c>
      <c r="I111" s="540" t="s">
        <v>379</v>
      </c>
      <c r="J111" s="540" t="str">
        <f>VLOOKUP(I111,Presupuesto!$B$11:$C$586,2,0)</f>
        <v>AGUINALDO Y DECIMOCUARTO MES (11500-00)</v>
      </c>
      <c r="K111" s="524" t="str">
        <f t="shared" si="1"/>
        <v>Desarrollo Curricular</v>
      </c>
      <c r="L111" s="524" t="s">
        <v>520</v>
      </c>
    </row>
    <row r="112" spans="3:12" ht="15.75" thickBot="1" x14ac:dyDescent="0.3">
      <c r="C112" s="584" t="s">
        <v>59</v>
      </c>
      <c r="D112" s="578"/>
      <c r="E112" s="571">
        <v>0</v>
      </c>
      <c r="F112" s="541">
        <f>IF(E110&lt;6,"",((E110-6)/12)*(G110/E110))</f>
        <v>259974.75</v>
      </c>
      <c r="G112" s="523">
        <f>F112</f>
        <v>259974.75</v>
      </c>
      <c r="H112" s="1040" t="s">
        <v>250</v>
      </c>
      <c r="I112" s="527" t="s">
        <v>782</v>
      </c>
      <c r="J112" s="527" t="str">
        <f>VLOOKUP(I112,Presupuesto!$B$11:$C$586,2,0)</f>
        <v>DECIMOCUARTO MES</v>
      </c>
      <c r="K112" s="524" t="str">
        <f t="shared" si="1"/>
        <v>Desarrollo Curricular</v>
      </c>
      <c r="L112" s="524" t="s">
        <v>520</v>
      </c>
    </row>
    <row r="113" spans="3:12" ht="15.75" thickBot="1" x14ac:dyDescent="0.3">
      <c r="C113" s="559" t="s">
        <v>757</v>
      </c>
      <c r="D113" s="592"/>
      <c r="E113" s="570">
        <v>12</v>
      </c>
      <c r="F113" s="605">
        <f>HLOOKUP($C113,$BZ$2:$CM$3,2,0)</f>
        <v>439.49</v>
      </c>
      <c r="G113" s="537">
        <f>D113*E113*F113</f>
        <v>0</v>
      </c>
      <c r="H113" s="580" t="s">
        <v>251</v>
      </c>
      <c r="I113" s="538" t="s">
        <v>376</v>
      </c>
      <c r="J113" s="538" t="str">
        <f>VLOOKUP(I113,Presupuesto!$B$11:$C$586,2,0)</f>
        <v>SUELDOS Y SALARIOS BASICOS (11100-00)</v>
      </c>
      <c r="K113" s="524" t="s">
        <v>602</v>
      </c>
      <c r="L113" s="524" t="s">
        <v>520</v>
      </c>
    </row>
    <row r="114" spans="3:12" x14ac:dyDescent="0.25">
      <c r="C114" s="583" t="s">
        <v>58</v>
      </c>
      <c r="D114" s="578"/>
      <c r="E114" s="571">
        <v>0</v>
      </c>
      <c r="F114" s="526">
        <f>IF(E113=0,"",(G113/E113)/12*E113)</f>
        <v>0</v>
      </c>
      <c r="G114" s="523">
        <f>F114</f>
        <v>0</v>
      </c>
      <c r="H114" s="579"/>
      <c r="I114" s="540" t="s">
        <v>379</v>
      </c>
      <c r="J114" s="540" t="str">
        <f>VLOOKUP(I114,Presupuesto!$B$11:$C$586,2,0)</f>
        <v>AGUINALDO Y DECIMOCUARTO MES (11500-00)</v>
      </c>
      <c r="K114" s="524" t="str">
        <f t="shared" si="1"/>
        <v>Desarrollo Curricular</v>
      </c>
      <c r="L114" s="524" t="s">
        <v>520</v>
      </c>
    </row>
    <row r="115" spans="3:12" ht="15.75" thickBot="1" x14ac:dyDescent="0.3">
      <c r="C115" s="584" t="s">
        <v>59</v>
      </c>
      <c r="D115" s="578"/>
      <c r="E115" s="571">
        <v>0</v>
      </c>
      <c r="F115" s="541">
        <f>IF(E113&lt;6,"",((E113-6)/12)*(G113/E113))</f>
        <v>0</v>
      </c>
      <c r="G115" s="523">
        <f>F115</f>
        <v>0</v>
      </c>
      <c r="H115" s="579"/>
      <c r="I115" s="527" t="s">
        <v>782</v>
      </c>
      <c r="J115" s="527" t="str">
        <f>VLOOKUP(I115,Presupuesto!$B$11:$C$586,2,0)</f>
        <v>DECIMOCUARTO MES</v>
      </c>
      <c r="K115" s="524" t="str">
        <f t="shared" si="1"/>
        <v>Desarrollo Curricular</v>
      </c>
      <c r="L115" s="524" t="s">
        <v>520</v>
      </c>
    </row>
    <row r="116" spans="3:12" ht="15.75" thickBot="1" x14ac:dyDescent="0.3">
      <c r="C116" s="559" t="s">
        <v>758</v>
      </c>
      <c r="D116" s="592">
        <v>12</v>
      </c>
      <c r="E116" s="570">
        <v>12</v>
      </c>
      <c r="F116" s="605">
        <f>HLOOKUP($C116,$BZ$2:$CM$3,2,0)</f>
        <v>1904.46</v>
      </c>
      <c r="G116" s="537">
        <f>D116*E116*F116</f>
        <v>274242.24</v>
      </c>
      <c r="H116" s="1041" t="s">
        <v>250</v>
      </c>
      <c r="I116" s="538" t="s">
        <v>376</v>
      </c>
      <c r="J116" s="538" t="str">
        <f>VLOOKUP(I116,Presupuesto!$B$11:$C$586,2,0)</f>
        <v>SUELDOS Y SALARIOS BASICOS (11100-00)</v>
      </c>
      <c r="K116" s="524" t="s">
        <v>602</v>
      </c>
      <c r="L116" s="524" t="s">
        <v>520</v>
      </c>
    </row>
    <row r="117" spans="3:12" x14ac:dyDescent="0.25">
      <c r="C117" s="583" t="s">
        <v>58</v>
      </c>
      <c r="D117" s="578"/>
      <c r="E117" s="571">
        <v>0</v>
      </c>
      <c r="F117" s="526">
        <f>IF(E116=0,"",(G116/E116)/12*E116)</f>
        <v>22853.52</v>
      </c>
      <c r="G117" s="523">
        <f>F117</f>
        <v>22853.52</v>
      </c>
      <c r="H117" s="1040" t="s">
        <v>250</v>
      </c>
      <c r="I117" s="540" t="s">
        <v>379</v>
      </c>
      <c r="J117" s="540" t="str">
        <f>VLOOKUP(I117,Presupuesto!$B$11:$C$586,2,0)</f>
        <v>AGUINALDO Y DECIMOCUARTO MES (11500-00)</v>
      </c>
      <c r="K117" s="524" t="str">
        <f t="shared" si="1"/>
        <v>Desarrollo Curricular</v>
      </c>
      <c r="L117" s="524" t="s">
        <v>520</v>
      </c>
    </row>
    <row r="118" spans="3:12" ht="15.75" thickBot="1" x14ac:dyDescent="0.3">
      <c r="C118" s="584" t="s">
        <v>59</v>
      </c>
      <c r="D118" s="578"/>
      <c r="E118" s="571">
        <v>0</v>
      </c>
      <c r="F118" s="541">
        <f>IF(E116&lt;6,"",((E116-6)/12)*(G116/E116))</f>
        <v>11426.76</v>
      </c>
      <c r="G118" s="523">
        <f>F118</f>
        <v>11426.76</v>
      </c>
      <c r="H118" s="1040" t="s">
        <v>250</v>
      </c>
      <c r="I118" s="527" t="s">
        <v>782</v>
      </c>
      <c r="J118" s="527" t="str">
        <f>VLOOKUP(I118,Presupuesto!$B$11:$C$586,2,0)</f>
        <v>DECIMOCUARTO MES</v>
      </c>
      <c r="K118" s="524" t="str">
        <f t="shared" si="1"/>
        <v>Desarrollo Curricular</v>
      </c>
      <c r="L118" s="524" t="s">
        <v>520</v>
      </c>
    </row>
    <row r="119" spans="3:12" ht="15.75" thickBot="1" x14ac:dyDescent="0.3">
      <c r="C119" s="562" t="s">
        <v>84</v>
      </c>
      <c r="D119" s="592"/>
      <c r="E119" s="570">
        <v>12</v>
      </c>
      <c r="F119" s="561">
        <v>30000</v>
      </c>
      <c r="G119" s="537">
        <f>D119*E119*F119</f>
        <v>0</v>
      </c>
      <c r="H119" s="580"/>
      <c r="I119" s="538" t="s">
        <v>827</v>
      </c>
      <c r="J119" s="538" t="str">
        <f>VLOOKUP(I119,Presupuesto!$B$11:$C$586,2,0)</f>
        <v>CONTRATOS ESPECIALES</v>
      </c>
      <c r="K119" s="524" t="str">
        <f t="shared" si="1"/>
        <v>Desarrollo Curricular</v>
      </c>
      <c r="L119" s="524" t="s">
        <v>520</v>
      </c>
    </row>
    <row r="120" spans="3:12" x14ac:dyDescent="0.25">
      <c r="C120" s="583" t="s">
        <v>58</v>
      </c>
      <c r="D120" s="578"/>
      <c r="E120" s="571">
        <v>0</v>
      </c>
      <c r="F120" s="541">
        <f>IF(E119=0,"",(G119/E119)/12*E119)</f>
        <v>0</v>
      </c>
      <c r="G120" s="523">
        <f>F120</f>
        <v>0</v>
      </c>
      <c r="H120" s="579"/>
      <c r="I120" s="527" t="s">
        <v>827</v>
      </c>
      <c r="J120" s="527" t="str">
        <f>VLOOKUP(I120,Presupuesto!$B$11:$C$586,2,0)</f>
        <v>CONTRATOS ESPECIALES</v>
      </c>
      <c r="K120" s="524" t="str">
        <f t="shared" si="1"/>
        <v>Desarrollo Curricular</v>
      </c>
      <c r="L120" s="524" t="s">
        <v>519</v>
      </c>
    </row>
    <row r="121" spans="3:12" ht="15.75" thickBot="1" x14ac:dyDescent="0.3">
      <c r="C121" s="584" t="s">
        <v>59</v>
      </c>
      <c r="D121" s="578"/>
      <c r="E121" s="571">
        <v>0</v>
      </c>
      <c r="F121" s="526">
        <f>IF(E119&lt;6,"",((E119-6)/12)*(G119/E119))</f>
        <v>0</v>
      </c>
      <c r="G121" s="523">
        <f>F121</f>
        <v>0</v>
      </c>
      <c r="H121" s="579"/>
      <c r="I121" s="527" t="s">
        <v>827</v>
      </c>
      <c r="J121" s="527" t="str">
        <f>VLOOKUP(I121,Presupuesto!$B$11:$C$586,2,0)</f>
        <v>CONTRATOS ESPECIALES</v>
      </c>
      <c r="K121" s="524" t="str">
        <f t="shared" si="1"/>
        <v>Desarrollo Curricular</v>
      </c>
      <c r="L121" s="524" t="s">
        <v>524</v>
      </c>
    </row>
    <row r="122" spans="3:12" ht="15.75" thickBot="1" x14ac:dyDescent="0.3">
      <c r="C122" s="562" t="s">
        <v>60</v>
      </c>
      <c r="D122" s="592"/>
      <c r="E122" s="570">
        <v>12</v>
      </c>
      <c r="F122" s="542">
        <v>30000</v>
      </c>
      <c r="G122" s="537">
        <f>D122*E122*F122</f>
        <v>0</v>
      </c>
      <c r="H122" s="580"/>
      <c r="I122" s="538" t="s">
        <v>414</v>
      </c>
      <c r="J122" s="538" t="str">
        <f>VLOOKUP(I122,Presupuesto!$B$11:$C$586,2,0)</f>
        <v>OTROS SERVICIOS TECNICOS Y PROFESIONALES N.C. (24900-00)</v>
      </c>
      <c r="K122" s="524" t="str">
        <f t="shared" si="1"/>
        <v>Desarrollo Curricular</v>
      </c>
      <c r="L122" s="524" t="s">
        <v>519</v>
      </c>
    </row>
    <row r="123" spans="3:12" x14ac:dyDescent="0.25">
      <c r="C123" s="583" t="s">
        <v>58</v>
      </c>
      <c r="D123" s="578"/>
      <c r="E123" s="571">
        <v>0</v>
      </c>
      <c r="F123" s="526">
        <v>0</v>
      </c>
      <c r="G123" s="523">
        <f>F123</f>
        <v>0</v>
      </c>
      <c r="H123" s="579"/>
      <c r="I123" s="527" t="s">
        <v>414</v>
      </c>
      <c r="J123" s="527" t="str">
        <f>VLOOKUP(I123,Presupuesto!$B$11:$C$586,2,0)</f>
        <v>OTROS SERVICIOS TECNICOS Y PROFESIONALES N.C. (24900-00)</v>
      </c>
      <c r="K123" s="524" t="str">
        <f t="shared" si="1"/>
        <v>Desarrollo Curricular</v>
      </c>
      <c r="L123" s="524" t="s">
        <v>519</v>
      </c>
    </row>
    <row r="124" spans="3:12" ht="15.75" thickBot="1" x14ac:dyDescent="0.3">
      <c r="C124" s="584" t="s">
        <v>59</v>
      </c>
      <c r="D124" s="578"/>
      <c r="E124" s="571">
        <v>0</v>
      </c>
      <c r="F124" s="526">
        <v>0</v>
      </c>
      <c r="G124" s="523">
        <f>F124</f>
        <v>0</v>
      </c>
      <c r="H124" s="579"/>
      <c r="I124" s="527" t="s">
        <v>414</v>
      </c>
      <c r="J124" s="527" t="str">
        <f>VLOOKUP(I124,Presupuesto!$B$11:$C$586,2,0)</f>
        <v>OTROS SERVICIOS TECNICOS Y PROFESIONALES N.C. (24900-00)</v>
      </c>
      <c r="K124" s="524" t="str">
        <f t="shared" si="1"/>
        <v>Desarrollo Curricular</v>
      </c>
      <c r="L124" s="524" t="s">
        <v>519</v>
      </c>
    </row>
    <row r="125" spans="3:12" ht="15.75" thickBot="1" x14ac:dyDescent="0.3">
      <c r="C125" s="562" t="s">
        <v>61</v>
      </c>
      <c r="D125" s="592"/>
      <c r="E125" s="570">
        <v>12</v>
      </c>
      <c r="F125" s="542">
        <v>30000</v>
      </c>
      <c r="G125" s="537">
        <f>D125*E125*F125</f>
        <v>0</v>
      </c>
      <c r="H125" s="580" t="s">
        <v>250</v>
      </c>
      <c r="I125" s="538" t="s">
        <v>376</v>
      </c>
      <c r="J125" s="538" t="str">
        <f>VLOOKUP(I125,Presupuesto!$B$11:$C$586,2,0)</f>
        <v>SUELDOS Y SALARIOS BASICOS (11100-00)</v>
      </c>
      <c r="K125" s="524" t="str">
        <f t="shared" si="1"/>
        <v>Desarrollo Curricular</v>
      </c>
      <c r="L125" s="524" t="s">
        <v>519</v>
      </c>
    </row>
    <row r="126" spans="3:12" x14ac:dyDescent="0.25">
      <c r="C126" s="583" t="s">
        <v>58</v>
      </c>
      <c r="D126" s="581"/>
      <c r="E126" s="553">
        <v>0</v>
      </c>
      <c r="F126" s="543">
        <f>IF(E125=0,"",(G125/E125)/12*E125)</f>
        <v>0</v>
      </c>
      <c r="G126" s="544">
        <f>F126</f>
        <v>0</v>
      </c>
      <c r="H126" s="579"/>
      <c r="I126" s="527" t="s">
        <v>379</v>
      </c>
      <c r="J126" s="527" t="str">
        <f>VLOOKUP(I126,Presupuesto!$B$11:$C$586,2,0)</f>
        <v>AGUINALDO Y DECIMOCUARTO MES (11500-00)</v>
      </c>
      <c r="K126" s="524" t="str">
        <f t="shared" si="1"/>
        <v>Desarrollo Curricular</v>
      </c>
      <c r="L126" s="524" t="s">
        <v>519</v>
      </c>
    </row>
    <row r="127" spans="3:12" ht="15.75" thickBot="1" x14ac:dyDescent="0.3">
      <c r="C127" s="585" t="s">
        <v>59</v>
      </c>
      <c r="D127" s="577"/>
      <c r="E127" s="554">
        <v>0</v>
      </c>
      <c r="F127" s="531">
        <f>IF(E125&lt;6,"",((E125-6)/12)*(G125/E125))</f>
        <v>0</v>
      </c>
      <c r="G127" s="531">
        <f>F127</f>
        <v>0</v>
      </c>
      <c r="H127" s="577"/>
      <c r="I127" s="532" t="s">
        <v>782</v>
      </c>
      <c r="J127" s="547" t="str">
        <f>VLOOKUP(I127,Presupuesto!$B$11:$C$586,2,0)</f>
        <v>DECIMOCUARTO MES</v>
      </c>
      <c r="K127" s="532" t="str">
        <f t="shared" si="1"/>
        <v>Desarrollo Curricular</v>
      </c>
      <c r="L127" s="547" t="s">
        <v>519</v>
      </c>
    </row>
    <row r="129" spans="3:12" ht="15.75" thickBot="1" x14ac:dyDescent="0.3"/>
    <row r="130" spans="3:12" ht="15.75" thickBot="1" x14ac:dyDescent="0.3">
      <c r="C130" s="511" t="s">
        <v>43</v>
      </c>
      <c r="D130" s="509">
        <f>SUM(G137:G187)</f>
        <v>0</v>
      </c>
      <c r="E130" s="519"/>
      <c r="F130" s="519"/>
      <c r="G130" s="519"/>
      <c r="H130" s="513"/>
      <c r="I130" s="513"/>
      <c r="J130" s="513"/>
      <c r="K130" s="516"/>
      <c r="L130" s="516"/>
    </row>
    <row r="131" spans="3:12" x14ac:dyDescent="0.25">
      <c r="C131" s="516"/>
      <c r="D131" s="510"/>
      <c r="E131" s="519"/>
      <c r="F131" s="519"/>
      <c r="G131" s="519"/>
      <c r="H131" s="513"/>
      <c r="I131" s="513"/>
      <c r="J131" s="513"/>
      <c r="K131" s="516"/>
      <c r="L131" s="516"/>
    </row>
    <row r="132" spans="3:12" x14ac:dyDescent="0.25">
      <c r="C132" s="516"/>
      <c r="D132" s="510"/>
      <c r="E132" s="519"/>
      <c r="F132" s="519"/>
      <c r="G132" s="519"/>
      <c r="H132" s="513"/>
      <c r="I132" s="513"/>
      <c r="J132" s="513"/>
      <c r="K132" s="516"/>
      <c r="L132" s="516"/>
    </row>
    <row r="133" spans="3:12" ht="15.75" x14ac:dyDescent="0.25">
      <c r="C133" s="594" t="s">
        <v>515</v>
      </c>
      <c r="D133" s="595" t="s">
        <v>516</v>
      </c>
      <c r="E133" s="519"/>
      <c r="F133" s="519"/>
      <c r="G133" s="519"/>
      <c r="H133" s="513"/>
      <c r="I133" s="513"/>
      <c r="J133" s="513"/>
      <c r="K133" s="516"/>
      <c r="L133" s="516"/>
    </row>
    <row r="134" spans="3:12" ht="18.75" x14ac:dyDescent="0.25">
      <c r="C134" s="596"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Administrativa'!#REF!,2,FALSE),IFERROR(VLOOKUP(D133,'Gestion Academica'!$E:$F,2,FALSE),IFERROR(VLOOKUP(D133,Graduados!$E:$F,2,FALSE),IFERROR(VLOOKUP(D133,'Gestión del Conocimiento'!$E:$F,2,FALSE),IFERROR(VLOOKUP(D133,Gobernabilidad!$E:$F,2,FALSE),IFERROR(VLOOKUP(D133,'NIVEL DE ES Y  SISTEMA NACIONAL'!$E:$F,2,FALSE),VLOOKUP(D133,'Lo Esencial'!$E:$F,2,0))))))))))))</f>
        <v>#N/A</v>
      </c>
      <c r="D134" s="510"/>
      <c r="E134" s="519"/>
      <c r="F134" s="519"/>
      <c r="G134" s="519"/>
      <c r="H134" s="513"/>
      <c r="I134" s="513"/>
      <c r="J134" s="513"/>
      <c r="K134" s="516"/>
      <c r="L134" s="516"/>
    </row>
    <row r="135" spans="3:12" ht="15.75" thickBot="1" x14ac:dyDescent="0.3">
      <c r="C135" s="520"/>
      <c r="D135" s="510"/>
      <c r="E135" s="519"/>
      <c r="F135" s="519"/>
      <c r="G135" s="519"/>
      <c r="H135" s="513"/>
      <c r="I135" s="513"/>
      <c r="J135" s="513"/>
      <c r="K135" s="516"/>
      <c r="L135" s="516"/>
    </row>
    <row r="136" spans="3:12" ht="30.75" thickBot="1" x14ac:dyDescent="0.3">
      <c r="C136" s="556" t="s">
        <v>44</v>
      </c>
      <c r="D136" s="560" t="s">
        <v>55</v>
      </c>
      <c r="E136" s="582" t="s">
        <v>56</v>
      </c>
      <c r="F136" s="560" t="s">
        <v>57</v>
      </c>
      <c r="G136" s="557" t="s">
        <v>27</v>
      </c>
      <c r="H136" s="555" t="s">
        <v>252</v>
      </c>
      <c r="I136" s="558" t="s">
        <v>46</v>
      </c>
      <c r="J136" s="558" t="s">
        <v>253</v>
      </c>
      <c r="K136" s="558" t="s">
        <v>535</v>
      </c>
      <c r="L136" s="558" t="s">
        <v>536</v>
      </c>
    </row>
    <row r="137" spans="3:12" ht="15.75" thickBot="1" x14ac:dyDescent="0.3">
      <c r="C137" s="559" t="s">
        <v>745</v>
      </c>
      <c r="D137" s="592"/>
      <c r="E137" s="570">
        <v>12</v>
      </c>
      <c r="F137" s="605">
        <f>HLOOKUP($C137,$BZ$2:$CM$3,2,0)</f>
        <v>41436.800000000003</v>
      </c>
      <c r="G137" s="537">
        <f>D137*E137*F137</f>
        <v>0</v>
      </c>
      <c r="H137" s="580"/>
      <c r="I137" s="538" t="s">
        <v>376</v>
      </c>
      <c r="J137" s="538" t="str">
        <f>VLOOKUP(I137,Presupuesto!$B$11:$C$586,2,0)</f>
        <v>SUELDOS Y SALARIOS BASICOS (11100-00)</v>
      </c>
      <c r="K137" s="601" t="s">
        <v>245</v>
      </c>
      <c r="L137" s="524" t="s">
        <v>519</v>
      </c>
    </row>
    <row r="138" spans="3:12" x14ac:dyDescent="0.25">
      <c r="C138" s="583" t="s">
        <v>58</v>
      </c>
      <c r="D138" s="578"/>
      <c r="E138" s="571">
        <v>0</v>
      </c>
      <c r="F138" s="526">
        <f>IF(E137=0,"",(G137/E137)/12*E137)</f>
        <v>0</v>
      </c>
      <c r="G138" s="523">
        <f>F138</f>
        <v>0</v>
      </c>
      <c r="H138" s="579"/>
      <c r="I138" s="540" t="s">
        <v>379</v>
      </c>
      <c r="J138" s="540" t="str">
        <f>VLOOKUP(I138,Presupuesto!$B$11:$C$586,2,0)</f>
        <v>AGUINALDO Y DECIMOCUARTO MES (11500-00)</v>
      </c>
      <c r="K138" s="524" t="str">
        <f>$K$197</f>
        <v>Desarrollo e Innov. Curricular</v>
      </c>
      <c r="L138" s="524" t="s">
        <v>537</v>
      </c>
    </row>
    <row r="139" spans="3:12" ht="15.75" thickBot="1" x14ac:dyDescent="0.3">
      <c r="C139" s="584" t="s">
        <v>59</v>
      </c>
      <c r="D139" s="578"/>
      <c r="E139" s="571">
        <v>0</v>
      </c>
      <c r="F139" s="541">
        <f>IF(E137&lt;6,"",((E137-6)/12)*(G137/E137))</f>
        <v>0</v>
      </c>
      <c r="G139" s="523">
        <f>F139</f>
        <v>0</v>
      </c>
      <c r="H139" s="579"/>
      <c r="I139" s="527" t="s">
        <v>782</v>
      </c>
      <c r="J139" s="527" t="str">
        <f>VLOOKUP(I139,Presupuesto!$B$11:$C$586,2,0)</f>
        <v>DECIMOCUARTO MES</v>
      </c>
      <c r="K139" s="524" t="str">
        <f t="shared" ref="K139:K187" si="2">$K$17</f>
        <v>Desarrollo Curricular</v>
      </c>
      <c r="L139" s="524" t="s">
        <v>520</v>
      </c>
    </row>
    <row r="140" spans="3:12" ht="15.75" thickBot="1" x14ac:dyDescent="0.3">
      <c r="C140" s="559" t="s">
        <v>746</v>
      </c>
      <c r="D140" s="592"/>
      <c r="E140" s="570">
        <v>12</v>
      </c>
      <c r="F140" s="605">
        <f>HLOOKUP($C140,$BZ$2:$CM$3,2,0)</f>
        <v>37669.82</v>
      </c>
      <c r="G140" s="537">
        <f>D140*E140*F140</f>
        <v>0</v>
      </c>
      <c r="H140" s="580"/>
      <c r="I140" s="538" t="s">
        <v>376</v>
      </c>
      <c r="J140" s="538" t="str">
        <f>VLOOKUP(I140,Presupuesto!$B$11:$C$586,2,0)</f>
        <v>SUELDOS Y SALARIOS BASICOS (11100-00)</v>
      </c>
      <c r="K140" s="524" t="s">
        <v>602</v>
      </c>
      <c r="L140" s="524" t="s">
        <v>520</v>
      </c>
    </row>
    <row r="141" spans="3:12" x14ac:dyDescent="0.25">
      <c r="C141" s="583" t="s">
        <v>58</v>
      </c>
      <c r="D141" s="578"/>
      <c r="E141" s="571">
        <v>0</v>
      </c>
      <c r="F141" s="526">
        <f>IF(E140=0,"",(G140/E140)/12*E140)</f>
        <v>0</v>
      </c>
      <c r="G141" s="523">
        <f>F141</f>
        <v>0</v>
      </c>
      <c r="H141" s="579"/>
      <c r="I141" s="540" t="s">
        <v>379</v>
      </c>
      <c r="J141" s="540" t="str">
        <f>VLOOKUP(I141,Presupuesto!$B$11:$C$586,2,0)</f>
        <v>AGUINALDO Y DECIMOCUARTO MES (11500-00)</v>
      </c>
      <c r="K141" s="524" t="str">
        <f t="shared" si="2"/>
        <v>Desarrollo Curricular</v>
      </c>
      <c r="L141" s="524" t="s">
        <v>520</v>
      </c>
    </row>
    <row r="142" spans="3:12" ht="15.75" thickBot="1" x14ac:dyDescent="0.3">
      <c r="C142" s="584" t="s">
        <v>59</v>
      </c>
      <c r="D142" s="578"/>
      <c r="E142" s="571">
        <v>0</v>
      </c>
      <c r="F142" s="541">
        <f>IF(E140&lt;6,"",((E140-6)/12)*(G140/E140))</f>
        <v>0</v>
      </c>
      <c r="G142" s="523">
        <f>F142</f>
        <v>0</v>
      </c>
      <c r="H142" s="579"/>
      <c r="I142" s="527" t="s">
        <v>782</v>
      </c>
      <c r="J142" s="527" t="str">
        <f>VLOOKUP(I142,Presupuesto!$B$11:$C$586,2,0)</f>
        <v>DECIMOCUARTO MES</v>
      </c>
      <c r="K142" s="524" t="str">
        <f t="shared" si="2"/>
        <v>Desarrollo Curricular</v>
      </c>
      <c r="L142" s="524" t="s">
        <v>520</v>
      </c>
    </row>
    <row r="143" spans="3:12" ht="15.75" thickBot="1" x14ac:dyDescent="0.3">
      <c r="C143" s="559" t="s">
        <v>747</v>
      </c>
      <c r="D143" s="592"/>
      <c r="E143" s="570">
        <v>12</v>
      </c>
      <c r="F143" s="605">
        <f>HLOOKUP($C143,$BZ$2:$CM$3,2,0)</f>
        <v>33902.839999999997</v>
      </c>
      <c r="G143" s="537">
        <f>D143*E143*F143</f>
        <v>0</v>
      </c>
      <c r="H143" s="580"/>
      <c r="I143" s="538" t="s">
        <v>376</v>
      </c>
      <c r="J143" s="538" t="str">
        <f>VLOOKUP(I143,Presupuesto!$B$11:$C$586,2,0)</f>
        <v>SUELDOS Y SALARIOS BASICOS (11100-00)</v>
      </c>
      <c r="K143" s="524" t="s">
        <v>602</v>
      </c>
      <c r="L143" s="524" t="s">
        <v>520</v>
      </c>
    </row>
    <row r="144" spans="3:12" x14ac:dyDescent="0.25">
      <c r="C144" s="583" t="s">
        <v>58</v>
      </c>
      <c r="D144" s="578"/>
      <c r="E144" s="571">
        <v>0</v>
      </c>
      <c r="F144" s="526">
        <f>IF(E143=0,"",(G143/E143)/12*E143)</f>
        <v>0</v>
      </c>
      <c r="G144" s="523">
        <f>F144</f>
        <v>0</v>
      </c>
      <c r="H144" s="579"/>
      <c r="I144" s="540" t="s">
        <v>379</v>
      </c>
      <c r="J144" s="540" t="str">
        <f>VLOOKUP(I144,Presupuesto!$B$11:$C$586,2,0)</f>
        <v>AGUINALDO Y DECIMOCUARTO MES (11500-00)</v>
      </c>
      <c r="K144" s="524" t="str">
        <f t="shared" si="2"/>
        <v>Desarrollo Curricular</v>
      </c>
      <c r="L144" s="524" t="s">
        <v>520</v>
      </c>
    </row>
    <row r="145" spans="3:12" ht="15.75" thickBot="1" x14ac:dyDescent="0.3">
      <c r="C145" s="584" t="s">
        <v>59</v>
      </c>
      <c r="D145" s="578"/>
      <c r="E145" s="571">
        <v>0</v>
      </c>
      <c r="F145" s="541">
        <f>IF(E143&lt;6,"",((E143-6)/12)*(G143/E143))</f>
        <v>0</v>
      </c>
      <c r="G145" s="523">
        <f>F145</f>
        <v>0</v>
      </c>
      <c r="H145" s="579"/>
      <c r="I145" s="527" t="s">
        <v>782</v>
      </c>
      <c r="J145" s="527" t="str">
        <f>VLOOKUP(I145,Presupuesto!$B$11:$C$586,2,0)</f>
        <v>DECIMOCUARTO MES</v>
      </c>
      <c r="K145" s="524" t="str">
        <f t="shared" si="2"/>
        <v>Desarrollo Curricular</v>
      </c>
      <c r="L145" s="524" t="s">
        <v>520</v>
      </c>
    </row>
    <row r="146" spans="3:12" ht="15.75" thickBot="1" x14ac:dyDescent="0.3">
      <c r="C146" s="559" t="s">
        <v>748</v>
      </c>
      <c r="D146" s="592"/>
      <c r="E146" s="570">
        <v>12</v>
      </c>
      <c r="F146" s="605">
        <f>HLOOKUP($C146,$BZ$2:$CM$3,2,0)</f>
        <v>30135.85</v>
      </c>
      <c r="G146" s="537">
        <f>D146*E146*F146</f>
        <v>0</v>
      </c>
      <c r="H146" s="580"/>
      <c r="I146" s="538" t="s">
        <v>376</v>
      </c>
      <c r="J146" s="538" t="str">
        <f>VLOOKUP(I146,Presupuesto!$B$11:$C$586,2,0)</f>
        <v>SUELDOS Y SALARIOS BASICOS (11100-00)</v>
      </c>
      <c r="K146" s="524" t="s">
        <v>602</v>
      </c>
      <c r="L146" s="524" t="s">
        <v>520</v>
      </c>
    </row>
    <row r="147" spans="3:12" x14ac:dyDescent="0.25">
      <c r="C147" s="583" t="s">
        <v>58</v>
      </c>
      <c r="D147" s="578"/>
      <c r="E147" s="571">
        <v>0</v>
      </c>
      <c r="F147" s="526">
        <f>IF(E146=0,"",(G146/E146)/12*E146)</f>
        <v>0</v>
      </c>
      <c r="G147" s="523">
        <f>F147</f>
        <v>0</v>
      </c>
      <c r="H147" s="579"/>
      <c r="I147" s="540" t="s">
        <v>379</v>
      </c>
      <c r="J147" s="540" t="str">
        <f>VLOOKUP(I147,Presupuesto!$B$11:$C$586,2,0)</f>
        <v>AGUINALDO Y DECIMOCUARTO MES (11500-00)</v>
      </c>
      <c r="K147" s="524" t="str">
        <f t="shared" si="2"/>
        <v>Desarrollo Curricular</v>
      </c>
      <c r="L147" s="524" t="s">
        <v>520</v>
      </c>
    </row>
    <row r="148" spans="3:12" ht="15.75" thickBot="1" x14ac:dyDescent="0.3">
      <c r="C148" s="584" t="s">
        <v>59</v>
      </c>
      <c r="D148" s="578"/>
      <c r="E148" s="571">
        <v>0</v>
      </c>
      <c r="F148" s="541">
        <f>IF(E146&lt;6,"",((E146-6)/12)*(G146/E146))</f>
        <v>0</v>
      </c>
      <c r="G148" s="523">
        <f>F148</f>
        <v>0</v>
      </c>
      <c r="H148" s="579"/>
      <c r="I148" s="527" t="s">
        <v>782</v>
      </c>
      <c r="J148" s="527" t="str">
        <f>VLOOKUP(I148,Presupuesto!$B$11:$C$586,2,0)</f>
        <v>DECIMOCUARTO MES</v>
      </c>
      <c r="K148" s="524" t="str">
        <f t="shared" si="2"/>
        <v>Desarrollo Curricular</v>
      </c>
      <c r="L148" s="524" t="s">
        <v>520</v>
      </c>
    </row>
    <row r="149" spans="3:12" ht="15.75" thickBot="1" x14ac:dyDescent="0.3">
      <c r="C149" s="559" t="s">
        <v>749</v>
      </c>
      <c r="D149" s="592"/>
      <c r="E149" s="570">
        <v>12</v>
      </c>
      <c r="F149" s="605">
        <f>HLOOKUP($C149,$BZ$2:$CM$3,2,0)</f>
        <v>28252.36</v>
      </c>
      <c r="G149" s="537">
        <f>D149*E149*F149</f>
        <v>0</v>
      </c>
      <c r="H149" s="580"/>
      <c r="I149" s="538" t="s">
        <v>376</v>
      </c>
      <c r="J149" s="538" t="str">
        <f>VLOOKUP(I149,Presupuesto!$B$11:$C$586,2,0)</f>
        <v>SUELDOS Y SALARIOS BASICOS (11100-00)</v>
      </c>
      <c r="K149" s="524" t="s">
        <v>602</v>
      </c>
      <c r="L149" s="524" t="s">
        <v>520</v>
      </c>
    </row>
    <row r="150" spans="3:12" x14ac:dyDescent="0.25">
      <c r="C150" s="583" t="s">
        <v>58</v>
      </c>
      <c r="D150" s="578"/>
      <c r="E150" s="571">
        <v>0</v>
      </c>
      <c r="F150" s="526">
        <f>IF(E149=0,"",(G149/E149)/12*E149)</f>
        <v>0</v>
      </c>
      <c r="G150" s="523">
        <f>F150</f>
        <v>0</v>
      </c>
      <c r="H150" s="579"/>
      <c r="I150" s="540" t="s">
        <v>379</v>
      </c>
      <c r="J150" s="540" t="str">
        <f>VLOOKUP(I150,Presupuesto!$B$11:$C$586,2,0)</f>
        <v>AGUINALDO Y DECIMOCUARTO MES (11500-00)</v>
      </c>
      <c r="K150" s="524" t="str">
        <f t="shared" si="2"/>
        <v>Desarrollo Curricular</v>
      </c>
      <c r="L150" s="524" t="s">
        <v>520</v>
      </c>
    </row>
    <row r="151" spans="3:12" ht="15.75" thickBot="1" x14ac:dyDescent="0.3">
      <c r="C151" s="584" t="s">
        <v>59</v>
      </c>
      <c r="D151" s="578"/>
      <c r="E151" s="571">
        <v>0</v>
      </c>
      <c r="F151" s="541">
        <f>IF(E149&lt;6,"",((E149-6)/12)*(G149/E149))</f>
        <v>0</v>
      </c>
      <c r="G151" s="523">
        <f>F151</f>
        <v>0</v>
      </c>
      <c r="H151" s="579"/>
      <c r="I151" s="527" t="s">
        <v>782</v>
      </c>
      <c r="J151" s="527" t="str">
        <f>VLOOKUP(I151,Presupuesto!$B$11:$C$586,2,0)</f>
        <v>DECIMOCUARTO MES</v>
      </c>
      <c r="K151" s="524" t="str">
        <f t="shared" si="2"/>
        <v>Desarrollo Curricular</v>
      </c>
      <c r="L151" s="524" t="s">
        <v>520</v>
      </c>
    </row>
    <row r="152" spans="3:12" ht="15.75" thickBot="1" x14ac:dyDescent="0.3">
      <c r="C152" s="559" t="s">
        <v>750</v>
      </c>
      <c r="D152" s="592"/>
      <c r="E152" s="570">
        <v>12</v>
      </c>
      <c r="F152" s="605">
        <f>HLOOKUP($C152,$BZ$2:$CM$3,2,0)</f>
        <v>26368.87</v>
      </c>
      <c r="G152" s="537">
        <f>D152*E152*F152</f>
        <v>0</v>
      </c>
      <c r="H152" s="580"/>
      <c r="I152" s="538" t="s">
        <v>376</v>
      </c>
      <c r="J152" s="538" t="str">
        <f>VLOOKUP(I152,Presupuesto!$B$11:$C$586,2,0)</f>
        <v>SUELDOS Y SALARIOS BASICOS (11100-00)</v>
      </c>
      <c r="K152" s="524" t="s">
        <v>602</v>
      </c>
      <c r="L152" s="524" t="s">
        <v>520</v>
      </c>
    </row>
    <row r="153" spans="3:12" x14ac:dyDescent="0.25">
      <c r="C153" s="583" t="s">
        <v>58</v>
      </c>
      <c r="D153" s="578"/>
      <c r="E153" s="571">
        <v>0</v>
      </c>
      <c r="F153" s="526">
        <f>IF(E152=0,"",(G152/E152)/12*E152)</f>
        <v>0</v>
      </c>
      <c r="G153" s="523">
        <f>F153</f>
        <v>0</v>
      </c>
      <c r="H153" s="579"/>
      <c r="I153" s="540" t="s">
        <v>379</v>
      </c>
      <c r="J153" s="540" t="str">
        <f>VLOOKUP(I153,Presupuesto!$B$11:$C$586,2,0)</f>
        <v>AGUINALDO Y DECIMOCUARTO MES (11500-00)</v>
      </c>
      <c r="K153" s="524" t="str">
        <f t="shared" si="2"/>
        <v>Desarrollo Curricular</v>
      </c>
      <c r="L153" s="524" t="s">
        <v>520</v>
      </c>
    </row>
    <row r="154" spans="3:12" ht="15.75" thickBot="1" x14ac:dyDescent="0.3">
      <c r="C154" s="584" t="s">
        <v>59</v>
      </c>
      <c r="D154" s="578"/>
      <c r="E154" s="571">
        <v>0</v>
      </c>
      <c r="F154" s="541">
        <f>IF(E152&lt;6,"",((E152-6)/12)*(G152/E152))</f>
        <v>0</v>
      </c>
      <c r="G154" s="523">
        <f>F154</f>
        <v>0</v>
      </c>
      <c r="H154" s="579"/>
      <c r="I154" s="527" t="s">
        <v>782</v>
      </c>
      <c r="J154" s="527" t="str">
        <f>VLOOKUP(I154,Presupuesto!$B$11:$C$586,2,0)</f>
        <v>DECIMOCUARTO MES</v>
      </c>
      <c r="K154" s="524" t="str">
        <f t="shared" si="2"/>
        <v>Desarrollo Curricular</v>
      </c>
      <c r="L154" s="524" t="s">
        <v>520</v>
      </c>
    </row>
    <row r="155" spans="3:12" ht="15.75" thickBot="1" x14ac:dyDescent="0.3">
      <c r="C155" s="559" t="s">
        <v>751</v>
      </c>
      <c r="D155" s="592"/>
      <c r="E155" s="570">
        <v>12</v>
      </c>
      <c r="F155" s="605">
        <f>HLOOKUP($C155,$BZ$2:$CM$3,2,0)</f>
        <v>17893.16</v>
      </c>
      <c r="G155" s="537">
        <f>D155*E155*F155</f>
        <v>0</v>
      </c>
      <c r="H155" s="580"/>
      <c r="I155" s="538" t="s">
        <v>376</v>
      </c>
      <c r="J155" s="538" t="str">
        <f>VLOOKUP(I155,Presupuesto!$B$11:$C$586,2,0)</f>
        <v>SUELDOS Y SALARIOS BASICOS (11100-00)</v>
      </c>
      <c r="K155" s="524" t="s">
        <v>602</v>
      </c>
      <c r="L155" s="524" t="s">
        <v>520</v>
      </c>
    </row>
    <row r="156" spans="3:12" x14ac:dyDescent="0.25">
      <c r="C156" s="583" t="s">
        <v>58</v>
      </c>
      <c r="D156" s="578"/>
      <c r="E156" s="571">
        <v>0</v>
      </c>
      <c r="F156" s="526">
        <f>IF(E155=0,"",(G155/E155)/12*E155)</f>
        <v>0</v>
      </c>
      <c r="G156" s="523">
        <f>F156</f>
        <v>0</v>
      </c>
      <c r="H156" s="579"/>
      <c r="I156" s="540" t="s">
        <v>379</v>
      </c>
      <c r="J156" s="540" t="str">
        <f>VLOOKUP(I156,Presupuesto!$B$11:$C$586,2,0)</f>
        <v>AGUINALDO Y DECIMOCUARTO MES (11500-00)</v>
      </c>
      <c r="K156" s="524" t="str">
        <f t="shared" si="2"/>
        <v>Desarrollo Curricular</v>
      </c>
      <c r="L156" s="524" t="s">
        <v>520</v>
      </c>
    </row>
    <row r="157" spans="3:12" ht="15.75" thickBot="1" x14ac:dyDescent="0.3">
      <c r="C157" s="584" t="s">
        <v>59</v>
      </c>
      <c r="D157" s="578"/>
      <c r="E157" s="571">
        <v>0</v>
      </c>
      <c r="F157" s="541">
        <f>IF(E155&lt;6,"",((E155-6)/12)*(G155/E155))</f>
        <v>0</v>
      </c>
      <c r="G157" s="523">
        <f>F157</f>
        <v>0</v>
      </c>
      <c r="H157" s="579"/>
      <c r="I157" s="527" t="s">
        <v>782</v>
      </c>
      <c r="J157" s="527" t="str">
        <f>VLOOKUP(I157,Presupuesto!$B$11:$C$586,2,0)</f>
        <v>DECIMOCUARTO MES</v>
      </c>
      <c r="K157" s="524" t="str">
        <f t="shared" si="2"/>
        <v>Desarrollo Curricular</v>
      </c>
      <c r="L157" s="524" t="s">
        <v>520</v>
      </c>
    </row>
    <row r="158" spans="3:12" ht="15.75" thickBot="1" x14ac:dyDescent="0.3">
      <c r="C158" s="559" t="s">
        <v>752</v>
      </c>
      <c r="D158" s="592"/>
      <c r="E158" s="570">
        <v>12</v>
      </c>
      <c r="F158" s="605">
        <f>HLOOKUP($C158,$BZ$2:$CM$3,2,0)</f>
        <v>16951.419999999998</v>
      </c>
      <c r="G158" s="537">
        <f>D158*E158*F158</f>
        <v>0</v>
      </c>
      <c r="H158" s="580"/>
      <c r="I158" s="538" t="s">
        <v>376</v>
      </c>
      <c r="J158" s="538" t="str">
        <f>VLOOKUP(I158,Presupuesto!$B$11:$C$586,2,0)</f>
        <v>SUELDOS Y SALARIOS BASICOS (11100-00)</v>
      </c>
      <c r="K158" s="524" t="s">
        <v>602</v>
      </c>
      <c r="L158" s="524" t="s">
        <v>520</v>
      </c>
    </row>
    <row r="159" spans="3:12" x14ac:dyDescent="0.25">
      <c r="C159" s="583" t="s">
        <v>58</v>
      </c>
      <c r="D159" s="578"/>
      <c r="E159" s="571">
        <v>0</v>
      </c>
      <c r="F159" s="526">
        <f>IF(E158=0,"",(G158/E158)/12*E158)</f>
        <v>0</v>
      </c>
      <c r="G159" s="523">
        <f>F159</f>
        <v>0</v>
      </c>
      <c r="H159" s="579"/>
      <c r="I159" s="540" t="s">
        <v>379</v>
      </c>
      <c r="J159" s="540" t="str">
        <f>VLOOKUP(I159,Presupuesto!$B$11:$C$586,2,0)</f>
        <v>AGUINALDO Y DECIMOCUARTO MES (11500-00)</v>
      </c>
      <c r="K159" s="524" t="str">
        <f t="shared" si="2"/>
        <v>Desarrollo Curricular</v>
      </c>
      <c r="L159" s="524" t="s">
        <v>520</v>
      </c>
    </row>
    <row r="160" spans="3:12" ht="15.75" thickBot="1" x14ac:dyDescent="0.3">
      <c r="C160" s="584" t="s">
        <v>59</v>
      </c>
      <c r="D160" s="578"/>
      <c r="E160" s="571">
        <v>0</v>
      </c>
      <c r="F160" s="541">
        <f>IF(E158&lt;6,"",((E158-6)/12)*(G158/E158))</f>
        <v>0</v>
      </c>
      <c r="G160" s="523">
        <f>F160</f>
        <v>0</v>
      </c>
      <c r="H160" s="579"/>
      <c r="I160" s="527" t="s">
        <v>782</v>
      </c>
      <c r="J160" s="527" t="str">
        <f>VLOOKUP(I160,Presupuesto!$B$11:$C$586,2,0)</f>
        <v>DECIMOCUARTO MES</v>
      </c>
      <c r="K160" s="524" t="str">
        <f t="shared" si="2"/>
        <v>Desarrollo Curricular</v>
      </c>
      <c r="L160" s="524" t="s">
        <v>520</v>
      </c>
    </row>
    <row r="161" spans="3:12" ht="15.75" thickBot="1" x14ac:dyDescent="0.3">
      <c r="C161" s="559" t="s">
        <v>753</v>
      </c>
      <c r="D161" s="592"/>
      <c r="E161" s="570">
        <v>12</v>
      </c>
      <c r="F161" s="605">
        <f>HLOOKUP($C161,$BZ$2:$CM$3,2,0)</f>
        <v>13184.44</v>
      </c>
      <c r="G161" s="537">
        <f>D161*E161*F161</f>
        <v>0</v>
      </c>
      <c r="H161" s="580"/>
      <c r="I161" s="538" t="s">
        <v>376</v>
      </c>
      <c r="J161" s="538" t="str">
        <f>VLOOKUP(I161,Presupuesto!$B$11:$C$586,2,0)</f>
        <v>SUELDOS Y SALARIOS BASICOS (11100-00)</v>
      </c>
      <c r="K161" s="524" t="s">
        <v>602</v>
      </c>
      <c r="L161" s="524" t="s">
        <v>520</v>
      </c>
    </row>
    <row r="162" spans="3:12" x14ac:dyDescent="0.25">
      <c r="C162" s="583" t="s">
        <v>58</v>
      </c>
      <c r="D162" s="578"/>
      <c r="E162" s="571">
        <v>0</v>
      </c>
      <c r="F162" s="526">
        <f>IF(E161=0,"",(G161/E161)/12*E161)</f>
        <v>0</v>
      </c>
      <c r="G162" s="523">
        <f>F162</f>
        <v>0</v>
      </c>
      <c r="H162" s="579"/>
      <c r="I162" s="540" t="s">
        <v>379</v>
      </c>
      <c r="J162" s="540" t="str">
        <f>VLOOKUP(I162,Presupuesto!$B$11:$C$586,2,0)</f>
        <v>AGUINALDO Y DECIMOCUARTO MES (11500-00)</v>
      </c>
      <c r="K162" s="524" t="str">
        <f t="shared" si="2"/>
        <v>Desarrollo Curricular</v>
      </c>
      <c r="L162" s="524" t="s">
        <v>520</v>
      </c>
    </row>
    <row r="163" spans="3:12" ht="15.75" thickBot="1" x14ac:dyDescent="0.3">
      <c r="C163" s="584" t="s">
        <v>59</v>
      </c>
      <c r="D163" s="578"/>
      <c r="E163" s="571">
        <v>0</v>
      </c>
      <c r="F163" s="541">
        <f>IF(E161&lt;6,"",((E161-6)/12)*(G161/E161))</f>
        <v>0</v>
      </c>
      <c r="G163" s="523">
        <f>F163</f>
        <v>0</v>
      </c>
      <c r="H163" s="579"/>
      <c r="I163" s="527" t="s">
        <v>782</v>
      </c>
      <c r="J163" s="527" t="str">
        <f>VLOOKUP(I163,Presupuesto!$B$11:$C$586,2,0)</f>
        <v>DECIMOCUARTO MES</v>
      </c>
      <c r="K163" s="524" t="str">
        <f t="shared" si="2"/>
        <v>Desarrollo Curricular</v>
      </c>
      <c r="L163" s="524" t="s">
        <v>520</v>
      </c>
    </row>
    <row r="164" spans="3:12" ht="15.75" thickBot="1" x14ac:dyDescent="0.3">
      <c r="C164" s="559" t="s">
        <v>754</v>
      </c>
      <c r="D164" s="592"/>
      <c r="E164" s="570">
        <v>12</v>
      </c>
      <c r="F164" s="605">
        <f>HLOOKUP($C164,$BZ$2:$CM$3,2,0)</f>
        <v>15032.56</v>
      </c>
      <c r="G164" s="537">
        <f>D164*E164*F164</f>
        <v>0</v>
      </c>
      <c r="H164" s="580"/>
      <c r="I164" s="538" t="s">
        <v>376</v>
      </c>
      <c r="J164" s="538" t="str">
        <f>VLOOKUP(I164,Presupuesto!$B$11:$C$586,2,0)</f>
        <v>SUELDOS Y SALARIOS BASICOS (11100-00)</v>
      </c>
      <c r="K164" s="524" t="s">
        <v>602</v>
      </c>
      <c r="L164" s="524" t="s">
        <v>520</v>
      </c>
    </row>
    <row r="165" spans="3:12" x14ac:dyDescent="0.25">
      <c r="C165" s="583" t="s">
        <v>58</v>
      </c>
      <c r="D165" s="578"/>
      <c r="E165" s="571">
        <v>0</v>
      </c>
      <c r="F165" s="526">
        <f>IF(E164=0,"",(G164/E164)/12*E164)</f>
        <v>0</v>
      </c>
      <c r="G165" s="523">
        <f>F165</f>
        <v>0</v>
      </c>
      <c r="H165" s="579"/>
      <c r="I165" s="540" t="s">
        <v>379</v>
      </c>
      <c r="J165" s="540" t="str">
        <f>VLOOKUP(I165,Presupuesto!$B$11:$C$586,2,0)</f>
        <v>AGUINALDO Y DECIMOCUARTO MES (11500-00)</v>
      </c>
      <c r="K165" s="524" t="str">
        <f t="shared" si="2"/>
        <v>Desarrollo Curricular</v>
      </c>
      <c r="L165" s="524" t="s">
        <v>520</v>
      </c>
    </row>
    <row r="166" spans="3:12" ht="15.75" thickBot="1" x14ac:dyDescent="0.3">
      <c r="C166" s="584" t="s">
        <v>59</v>
      </c>
      <c r="D166" s="578"/>
      <c r="E166" s="571">
        <v>0</v>
      </c>
      <c r="F166" s="541">
        <f>IF(E164&lt;6,"",((E164-6)/12)*(G164/E164))</f>
        <v>0</v>
      </c>
      <c r="G166" s="523">
        <f>F166</f>
        <v>0</v>
      </c>
      <c r="H166" s="579"/>
      <c r="I166" s="527" t="s">
        <v>782</v>
      </c>
      <c r="J166" s="527" t="str">
        <f>VLOOKUP(I166,Presupuesto!$B$11:$C$586,2,0)</f>
        <v>DECIMOCUARTO MES</v>
      </c>
      <c r="K166" s="524" t="str">
        <f t="shared" si="2"/>
        <v>Desarrollo Curricular</v>
      </c>
      <c r="L166" s="524" t="s">
        <v>520</v>
      </c>
    </row>
    <row r="167" spans="3:12" ht="15.75" thickBot="1" x14ac:dyDescent="0.3">
      <c r="C167" s="559" t="s">
        <v>755</v>
      </c>
      <c r="D167" s="592"/>
      <c r="E167" s="570">
        <v>12</v>
      </c>
      <c r="F167" s="605">
        <f>HLOOKUP($C167,$BZ$2:$CM$3,2,0)</f>
        <v>13264.02</v>
      </c>
      <c r="G167" s="537">
        <f>D167*E167*F167</f>
        <v>0</v>
      </c>
      <c r="H167" s="580"/>
      <c r="I167" s="538" t="s">
        <v>376</v>
      </c>
      <c r="J167" s="538" t="str">
        <f>VLOOKUP(I167,Presupuesto!$B$11:$C$586,2,0)</f>
        <v>SUELDOS Y SALARIOS BASICOS (11100-00)</v>
      </c>
      <c r="K167" s="524" t="s">
        <v>602</v>
      </c>
      <c r="L167" s="524" t="s">
        <v>520</v>
      </c>
    </row>
    <row r="168" spans="3:12" x14ac:dyDescent="0.25">
      <c r="C168" s="583" t="s">
        <v>58</v>
      </c>
      <c r="D168" s="578"/>
      <c r="E168" s="571">
        <v>0</v>
      </c>
      <c r="F168" s="526">
        <f>IF(E167=0,"",(G167/E167)/12*E167)</f>
        <v>0</v>
      </c>
      <c r="G168" s="523">
        <f>F168</f>
        <v>0</v>
      </c>
      <c r="H168" s="579"/>
      <c r="I168" s="540" t="s">
        <v>379</v>
      </c>
      <c r="J168" s="540" t="str">
        <f>VLOOKUP(I168,Presupuesto!$B$11:$C$586,2,0)</f>
        <v>AGUINALDO Y DECIMOCUARTO MES (11500-00)</v>
      </c>
      <c r="K168" s="524" t="str">
        <f t="shared" si="2"/>
        <v>Desarrollo Curricular</v>
      </c>
      <c r="L168" s="524" t="s">
        <v>520</v>
      </c>
    </row>
    <row r="169" spans="3:12" ht="15.75" thickBot="1" x14ac:dyDescent="0.3">
      <c r="C169" s="584" t="s">
        <v>59</v>
      </c>
      <c r="D169" s="578"/>
      <c r="E169" s="571">
        <v>0</v>
      </c>
      <c r="F169" s="541">
        <f>IF(E167&lt;6,"",((E167-6)/12)*(G167/E167))</f>
        <v>0</v>
      </c>
      <c r="G169" s="523">
        <f>F169</f>
        <v>0</v>
      </c>
      <c r="H169" s="579"/>
      <c r="I169" s="527" t="s">
        <v>782</v>
      </c>
      <c r="J169" s="527" t="str">
        <f>VLOOKUP(I169,Presupuesto!$B$11:$C$586,2,0)</f>
        <v>DECIMOCUARTO MES</v>
      </c>
      <c r="K169" s="524" t="str">
        <f t="shared" si="2"/>
        <v>Desarrollo Curricular</v>
      </c>
      <c r="L169" s="524" t="s">
        <v>520</v>
      </c>
    </row>
    <row r="170" spans="3:12" ht="15.75" thickBot="1" x14ac:dyDescent="0.3">
      <c r="C170" s="559" t="s">
        <v>756</v>
      </c>
      <c r="D170" s="592"/>
      <c r="E170" s="570">
        <v>12</v>
      </c>
      <c r="F170" s="605">
        <f>HLOOKUP($C170,$BZ$2:$CM$3,2,0)</f>
        <v>12379.75</v>
      </c>
      <c r="G170" s="537">
        <f>D170*E170*F170</f>
        <v>0</v>
      </c>
      <c r="H170" s="580"/>
      <c r="I170" s="538" t="s">
        <v>376</v>
      </c>
      <c r="J170" s="538" t="str">
        <f>VLOOKUP(I170,Presupuesto!$B$11:$C$586,2,0)</f>
        <v>SUELDOS Y SALARIOS BASICOS (11100-00)</v>
      </c>
      <c r="K170" s="524" t="s">
        <v>602</v>
      </c>
      <c r="L170" s="524" t="s">
        <v>520</v>
      </c>
    </row>
    <row r="171" spans="3:12" x14ac:dyDescent="0.25">
      <c r="C171" s="583" t="s">
        <v>58</v>
      </c>
      <c r="D171" s="578"/>
      <c r="E171" s="571">
        <v>0</v>
      </c>
      <c r="F171" s="526">
        <f>IF(E170=0,"",(G170/E170)/12*E170)</f>
        <v>0</v>
      </c>
      <c r="G171" s="523">
        <f>F171</f>
        <v>0</v>
      </c>
      <c r="H171" s="579"/>
      <c r="I171" s="540" t="s">
        <v>379</v>
      </c>
      <c r="J171" s="540" t="str">
        <f>VLOOKUP(I171,Presupuesto!$B$11:$C$586,2,0)</f>
        <v>AGUINALDO Y DECIMOCUARTO MES (11500-00)</v>
      </c>
      <c r="K171" s="524" t="str">
        <f t="shared" si="2"/>
        <v>Desarrollo Curricular</v>
      </c>
      <c r="L171" s="524" t="s">
        <v>520</v>
      </c>
    </row>
    <row r="172" spans="3:12" ht="15.75" thickBot="1" x14ac:dyDescent="0.3">
      <c r="C172" s="584" t="s">
        <v>59</v>
      </c>
      <c r="D172" s="578"/>
      <c r="E172" s="571">
        <v>0</v>
      </c>
      <c r="F172" s="541">
        <f>IF(E170&lt;6,"",((E170-6)/12)*(G170/E170))</f>
        <v>0</v>
      </c>
      <c r="G172" s="523">
        <f>F172</f>
        <v>0</v>
      </c>
      <c r="H172" s="579"/>
      <c r="I172" s="527" t="s">
        <v>782</v>
      </c>
      <c r="J172" s="527" t="str">
        <f>VLOOKUP(I172,Presupuesto!$B$11:$C$586,2,0)</f>
        <v>DECIMOCUARTO MES</v>
      </c>
      <c r="K172" s="524" t="str">
        <f t="shared" si="2"/>
        <v>Desarrollo Curricular</v>
      </c>
      <c r="L172" s="524" t="s">
        <v>520</v>
      </c>
    </row>
    <row r="173" spans="3:12" ht="15.75" thickBot="1" x14ac:dyDescent="0.3">
      <c r="C173" s="559" t="s">
        <v>757</v>
      </c>
      <c r="D173" s="592"/>
      <c r="E173" s="570">
        <v>12</v>
      </c>
      <c r="F173" s="605">
        <f>HLOOKUP($C173,$BZ$2:$CM$3,2,0)</f>
        <v>439.49</v>
      </c>
      <c r="G173" s="537">
        <f>D173*E173*F173</f>
        <v>0</v>
      </c>
      <c r="H173" s="580"/>
      <c r="I173" s="538" t="s">
        <v>376</v>
      </c>
      <c r="J173" s="538" t="str">
        <f>VLOOKUP(I173,Presupuesto!$B$11:$C$586,2,0)</f>
        <v>SUELDOS Y SALARIOS BASICOS (11100-00)</v>
      </c>
      <c r="K173" s="524" t="s">
        <v>602</v>
      </c>
      <c r="L173" s="524" t="s">
        <v>520</v>
      </c>
    </row>
    <row r="174" spans="3:12" x14ac:dyDescent="0.25">
      <c r="C174" s="583" t="s">
        <v>58</v>
      </c>
      <c r="D174" s="578"/>
      <c r="E174" s="571">
        <v>0</v>
      </c>
      <c r="F174" s="526">
        <f>IF(E173=0,"",(G173/E173)/12*E173)</f>
        <v>0</v>
      </c>
      <c r="G174" s="523">
        <f>F174</f>
        <v>0</v>
      </c>
      <c r="H174" s="579"/>
      <c r="I174" s="540" t="s">
        <v>379</v>
      </c>
      <c r="J174" s="540" t="str">
        <f>VLOOKUP(I174,Presupuesto!$B$11:$C$586,2,0)</f>
        <v>AGUINALDO Y DECIMOCUARTO MES (11500-00)</v>
      </c>
      <c r="K174" s="524" t="str">
        <f t="shared" si="2"/>
        <v>Desarrollo Curricular</v>
      </c>
      <c r="L174" s="524" t="s">
        <v>520</v>
      </c>
    </row>
    <row r="175" spans="3:12" ht="15.75" thickBot="1" x14ac:dyDescent="0.3">
      <c r="C175" s="584" t="s">
        <v>59</v>
      </c>
      <c r="D175" s="578"/>
      <c r="E175" s="571">
        <v>0</v>
      </c>
      <c r="F175" s="541">
        <f>IF(E173&lt;6,"",((E173-6)/12)*(G173/E173))</f>
        <v>0</v>
      </c>
      <c r="G175" s="523">
        <f>F175</f>
        <v>0</v>
      </c>
      <c r="H175" s="579"/>
      <c r="I175" s="527" t="s">
        <v>782</v>
      </c>
      <c r="J175" s="527" t="str">
        <f>VLOOKUP(I175,Presupuesto!$B$11:$C$586,2,0)</f>
        <v>DECIMOCUARTO MES</v>
      </c>
      <c r="K175" s="524" t="str">
        <f t="shared" si="2"/>
        <v>Desarrollo Curricular</v>
      </c>
      <c r="L175" s="524" t="s">
        <v>520</v>
      </c>
    </row>
    <row r="176" spans="3:12" ht="15.75" thickBot="1" x14ac:dyDescent="0.3">
      <c r="C176" s="559" t="s">
        <v>758</v>
      </c>
      <c r="D176" s="592"/>
      <c r="E176" s="570">
        <v>12</v>
      </c>
      <c r="F176" s="605">
        <f>HLOOKUP($C176,$BZ$2:$CM$3,2,0)</f>
        <v>1904.46</v>
      </c>
      <c r="G176" s="537">
        <f>D176*E176*F176</f>
        <v>0</v>
      </c>
      <c r="H176" s="580"/>
      <c r="I176" s="538" t="s">
        <v>376</v>
      </c>
      <c r="J176" s="538" t="str">
        <f>VLOOKUP(I176,Presupuesto!$B$11:$C$586,2,0)</f>
        <v>SUELDOS Y SALARIOS BASICOS (11100-00)</v>
      </c>
      <c r="K176" s="524" t="s">
        <v>602</v>
      </c>
      <c r="L176" s="524" t="s">
        <v>520</v>
      </c>
    </row>
    <row r="177" spans="3:12" x14ac:dyDescent="0.25">
      <c r="C177" s="583" t="s">
        <v>58</v>
      </c>
      <c r="D177" s="578"/>
      <c r="E177" s="571">
        <v>0</v>
      </c>
      <c r="F177" s="526">
        <f>IF(E176=0,"",(G176/E176)/12*E176)</f>
        <v>0</v>
      </c>
      <c r="G177" s="523">
        <f>F177</f>
        <v>0</v>
      </c>
      <c r="H177" s="579"/>
      <c r="I177" s="540" t="s">
        <v>379</v>
      </c>
      <c r="J177" s="540" t="str">
        <f>VLOOKUP(I177,Presupuesto!$B$11:$C$586,2,0)</f>
        <v>AGUINALDO Y DECIMOCUARTO MES (11500-00)</v>
      </c>
      <c r="K177" s="524" t="str">
        <f t="shared" si="2"/>
        <v>Desarrollo Curricular</v>
      </c>
      <c r="L177" s="524" t="s">
        <v>520</v>
      </c>
    </row>
    <row r="178" spans="3:12" ht="15.75" thickBot="1" x14ac:dyDescent="0.3">
      <c r="C178" s="584" t="s">
        <v>59</v>
      </c>
      <c r="D178" s="578"/>
      <c r="E178" s="571">
        <v>0</v>
      </c>
      <c r="F178" s="541">
        <f>IF(E176&lt;6,"",((E176-6)/12)*(G176/E176))</f>
        <v>0</v>
      </c>
      <c r="G178" s="523">
        <f>F178</f>
        <v>0</v>
      </c>
      <c r="H178" s="579"/>
      <c r="I178" s="527" t="s">
        <v>782</v>
      </c>
      <c r="J178" s="527" t="str">
        <f>VLOOKUP(I178,Presupuesto!$B$11:$C$586,2,0)</f>
        <v>DECIMOCUARTO MES</v>
      </c>
      <c r="K178" s="524" t="str">
        <f t="shared" si="2"/>
        <v>Desarrollo Curricular</v>
      </c>
      <c r="L178" s="524" t="s">
        <v>520</v>
      </c>
    </row>
    <row r="179" spans="3:12" ht="15.75" thickBot="1" x14ac:dyDescent="0.3">
      <c r="C179" s="562" t="s">
        <v>84</v>
      </c>
      <c r="D179" s="592"/>
      <c r="E179" s="570">
        <v>12</v>
      </c>
      <c r="F179" s="561">
        <v>30000</v>
      </c>
      <c r="G179" s="537">
        <f>D179*E179*F179</f>
        <v>0</v>
      </c>
      <c r="H179" s="580"/>
      <c r="I179" s="538" t="s">
        <v>827</v>
      </c>
      <c r="J179" s="538" t="str">
        <f>VLOOKUP(I179,Presupuesto!$B$11:$C$586,2,0)</f>
        <v>CONTRATOS ESPECIALES</v>
      </c>
      <c r="K179" s="524" t="str">
        <f t="shared" si="2"/>
        <v>Desarrollo Curricular</v>
      </c>
      <c r="L179" s="524" t="s">
        <v>520</v>
      </c>
    </row>
    <row r="180" spans="3:12" x14ac:dyDescent="0.25">
      <c r="C180" s="583" t="s">
        <v>58</v>
      </c>
      <c r="D180" s="578"/>
      <c r="E180" s="571">
        <v>0</v>
      </c>
      <c r="F180" s="541">
        <f>IF(E179=0,"",(G179/E179)/12*E179)</f>
        <v>0</v>
      </c>
      <c r="G180" s="523">
        <f>F180</f>
        <v>0</v>
      </c>
      <c r="H180" s="579"/>
      <c r="I180" s="527" t="s">
        <v>827</v>
      </c>
      <c r="J180" s="527" t="str">
        <f>VLOOKUP(I180,Presupuesto!$B$11:$C$586,2,0)</f>
        <v>CONTRATOS ESPECIALES</v>
      </c>
      <c r="K180" s="524" t="str">
        <f t="shared" si="2"/>
        <v>Desarrollo Curricular</v>
      </c>
      <c r="L180" s="524" t="s">
        <v>519</v>
      </c>
    </row>
    <row r="181" spans="3:12" ht="15.75" thickBot="1" x14ac:dyDescent="0.3">
      <c r="C181" s="584" t="s">
        <v>59</v>
      </c>
      <c r="D181" s="578"/>
      <c r="E181" s="571">
        <v>0</v>
      </c>
      <c r="F181" s="526">
        <f>IF(E179&lt;6,"",((E179-6)/12)*(G179/E179))</f>
        <v>0</v>
      </c>
      <c r="G181" s="523">
        <f>F181</f>
        <v>0</v>
      </c>
      <c r="H181" s="579"/>
      <c r="I181" s="527" t="s">
        <v>827</v>
      </c>
      <c r="J181" s="527" t="str">
        <f>VLOOKUP(I181,Presupuesto!$B$11:$C$586,2,0)</f>
        <v>CONTRATOS ESPECIALES</v>
      </c>
      <c r="K181" s="524" t="str">
        <f t="shared" si="2"/>
        <v>Desarrollo Curricular</v>
      </c>
      <c r="L181" s="524" t="s">
        <v>524</v>
      </c>
    </row>
    <row r="182" spans="3:12" ht="15.75" thickBot="1" x14ac:dyDescent="0.3">
      <c r="C182" s="562" t="s">
        <v>60</v>
      </c>
      <c r="D182" s="592"/>
      <c r="E182" s="570">
        <v>12</v>
      </c>
      <c r="F182" s="542">
        <v>30000</v>
      </c>
      <c r="G182" s="537">
        <f>D182*E182*F182</f>
        <v>0</v>
      </c>
      <c r="H182" s="580"/>
      <c r="I182" s="538" t="s">
        <v>414</v>
      </c>
      <c r="J182" s="538" t="str">
        <f>VLOOKUP(I182,Presupuesto!$B$11:$C$586,2,0)</f>
        <v>OTROS SERVICIOS TECNICOS Y PROFESIONALES N.C. (24900-00)</v>
      </c>
      <c r="K182" s="524" t="str">
        <f t="shared" si="2"/>
        <v>Desarrollo Curricular</v>
      </c>
      <c r="L182" s="524" t="s">
        <v>519</v>
      </c>
    </row>
    <row r="183" spans="3:12" x14ac:dyDescent="0.25">
      <c r="C183" s="583" t="s">
        <v>58</v>
      </c>
      <c r="D183" s="578"/>
      <c r="E183" s="571">
        <v>0</v>
      </c>
      <c r="F183" s="526">
        <v>0</v>
      </c>
      <c r="G183" s="523">
        <f>F183</f>
        <v>0</v>
      </c>
      <c r="H183" s="579"/>
      <c r="I183" s="527" t="s">
        <v>414</v>
      </c>
      <c r="J183" s="527" t="str">
        <f>VLOOKUP(I183,Presupuesto!$B$11:$C$586,2,0)</f>
        <v>OTROS SERVICIOS TECNICOS Y PROFESIONALES N.C. (24900-00)</v>
      </c>
      <c r="K183" s="524" t="str">
        <f t="shared" si="2"/>
        <v>Desarrollo Curricular</v>
      </c>
      <c r="L183" s="524" t="s">
        <v>519</v>
      </c>
    </row>
    <row r="184" spans="3:12" ht="15.75" thickBot="1" x14ac:dyDescent="0.3">
      <c r="C184" s="584" t="s">
        <v>59</v>
      </c>
      <c r="D184" s="578"/>
      <c r="E184" s="571">
        <v>0</v>
      </c>
      <c r="F184" s="526">
        <v>0</v>
      </c>
      <c r="G184" s="523">
        <f>F184</f>
        <v>0</v>
      </c>
      <c r="H184" s="579"/>
      <c r="I184" s="527" t="s">
        <v>414</v>
      </c>
      <c r="J184" s="527" t="str">
        <f>VLOOKUP(I184,Presupuesto!$B$11:$C$586,2,0)</f>
        <v>OTROS SERVICIOS TECNICOS Y PROFESIONALES N.C. (24900-00)</v>
      </c>
      <c r="K184" s="524" t="str">
        <f t="shared" si="2"/>
        <v>Desarrollo Curricular</v>
      </c>
      <c r="L184" s="524" t="s">
        <v>519</v>
      </c>
    </row>
    <row r="185" spans="3:12" ht="15.75" thickBot="1" x14ac:dyDescent="0.3">
      <c r="C185" s="562" t="s">
        <v>61</v>
      </c>
      <c r="D185" s="592"/>
      <c r="E185" s="570">
        <v>12</v>
      </c>
      <c r="F185" s="542">
        <v>30000</v>
      </c>
      <c r="G185" s="537">
        <f>D185*E185*F185</f>
        <v>0</v>
      </c>
      <c r="H185" s="580" t="s">
        <v>250</v>
      </c>
      <c r="I185" s="538" t="s">
        <v>376</v>
      </c>
      <c r="J185" s="538" t="str">
        <f>VLOOKUP(I185,Presupuesto!$B$11:$C$586,2,0)</f>
        <v>SUELDOS Y SALARIOS BASICOS (11100-00)</v>
      </c>
      <c r="K185" s="524" t="str">
        <f t="shared" si="2"/>
        <v>Desarrollo Curricular</v>
      </c>
      <c r="L185" s="524" t="s">
        <v>519</v>
      </c>
    </row>
    <row r="186" spans="3:12" x14ac:dyDescent="0.25">
      <c r="C186" s="583" t="s">
        <v>58</v>
      </c>
      <c r="D186" s="581"/>
      <c r="E186" s="553">
        <v>0</v>
      </c>
      <c r="F186" s="543">
        <f>IF(E185=0,"",(G185/E185)/12*E185)</f>
        <v>0</v>
      </c>
      <c r="G186" s="544">
        <f>F186</f>
        <v>0</v>
      </c>
      <c r="H186" s="579"/>
      <c r="I186" s="527" t="s">
        <v>379</v>
      </c>
      <c r="J186" s="527" t="str">
        <f>VLOOKUP(I186,Presupuesto!$B$11:$C$586,2,0)</f>
        <v>AGUINALDO Y DECIMOCUARTO MES (11500-00)</v>
      </c>
      <c r="K186" s="524" t="str">
        <f t="shared" si="2"/>
        <v>Desarrollo Curricular</v>
      </c>
      <c r="L186" s="524" t="s">
        <v>519</v>
      </c>
    </row>
    <row r="187" spans="3:12" ht="15.75" thickBot="1" x14ac:dyDescent="0.3">
      <c r="C187" s="585" t="s">
        <v>59</v>
      </c>
      <c r="D187" s="577"/>
      <c r="E187" s="554">
        <v>0</v>
      </c>
      <c r="F187" s="531">
        <f>IF(E185&lt;6,"",((E185-6)/12)*(G185/E185))</f>
        <v>0</v>
      </c>
      <c r="G187" s="531">
        <f>F187</f>
        <v>0</v>
      </c>
      <c r="H187" s="577"/>
      <c r="I187" s="532" t="s">
        <v>782</v>
      </c>
      <c r="J187" s="547" t="str">
        <f>VLOOKUP(I187,Presupuesto!$B$11:$C$586,2,0)</f>
        <v>DECIMOCUARTO MES</v>
      </c>
      <c r="K187" s="532" t="str">
        <f t="shared" si="2"/>
        <v>Desarrollo Curricular</v>
      </c>
      <c r="L187" s="547" t="s">
        <v>519</v>
      </c>
    </row>
    <row r="188" spans="3:12" x14ac:dyDescent="0.25">
      <c r="C188" s="516"/>
      <c r="D188" s="514"/>
      <c r="E188" s="516"/>
      <c r="F188" s="516"/>
      <c r="G188" s="516"/>
      <c r="H188" s="514"/>
      <c r="I188" s="516"/>
      <c r="J188" s="516"/>
      <c r="K188" s="516"/>
      <c r="L188" s="516"/>
    </row>
    <row r="189" spans="3:12" ht="15.75" thickBot="1" x14ac:dyDescent="0.3">
      <c r="C189" s="516"/>
      <c r="D189" s="514"/>
      <c r="E189" s="516"/>
      <c r="F189" s="516"/>
      <c r="G189" s="516"/>
      <c r="H189" s="514"/>
      <c r="I189" s="516"/>
      <c r="J189" s="516"/>
      <c r="K189" s="516"/>
      <c r="L189" s="516"/>
    </row>
    <row r="190" spans="3:12" ht="15.75" thickBot="1" x14ac:dyDescent="0.3">
      <c r="C190" s="511" t="s">
        <v>43</v>
      </c>
      <c r="D190" s="509">
        <f>SUM(G197:G247)</f>
        <v>0</v>
      </c>
      <c r="E190" s="519"/>
      <c r="F190" s="519"/>
      <c r="G190" s="519"/>
      <c r="H190" s="513"/>
      <c r="I190" s="513"/>
      <c r="J190" s="513"/>
      <c r="K190" s="516"/>
      <c r="L190" s="516"/>
    </row>
    <row r="191" spans="3:12" x14ac:dyDescent="0.25">
      <c r="C191" s="516"/>
      <c r="D191" s="510"/>
      <c r="E191" s="519"/>
      <c r="F191" s="519"/>
      <c r="G191" s="519"/>
      <c r="H191" s="513"/>
      <c r="I191" s="513"/>
      <c r="J191" s="513"/>
      <c r="K191" s="516"/>
      <c r="L191" s="516"/>
    </row>
    <row r="192" spans="3:12" x14ac:dyDescent="0.25">
      <c r="C192" s="516"/>
      <c r="D192" s="510"/>
      <c r="E192" s="519"/>
      <c r="F192" s="519"/>
      <c r="G192" s="519"/>
      <c r="H192" s="513"/>
      <c r="I192" s="513"/>
      <c r="J192" s="513"/>
      <c r="K192" s="516"/>
      <c r="L192" s="516"/>
    </row>
    <row r="193" spans="3:12" ht="15.75" x14ac:dyDescent="0.25">
      <c r="C193" s="594" t="s">
        <v>515</v>
      </c>
      <c r="D193" s="595" t="s">
        <v>516</v>
      </c>
      <c r="E193" s="519"/>
      <c r="F193" s="519"/>
      <c r="G193" s="519"/>
      <c r="H193" s="513"/>
      <c r="I193" s="513"/>
      <c r="J193" s="513"/>
      <c r="K193" s="516"/>
      <c r="L193" s="516"/>
    </row>
    <row r="194" spans="3:12" ht="18.75" x14ac:dyDescent="0.25">
      <c r="C194" s="596"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Administrativa'!#REF!,2,FALSE),IFERROR(VLOOKUP(D193,'Gestion Academica'!$E:$F,2,FALSE),IFERROR(VLOOKUP(D193,Graduados!$E:$F,2,FALSE),IFERROR(VLOOKUP(D193,'Gestión del Conocimiento'!$E:$F,2,FALSE),IFERROR(VLOOKUP(D193,Gobernabilidad!$E:$F,2,FALSE),IFERROR(VLOOKUP(D193,'NIVEL DE ES Y  SISTEMA NACIONAL'!$E:$F,2,FALSE),VLOOKUP(D193,'Lo Esencial'!$E:$F,2,0))))))))))))</f>
        <v>#N/A</v>
      </c>
      <c r="D194" s="510"/>
      <c r="E194" s="519"/>
      <c r="F194" s="519"/>
      <c r="G194" s="519"/>
      <c r="H194" s="513"/>
      <c r="I194" s="513"/>
      <c r="J194" s="513"/>
      <c r="K194" s="516"/>
      <c r="L194" s="516"/>
    </row>
    <row r="195" spans="3:12" ht="15.75" thickBot="1" x14ac:dyDescent="0.3">
      <c r="C195" s="520"/>
      <c r="D195" s="510"/>
      <c r="E195" s="519"/>
      <c r="F195" s="519"/>
      <c r="G195" s="519"/>
      <c r="H195" s="513"/>
      <c r="I195" s="513"/>
      <c r="J195" s="513"/>
      <c r="K195" s="516"/>
      <c r="L195" s="516"/>
    </row>
    <row r="196" spans="3:12" ht="30.75" thickBot="1" x14ac:dyDescent="0.3">
      <c r="C196" s="556" t="s">
        <v>44</v>
      </c>
      <c r="D196" s="560" t="s">
        <v>55</v>
      </c>
      <c r="E196" s="582" t="s">
        <v>56</v>
      </c>
      <c r="F196" s="560" t="s">
        <v>57</v>
      </c>
      <c r="G196" s="557" t="s">
        <v>27</v>
      </c>
      <c r="H196" s="555" t="s">
        <v>252</v>
      </c>
      <c r="I196" s="558" t="s">
        <v>46</v>
      </c>
      <c r="J196" s="558" t="s">
        <v>253</v>
      </c>
      <c r="K196" s="558" t="s">
        <v>535</v>
      </c>
      <c r="L196" s="558" t="s">
        <v>536</v>
      </c>
    </row>
    <row r="197" spans="3:12" ht="15.75" thickBot="1" x14ac:dyDescent="0.3">
      <c r="C197" s="559" t="s">
        <v>745</v>
      </c>
      <c r="D197" s="592"/>
      <c r="E197" s="570">
        <v>12</v>
      </c>
      <c r="F197" s="605">
        <f>HLOOKUP($C197,$BZ$2:$CM$3,2,0)</f>
        <v>41436.800000000003</v>
      </c>
      <c r="G197" s="537">
        <f>D197*E197*F197</f>
        <v>0</v>
      </c>
      <c r="H197" s="580"/>
      <c r="I197" s="538" t="s">
        <v>376</v>
      </c>
      <c r="J197" s="538" t="str">
        <f>VLOOKUP(I197,Presupuesto!$B$11:$C$586,2,0)</f>
        <v>SUELDOS Y SALARIOS BASICOS (11100-00)</v>
      </c>
      <c r="K197" s="601" t="s">
        <v>1849</v>
      </c>
      <c r="L197" s="524" t="s">
        <v>519</v>
      </c>
    </row>
    <row r="198" spans="3:12" x14ac:dyDescent="0.25">
      <c r="C198" s="583" t="s">
        <v>58</v>
      </c>
      <c r="D198" s="578"/>
      <c r="E198" s="571">
        <v>0</v>
      </c>
      <c r="F198" s="526">
        <f>IF(E197=0,"",(G197/E197)/12*E197)</f>
        <v>0</v>
      </c>
      <c r="G198" s="523">
        <f>F198</f>
        <v>0</v>
      </c>
      <c r="H198" s="579"/>
      <c r="I198" s="540" t="s">
        <v>379</v>
      </c>
      <c r="J198" s="540" t="str">
        <f>VLOOKUP(I198,Presupuesto!$B$11:$C$586,2,0)</f>
        <v>AGUINALDO Y DECIMOCUARTO MES (11500-00)</v>
      </c>
      <c r="K198" s="524" t="str">
        <f>$K$197</f>
        <v>Desarrollo e Innov. Curricular</v>
      </c>
      <c r="L198" s="524" t="s">
        <v>537</v>
      </c>
    </row>
    <row r="199" spans="3:12" ht="15.75" thickBot="1" x14ac:dyDescent="0.3">
      <c r="C199" s="584" t="s">
        <v>59</v>
      </c>
      <c r="D199" s="578"/>
      <c r="E199" s="571">
        <v>0</v>
      </c>
      <c r="F199" s="541">
        <f>IF(E197&lt;6,"",((E197-6)/12)*(G197/E197))</f>
        <v>0</v>
      </c>
      <c r="G199" s="523">
        <f>F199</f>
        <v>0</v>
      </c>
      <c r="H199" s="579"/>
      <c r="I199" s="527" t="s">
        <v>782</v>
      </c>
      <c r="J199" s="527" t="str">
        <f>VLOOKUP(I199,Presupuesto!$B$11:$C$586,2,0)</f>
        <v>DECIMOCUARTO MES</v>
      </c>
      <c r="K199" s="524" t="str">
        <f t="shared" ref="K199:K247" si="3">$K$197</f>
        <v>Desarrollo e Innov. Curricular</v>
      </c>
      <c r="L199" s="524" t="s">
        <v>520</v>
      </c>
    </row>
    <row r="200" spans="3:12" ht="15.75" thickBot="1" x14ac:dyDescent="0.3">
      <c r="C200" s="559" t="s">
        <v>746</v>
      </c>
      <c r="D200" s="592"/>
      <c r="E200" s="570">
        <v>12</v>
      </c>
      <c r="F200" s="605">
        <f>HLOOKUP($C200,$BZ$2:$CM$3,2,0)</f>
        <v>37669.82</v>
      </c>
      <c r="G200" s="537">
        <f>D200*E200*F200</f>
        <v>0</v>
      </c>
      <c r="H200" s="580"/>
      <c r="I200" s="538" t="s">
        <v>376</v>
      </c>
      <c r="J200" s="538" t="str">
        <f>VLOOKUP(I200,Presupuesto!$B$11:$C$586,2,0)</f>
        <v>SUELDOS Y SALARIOS BASICOS (11100-00)</v>
      </c>
      <c r="K200" s="524" t="str">
        <f t="shared" si="3"/>
        <v>Desarrollo e Innov. Curricular</v>
      </c>
      <c r="L200" s="524" t="s">
        <v>520</v>
      </c>
    </row>
    <row r="201" spans="3:12" x14ac:dyDescent="0.25">
      <c r="C201" s="583" t="s">
        <v>58</v>
      </c>
      <c r="D201" s="578"/>
      <c r="E201" s="571">
        <v>0</v>
      </c>
      <c r="F201" s="526">
        <f>IF(E200=0,"",(G200/E200)/12*E200)</f>
        <v>0</v>
      </c>
      <c r="G201" s="523">
        <f>F201</f>
        <v>0</v>
      </c>
      <c r="H201" s="579"/>
      <c r="I201" s="540" t="s">
        <v>379</v>
      </c>
      <c r="J201" s="540" t="str">
        <f>VLOOKUP(I201,Presupuesto!$B$11:$C$586,2,0)</f>
        <v>AGUINALDO Y DECIMOCUARTO MES (11500-00)</v>
      </c>
      <c r="K201" s="524" t="str">
        <f t="shared" si="3"/>
        <v>Desarrollo e Innov. Curricular</v>
      </c>
      <c r="L201" s="524" t="s">
        <v>520</v>
      </c>
    </row>
    <row r="202" spans="3:12" ht="15.75" thickBot="1" x14ac:dyDescent="0.3">
      <c r="C202" s="584" t="s">
        <v>59</v>
      </c>
      <c r="D202" s="578"/>
      <c r="E202" s="571">
        <v>0</v>
      </c>
      <c r="F202" s="541">
        <f>IF(E200&lt;6,"",((E200-6)/12)*(G200/E200))</f>
        <v>0</v>
      </c>
      <c r="G202" s="523">
        <f>F202</f>
        <v>0</v>
      </c>
      <c r="H202" s="579"/>
      <c r="I202" s="527" t="s">
        <v>782</v>
      </c>
      <c r="J202" s="527" t="str">
        <f>VLOOKUP(I202,Presupuesto!$B$11:$C$586,2,0)</f>
        <v>DECIMOCUARTO MES</v>
      </c>
      <c r="K202" s="524" t="str">
        <f t="shared" si="3"/>
        <v>Desarrollo e Innov. Curricular</v>
      </c>
      <c r="L202" s="524" t="s">
        <v>520</v>
      </c>
    </row>
    <row r="203" spans="3:12" ht="15.75" thickBot="1" x14ac:dyDescent="0.3">
      <c r="C203" s="559" t="s">
        <v>747</v>
      </c>
      <c r="D203" s="592"/>
      <c r="E203" s="570">
        <v>12</v>
      </c>
      <c r="F203" s="605">
        <f>HLOOKUP($C203,$BZ$2:$CM$3,2,0)</f>
        <v>33902.839999999997</v>
      </c>
      <c r="G203" s="537">
        <f>D203*E203*F203</f>
        <v>0</v>
      </c>
      <c r="H203" s="580"/>
      <c r="I203" s="538" t="s">
        <v>376</v>
      </c>
      <c r="J203" s="538" t="str">
        <f>VLOOKUP(I203,Presupuesto!$B$11:$C$586,2,0)</f>
        <v>SUELDOS Y SALARIOS BASICOS (11100-00)</v>
      </c>
      <c r="K203" s="524" t="str">
        <f t="shared" si="3"/>
        <v>Desarrollo e Innov. Curricular</v>
      </c>
      <c r="L203" s="524" t="s">
        <v>520</v>
      </c>
    </row>
    <row r="204" spans="3:12" x14ac:dyDescent="0.25">
      <c r="C204" s="583" t="s">
        <v>58</v>
      </c>
      <c r="D204" s="578"/>
      <c r="E204" s="571">
        <v>0</v>
      </c>
      <c r="F204" s="526">
        <f>IF(E203=0,"",(G203/E203)/12*E203)</f>
        <v>0</v>
      </c>
      <c r="G204" s="523">
        <f>F204</f>
        <v>0</v>
      </c>
      <c r="H204" s="579"/>
      <c r="I204" s="540" t="s">
        <v>379</v>
      </c>
      <c r="J204" s="540" t="str">
        <f>VLOOKUP(I204,Presupuesto!$B$11:$C$586,2,0)</f>
        <v>AGUINALDO Y DECIMOCUARTO MES (11500-00)</v>
      </c>
      <c r="K204" s="524" t="str">
        <f t="shared" si="3"/>
        <v>Desarrollo e Innov. Curricular</v>
      </c>
      <c r="L204" s="524" t="s">
        <v>520</v>
      </c>
    </row>
    <row r="205" spans="3:12" ht="15.75" thickBot="1" x14ac:dyDescent="0.3">
      <c r="C205" s="584" t="s">
        <v>59</v>
      </c>
      <c r="D205" s="578"/>
      <c r="E205" s="571">
        <v>0</v>
      </c>
      <c r="F205" s="541">
        <f>IF(E203&lt;6,"",((E203-6)/12)*(G203/E203))</f>
        <v>0</v>
      </c>
      <c r="G205" s="523">
        <f>F205</f>
        <v>0</v>
      </c>
      <c r="H205" s="579"/>
      <c r="I205" s="527" t="s">
        <v>782</v>
      </c>
      <c r="J205" s="527" t="str">
        <f>VLOOKUP(I205,Presupuesto!$B$11:$C$586,2,0)</f>
        <v>DECIMOCUARTO MES</v>
      </c>
      <c r="K205" s="524" t="str">
        <f t="shared" si="3"/>
        <v>Desarrollo e Innov. Curricular</v>
      </c>
      <c r="L205" s="524" t="s">
        <v>520</v>
      </c>
    </row>
    <row r="206" spans="3:12" ht="15.75" thickBot="1" x14ac:dyDescent="0.3">
      <c r="C206" s="559" t="s">
        <v>748</v>
      </c>
      <c r="D206" s="592"/>
      <c r="E206" s="570">
        <v>12</v>
      </c>
      <c r="F206" s="605">
        <f>HLOOKUP($C206,$BZ$2:$CM$3,2,0)</f>
        <v>30135.85</v>
      </c>
      <c r="G206" s="537">
        <f>D206*E206*F206</f>
        <v>0</v>
      </c>
      <c r="H206" s="580"/>
      <c r="I206" s="538" t="s">
        <v>376</v>
      </c>
      <c r="J206" s="538" t="str">
        <f>VLOOKUP(I206,Presupuesto!$B$11:$C$586,2,0)</f>
        <v>SUELDOS Y SALARIOS BASICOS (11100-00)</v>
      </c>
      <c r="K206" s="524" t="str">
        <f t="shared" si="3"/>
        <v>Desarrollo e Innov. Curricular</v>
      </c>
      <c r="L206" s="524" t="s">
        <v>520</v>
      </c>
    </row>
    <row r="207" spans="3:12" x14ac:dyDescent="0.25">
      <c r="C207" s="583" t="s">
        <v>58</v>
      </c>
      <c r="D207" s="578"/>
      <c r="E207" s="571">
        <v>0</v>
      </c>
      <c r="F207" s="526">
        <f>IF(E206=0,"",(G206/E206)/12*E206)</f>
        <v>0</v>
      </c>
      <c r="G207" s="523">
        <f>F207</f>
        <v>0</v>
      </c>
      <c r="H207" s="579"/>
      <c r="I207" s="540" t="s">
        <v>379</v>
      </c>
      <c r="J207" s="540" t="str">
        <f>VLOOKUP(I207,Presupuesto!$B$11:$C$586,2,0)</f>
        <v>AGUINALDO Y DECIMOCUARTO MES (11500-00)</v>
      </c>
      <c r="K207" s="524" t="str">
        <f t="shared" si="3"/>
        <v>Desarrollo e Innov. Curricular</v>
      </c>
      <c r="L207" s="524" t="s">
        <v>520</v>
      </c>
    </row>
    <row r="208" spans="3:12" ht="15.75" thickBot="1" x14ac:dyDescent="0.3">
      <c r="C208" s="584" t="s">
        <v>59</v>
      </c>
      <c r="D208" s="578"/>
      <c r="E208" s="571">
        <v>0</v>
      </c>
      <c r="F208" s="541">
        <f>IF(E206&lt;6,"",((E206-6)/12)*(G206/E206))</f>
        <v>0</v>
      </c>
      <c r="G208" s="523">
        <f>F208</f>
        <v>0</v>
      </c>
      <c r="H208" s="579"/>
      <c r="I208" s="527" t="s">
        <v>782</v>
      </c>
      <c r="J208" s="527" t="str">
        <f>VLOOKUP(I208,Presupuesto!$B$11:$C$586,2,0)</f>
        <v>DECIMOCUARTO MES</v>
      </c>
      <c r="K208" s="524" t="str">
        <f t="shared" si="3"/>
        <v>Desarrollo e Innov. Curricular</v>
      </c>
      <c r="L208" s="524" t="s">
        <v>520</v>
      </c>
    </row>
    <row r="209" spans="3:12" ht="15.75" thickBot="1" x14ac:dyDescent="0.3">
      <c r="C209" s="559" t="s">
        <v>749</v>
      </c>
      <c r="D209" s="592"/>
      <c r="E209" s="570">
        <v>12</v>
      </c>
      <c r="F209" s="605">
        <f>HLOOKUP($C209,$BZ$2:$CM$3,2,0)</f>
        <v>28252.36</v>
      </c>
      <c r="G209" s="537">
        <f>D209*E209*F209</f>
        <v>0</v>
      </c>
      <c r="H209" s="580"/>
      <c r="I209" s="538" t="s">
        <v>376</v>
      </c>
      <c r="J209" s="538" t="str">
        <f>VLOOKUP(I209,Presupuesto!$B$11:$C$586,2,0)</f>
        <v>SUELDOS Y SALARIOS BASICOS (11100-00)</v>
      </c>
      <c r="K209" s="524" t="str">
        <f t="shared" si="3"/>
        <v>Desarrollo e Innov. Curricular</v>
      </c>
      <c r="L209" s="524" t="s">
        <v>520</v>
      </c>
    </row>
    <row r="210" spans="3:12" x14ac:dyDescent="0.25">
      <c r="C210" s="583" t="s">
        <v>58</v>
      </c>
      <c r="D210" s="578"/>
      <c r="E210" s="571">
        <v>0</v>
      </c>
      <c r="F210" s="526">
        <f>IF(E209=0,"",(G209/E209)/12*E209)</f>
        <v>0</v>
      </c>
      <c r="G210" s="523">
        <f>F210</f>
        <v>0</v>
      </c>
      <c r="H210" s="579"/>
      <c r="I210" s="540" t="s">
        <v>379</v>
      </c>
      <c r="J210" s="540" t="str">
        <f>VLOOKUP(I210,Presupuesto!$B$11:$C$586,2,0)</f>
        <v>AGUINALDO Y DECIMOCUARTO MES (11500-00)</v>
      </c>
      <c r="K210" s="524" t="str">
        <f t="shared" si="3"/>
        <v>Desarrollo e Innov. Curricular</v>
      </c>
      <c r="L210" s="524" t="s">
        <v>520</v>
      </c>
    </row>
    <row r="211" spans="3:12" ht="15.75" thickBot="1" x14ac:dyDescent="0.3">
      <c r="C211" s="584" t="s">
        <v>59</v>
      </c>
      <c r="D211" s="578"/>
      <c r="E211" s="571">
        <v>0</v>
      </c>
      <c r="F211" s="541">
        <f>IF(E209&lt;6,"",((E209-6)/12)*(G209/E209))</f>
        <v>0</v>
      </c>
      <c r="G211" s="523">
        <f>F211</f>
        <v>0</v>
      </c>
      <c r="H211" s="579"/>
      <c r="I211" s="527" t="s">
        <v>782</v>
      </c>
      <c r="J211" s="527" t="str">
        <f>VLOOKUP(I211,Presupuesto!$B$11:$C$586,2,0)</f>
        <v>DECIMOCUARTO MES</v>
      </c>
      <c r="K211" s="524" t="str">
        <f t="shared" si="3"/>
        <v>Desarrollo e Innov. Curricular</v>
      </c>
      <c r="L211" s="524" t="s">
        <v>520</v>
      </c>
    </row>
    <row r="212" spans="3:12" ht="15.75" thickBot="1" x14ac:dyDescent="0.3">
      <c r="C212" s="559" t="s">
        <v>750</v>
      </c>
      <c r="D212" s="592"/>
      <c r="E212" s="570">
        <v>12</v>
      </c>
      <c r="F212" s="605">
        <f>HLOOKUP($C212,$BZ$2:$CM$3,2,0)</f>
        <v>26368.87</v>
      </c>
      <c r="G212" s="537">
        <f>D212*E212*F212</f>
        <v>0</v>
      </c>
      <c r="H212" s="580"/>
      <c r="I212" s="538" t="s">
        <v>376</v>
      </c>
      <c r="J212" s="538" t="str">
        <f>VLOOKUP(I212,Presupuesto!$B$11:$C$586,2,0)</f>
        <v>SUELDOS Y SALARIOS BASICOS (11100-00)</v>
      </c>
      <c r="K212" s="524" t="str">
        <f t="shared" si="3"/>
        <v>Desarrollo e Innov. Curricular</v>
      </c>
      <c r="L212" s="524" t="s">
        <v>520</v>
      </c>
    </row>
    <row r="213" spans="3:12" x14ac:dyDescent="0.25">
      <c r="C213" s="583" t="s">
        <v>58</v>
      </c>
      <c r="D213" s="578"/>
      <c r="E213" s="571">
        <v>0</v>
      </c>
      <c r="F213" s="526">
        <f>IF(E212=0,"",(G212/E212)/12*E212)</f>
        <v>0</v>
      </c>
      <c r="G213" s="523">
        <f>F213</f>
        <v>0</v>
      </c>
      <c r="H213" s="579"/>
      <c r="I213" s="540" t="s">
        <v>379</v>
      </c>
      <c r="J213" s="540" t="str">
        <f>VLOOKUP(I213,Presupuesto!$B$11:$C$586,2,0)</f>
        <v>AGUINALDO Y DECIMOCUARTO MES (11500-00)</v>
      </c>
      <c r="K213" s="524" t="str">
        <f t="shared" si="3"/>
        <v>Desarrollo e Innov. Curricular</v>
      </c>
      <c r="L213" s="524" t="s">
        <v>520</v>
      </c>
    </row>
    <row r="214" spans="3:12" ht="15.75" thickBot="1" x14ac:dyDescent="0.3">
      <c r="C214" s="584" t="s">
        <v>59</v>
      </c>
      <c r="D214" s="578"/>
      <c r="E214" s="571">
        <v>0</v>
      </c>
      <c r="F214" s="541">
        <f>IF(E212&lt;6,"",((E212-6)/12)*(G212/E212))</f>
        <v>0</v>
      </c>
      <c r="G214" s="523">
        <f>F214</f>
        <v>0</v>
      </c>
      <c r="H214" s="579"/>
      <c r="I214" s="527" t="s">
        <v>782</v>
      </c>
      <c r="J214" s="527" t="str">
        <f>VLOOKUP(I214,Presupuesto!$B$11:$C$586,2,0)</f>
        <v>DECIMOCUARTO MES</v>
      </c>
      <c r="K214" s="524" t="str">
        <f t="shared" si="3"/>
        <v>Desarrollo e Innov. Curricular</v>
      </c>
      <c r="L214" s="524" t="s">
        <v>520</v>
      </c>
    </row>
    <row r="215" spans="3:12" ht="15.75" thickBot="1" x14ac:dyDescent="0.3">
      <c r="C215" s="559" t="s">
        <v>751</v>
      </c>
      <c r="D215" s="592"/>
      <c r="E215" s="570">
        <v>12</v>
      </c>
      <c r="F215" s="605">
        <f>HLOOKUP($C215,$BZ$2:$CM$3,2,0)</f>
        <v>17893.16</v>
      </c>
      <c r="G215" s="537">
        <f>D215*E215*F215</f>
        <v>0</v>
      </c>
      <c r="H215" s="580"/>
      <c r="I215" s="538" t="s">
        <v>376</v>
      </c>
      <c r="J215" s="538" t="str">
        <f>VLOOKUP(I215,Presupuesto!$B$11:$C$586,2,0)</f>
        <v>SUELDOS Y SALARIOS BASICOS (11100-00)</v>
      </c>
      <c r="K215" s="524" t="str">
        <f t="shared" si="3"/>
        <v>Desarrollo e Innov. Curricular</v>
      </c>
      <c r="L215" s="524" t="s">
        <v>520</v>
      </c>
    </row>
    <row r="216" spans="3:12" x14ac:dyDescent="0.25">
      <c r="C216" s="583" t="s">
        <v>58</v>
      </c>
      <c r="D216" s="578"/>
      <c r="E216" s="571">
        <v>0</v>
      </c>
      <c r="F216" s="526">
        <f>IF(E215=0,"",(G215/E215)/12*E215)</f>
        <v>0</v>
      </c>
      <c r="G216" s="523">
        <f>F216</f>
        <v>0</v>
      </c>
      <c r="H216" s="579"/>
      <c r="I216" s="540" t="s">
        <v>379</v>
      </c>
      <c r="J216" s="540" t="str">
        <f>VLOOKUP(I216,Presupuesto!$B$11:$C$586,2,0)</f>
        <v>AGUINALDO Y DECIMOCUARTO MES (11500-00)</v>
      </c>
      <c r="K216" s="524" t="str">
        <f t="shared" si="3"/>
        <v>Desarrollo e Innov. Curricular</v>
      </c>
      <c r="L216" s="524" t="s">
        <v>520</v>
      </c>
    </row>
    <row r="217" spans="3:12" ht="15.75" thickBot="1" x14ac:dyDescent="0.3">
      <c r="C217" s="584" t="s">
        <v>59</v>
      </c>
      <c r="D217" s="578"/>
      <c r="E217" s="571">
        <v>0</v>
      </c>
      <c r="F217" s="541">
        <f>IF(E215&lt;6,"",((E215-6)/12)*(G215/E215))</f>
        <v>0</v>
      </c>
      <c r="G217" s="523">
        <f>F217</f>
        <v>0</v>
      </c>
      <c r="H217" s="579"/>
      <c r="I217" s="527" t="s">
        <v>782</v>
      </c>
      <c r="J217" s="527" t="str">
        <f>VLOOKUP(I217,Presupuesto!$B$11:$C$586,2,0)</f>
        <v>DECIMOCUARTO MES</v>
      </c>
      <c r="K217" s="524" t="str">
        <f t="shared" si="3"/>
        <v>Desarrollo e Innov. Curricular</v>
      </c>
      <c r="L217" s="524" t="s">
        <v>520</v>
      </c>
    </row>
    <row r="218" spans="3:12" ht="15.75" thickBot="1" x14ac:dyDescent="0.3">
      <c r="C218" s="559" t="s">
        <v>752</v>
      </c>
      <c r="D218" s="592"/>
      <c r="E218" s="570">
        <v>12</v>
      </c>
      <c r="F218" s="605">
        <f>HLOOKUP($C218,$BZ$2:$CM$3,2,0)</f>
        <v>16951.419999999998</v>
      </c>
      <c r="G218" s="537">
        <f>D218*E218*F218</f>
        <v>0</v>
      </c>
      <c r="H218" s="580"/>
      <c r="I218" s="538" t="s">
        <v>376</v>
      </c>
      <c r="J218" s="538" t="str">
        <f>VLOOKUP(I218,Presupuesto!$B$11:$C$586,2,0)</f>
        <v>SUELDOS Y SALARIOS BASICOS (11100-00)</v>
      </c>
      <c r="K218" s="524" t="str">
        <f t="shared" si="3"/>
        <v>Desarrollo e Innov. Curricular</v>
      </c>
      <c r="L218" s="524" t="s">
        <v>520</v>
      </c>
    </row>
    <row r="219" spans="3:12" x14ac:dyDescent="0.25">
      <c r="C219" s="583" t="s">
        <v>58</v>
      </c>
      <c r="D219" s="578"/>
      <c r="E219" s="571">
        <v>0</v>
      </c>
      <c r="F219" s="526">
        <f>IF(E218=0,"",(G218/E218)/12*E218)</f>
        <v>0</v>
      </c>
      <c r="G219" s="523">
        <f>F219</f>
        <v>0</v>
      </c>
      <c r="H219" s="579"/>
      <c r="I219" s="540" t="s">
        <v>379</v>
      </c>
      <c r="J219" s="540" t="str">
        <f>VLOOKUP(I219,Presupuesto!$B$11:$C$586,2,0)</f>
        <v>AGUINALDO Y DECIMOCUARTO MES (11500-00)</v>
      </c>
      <c r="K219" s="524" t="str">
        <f t="shared" si="3"/>
        <v>Desarrollo e Innov. Curricular</v>
      </c>
      <c r="L219" s="524" t="s">
        <v>520</v>
      </c>
    </row>
    <row r="220" spans="3:12" ht="15.75" thickBot="1" x14ac:dyDescent="0.3">
      <c r="C220" s="584" t="s">
        <v>59</v>
      </c>
      <c r="D220" s="578"/>
      <c r="E220" s="571">
        <v>0</v>
      </c>
      <c r="F220" s="541">
        <f>IF(E218&lt;6,"",((E218-6)/12)*(G218/E218))</f>
        <v>0</v>
      </c>
      <c r="G220" s="523">
        <f>F220</f>
        <v>0</v>
      </c>
      <c r="H220" s="579"/>
      <c r="I220" s="527" t="s">
        <v>782</v>
      </c>
      <c r="J220" s="527" t="str">
        <f>VLOOKUP(I220,Presupuesto!$B$11:$C$586,2,0)</f>
        <v>DECIMOCUARTO MES</v>
      </c>
      <c r="K220" s="524" t="str">
        <f t="shared" si="3"/>
        <v>Desarrollo e Innov. Curricular</v>
      </c>
      <c r="L220" s="524" t="s">
        <v>520</v>
      </c>
    </row>
    <row r="221" spans="3:12" ht="15.75" thickBot="1" x14ac:dyDescent="0.3">
      <c r="C221" s="559" t="s">
        <v>753</v>
      </c>
      <c r="D221" s="592"/>
      <c r="E221" s="570">
        <v>12</v>
      </c>
      <c r="F221" s="605">
        <f>HLOOKUP($C221,$BZ$2:$CM$3,2,0)</f>
        <v>13184.44</v>
      </c>
      <c r="G221" s="537">
        <f>D221*E221*F221</f>
        <v>0</v>
      </c>
      <c r="H221" s="580"/>
      <c r="I221" s="538" t="s">
        <v>376</v>
      </c>
      <c r="J221" s="538" t="str">
        <f>VLOOKUP(I221,Presupuesto!$B$11:$C$586,2,0)</f>
        <v>SUELDOS Y SALARIOS BASICOS (11100-00)</v>
      </c>
      <c r="K221" s="524" t="str">
        <f t="shared" si="3"/>
        <v>Desarrollo e Innov. Curricular</v>
      </c>
      <c r="L221" s="524" t="s">
        <v>520</v>
      </c>
    </row>
    <row r="222" spans="3:12" x14ac:dyDescent="0.25">
      <c r="C222" s="583" t="s">
        <v>58</v>
      </c>
      <c r="D222" s="578"/>
      <c r="E222" s="571">
        <v>0</v>
      </c>
      <c r="F222" s="526">
        <f>IF(E221=0,"",(G221/E221)/12*E221)</f>
        <v>0</v>
      </c>
      <c r="G222" s="523">
        <f>F222</f>
        <v>0</v>
      </c>
      <c r="H222" s="579"/>
      <c r="I222" s="540" t="s">
        <v>379</v>
      </c>
      <c r="J222" s="540" t="str">
        <f>VLOOKUP(I222,Presupuesto!$B$11:$C$586,2,0)</f>
        <v>AGUINALDO Y DECIMOCUARTO MES (11500-00)</v>
      </c>
      <c r="K222" s="524" t="str">
        <f t="shared" si="3"/>
        <v>Desarrollo e Innov. Curricular</v>
      </c>
      <c r="L222" s="524" t="s">
        <v>520</v>
      </c>
    </row>
    <row r="223" spans="3:12" ht="15.75" thickBot="1" x14ac:dyDescent="0.3">
      <c r="C223" s="584" t="s">
        <v>59</v>
      </c>
      <c r="D223" s="578"/>
      <c r="E223" s="571">
        <v>0</v>
      </c>
      <c r="F223" s="541">
        <f>IF(E221&lt;6,"",((E221-6)/12)*(G221/E221))</f>
        <v>0</v>
      </c>
      <c r="G223" s="523">
        <f>F223</f>
        <v>0</v>
      </c>
      <c r="H223" s="579"/>
      <c r="I223" s="527" t="s">
        <v>782</v>
      </c>
      <c r="J223" s="527" t="str">
        <f>VLOOKUP(I223,Presupuesto!$B$11:$C$586,2,0)</f>
        <v>DECIMOCUARTO MES</v>
      </c>
      <c r="K223" s="524" t="str">
        <f t="shared" si="3"/>
        <v>Desarrollo e Innov. Curricular</v>
      </c>
      <c r="L223" s="524" t="s">
        <v>520</v>
      </c>
    </row>
    <row r="224" spans="3:12" ht="15.75" thickBot="1" x14ac:dyDescent="0.3">
      <c r="C224" s="559" t="s">
        <v>754</v>
      </c>
      <c r="D224" s="592"/>
      <c r="E224" s="570">
        <v>12</v>
      </c>
      <c r="F224" s="605">
        <f>HLOOKUP($C224,$BZ$2:$CM$3,2,0)</f>
        <v>15032.56</v>
      </c>
      <c r="G224" s="537">
        <f>D224*E224*F224</f>
        <v>0</v>
      </c>
      <c r="H224" s="580"/>
      <c r="I224" s="538" t="s">
        <v>376</v>
      </c>
      <c r="J224" s="538" t="str">
        <f>VLOOKUP(I224,Presupuesto!$B$11:$C$586,2,0)</f>
        <v>SUELDOS Y SALARIOS BASICOS (11100-00)</v>
      </c>
      <c r="K224" s="524" t="str">
        <f t="shared" si="3"/>
        <v>Desarrollo e Innov. Curricular</v>
      </c>
      <c r="L224" s="524" t="s">
        <v>520</v>
      </c>
    </row>
    <row r="225" spans="3:12" x14ac:dyDescent="0.25">
      <c r="C225" s="583" t="s">
        <v>58</v>
      </c>
      <c r="D225" s="578"/>
      <c r="E225" s="571">
        <v>0</v>
      </c>
      <c r="F225" s="526">
        <f>IF(E224=0,"",(G224/E224)/12*E224)</f>
        <v>0</v>
      </c>
      <c r="G225" s="523">
        <f>F225</f>
        <v>0</v>
      </c>
      <c r="H225" s="579"/>
      <c r="I225" s="540" t="s">
        <v>379</v>
      </c>
      <c r="J225" s="540" t="str">
        <f>VLOOKUP(I225,Presupuesto!$B$11:$C$586,2,0)</f>
        <v>AGUINALDO Y DECIMOCUARTO MES (11500-00)</v>
      </c>
      <c r="K225" s="524" t="str">
        <f t="shared" si="3"/>
        <v>Desarrollo e Innov. Curricular</v>
      </c>
      <c r="L225" s="524" t="s">
        <v>520</v>
      </c>
    </row>
    <row r="226" spans="3:12" ht="15.75" thickBot="1" x14ac:dyDescent="0.3">
      <c r="C226" s="584" t="s">
        <v>59</v>
      </c>
      <c r="D226" s="578"/>
      <c r="E226" s="571">
        <v>0</v>
      </c>
      <c r="F226" s="541">
        <f>IF(E224&lt;6,"",((E224-6)/12)*(G224/E224))</f>
        <v>0</v>
      </c>
      <c r="G226" s="523">
        <f>F226</f>
        <v>0</v>
      </c>
      <c r="H226" s="579"/>
      <c r="I226" s="527" t="s">
        <v>782</v>
      </c>
      <c r="J226" s="527" t="str">
        <f>VLOOKUP(I226,Presupuesto!$B$11:$C$586,2,0)</f>
        <v>DECIMOCUARTO MES</v>
      </c>
      <c r="K226" s="524" t="str">
        <f t="shared" si="3"/>
        <v>Desarrollo e Innov. Curricular</v>
      </c>
      <c r="L226" s="524" t="s">
        <v>520</v>
      </c>
    </row>
    <row r="227" spans="3:12" ht="15.75" thickBot="1" x14ac:dyDescent="0.3">
      <c r="C227" s="559" t="s">
        <v>755</v>
      </c>
      <c r="D227" s="592"/>
      <c r="E227" s="570">
        <v>12</v>
      </c>
      <c r="F227" s="605">
        <f>HLOOKUP($C227,$BZ$2:$CM$3,2,0)</f>
        <v>13264.02</v>
      </c>
      <c r="G227" s="537">
        <f>D227*E227*F227</f>
        <v>0</v>
      </c>
      <c r="H227" s="580"/>
      <c r="I227" s="538" t="s">
        <v>376</v>
      </c>
      <c r="J227" s="538" t="str">
        <f>VLOOKUP(I227,Presupuesto!$B$11:$C$586,2,0)</f>
        <v>SUELDOS Y SALARIOS BASICOS (11100-00)</v>
      </c>
      <c r="K227" s="524" t="str">
        <f t="shared" si="3"/>
        <v>Desarrollo e Innov. Curricular</v>
      </c>
      <c r="L227" s="524" t="s">
        <v>520</v>
      </c>
    </row>
    <row r="228" spans="3:12" x14ac:dyDescent="0.25">
      <c r="C228" s="583" t="s">
        <v>58</v>
      </c>
      <c r="D228" s="578"/>
      <c r="E228" s="571">
        <v>0</v>
      </c>
      <c r="F228" s="526">
        <f>IF(E227=0,"",(G227/E227)/12*E227)</f>
        <v>0</v>
      </c>
      <c r="G228" s="523">
        <f>F228</f>
        <v>0</v>
      </c>
      <c r="H228" s="579"/>
      <c r="I228" s="540" t="s">
        <v>379</v>
      </c>
      <c r="J228" s="540" t="str">
        <f>VLOOKUP(I228,Presupuesto!$B$11:$C$586,2,0)</f>
        <v>AGUINALDO Y DECIMOCUARTO MES (11500-00)</v>
      </c>
      <c r="K228" s="524" t="str">
        <f t="shared" si="3"/>
        <v>Desarrollo e Innov. Curricular</v>
      </c>
      <c r="L228" s="524" t="s">
        <v>520</v>
      </c>
    </row>
    <row r="229" spans="3:12" ht="15.75" thickBot="1" x14ac:dyDescent="0.3">
      <c r="C229" s="584" t="s">
        <v>59</v>
      </c>
      <c r="D229" s="578"/>
      <c r="E229" s="571">
        <v>0</v>
      </c>
      <c r="F229" s="541">
        <f>IF(E227&lt;6,"",((E227-6)/12)*(G227/E227))</f>
        <v>0</v>
      </c>
      <c r="G229" s="523">
        <f>F229</f>
        <v>0</v>
      </c>
      <c r="H229" s="579"/>
      <c r="I229" s="527" t="s">
        <v>782</v>
      </c>
      <c r="J229" s="527" t="str">
        <f>VLOOKUP(I229,Presupuesto!$B$11:$C$586,2,0)</f>
        <v>DECIMOCUARTO MES</v>
      </c>
      <c r="K229" s="524" t="str">
        <f t="shared" si="3"/>
        <v>Desarrollo e Innov. Curricular</v>
      </c>
      <c r="L229" s="524" t="s">
        <v>520</v>
      </c>
    </row>
    <row r="230" spans="3:12" ht="15.75" thickBot="1" x14ac:dyDescent="0.3">
      <c r="C230" s="559" t="s">
        <v>756</v>
      </c>
      <c r="D230" s="592"/>
      <c r="E230" s="570">
        <v>12</v>
      </c>
      <c r="F230" s="605">
        <f>HLOOKUP($C230,$BZ$2:$CM$3,2,0)</f>
        <v>12379.75</v>
      </c>
      <c r="G230" s="537">
        <f>D230*E230*F230</f>
        <v>0</v>
      </c>
      <c r="H230" s="580"/>
      <c r="I230" s="538" t="s">
        <v>376</v>
      </c>
      <c r="J230" s="538" t="str">
        <f>VLOOKUP(I230,Presupuesto!$B$11:$C$586,2,0)</f>
        <v>SUELDOS Y SALARIOS BASICOS (11100-00)</v>
      </c>
      <c r="K230" s="524" t="str">
        <f t="shared" si="3"/>
        <v>Desarrollo e Innov. Curricular</v>
      </c>
      <c r="L230" s="524" t="s">
        <v>520</v>
      </c>
    </row>
    <row r="231" spans="3:12" x14ac:dyDescent="0.25">
      <c r="C231" s="583" t="s">
        <v>58</v>
      </c>
      <c r="D231" s="578"/>
      <c r="E231" s="571">
        <v>0</v>
      </c>
      <c r="F231" s="526">
        <f>IF(E230=0,"",(G230/E230)/12*E230)</f>
        <v>0</v>
      </c>
      <c r="G231" s="523">
        <f>F231</f>
        <v>0</v>
      </c>
      <c r="H231" s="579"/>
      <c r="I231" s="540" t="s">
        <v>379</v>
      </c>
      <c r="J231" s="540" t="str">
        <f>VLOOKUP(I231,Presupuesto!$B$11:$C$586,2,0)</f>
        <v>AGUINALDO Y DECIMOCUARTO MES (11500-00)</v>
      </c>
      <c r="K231" s="524" t="str">
        <f t="shared" si="3"/>
        <v>Desarrollo e Innov. Curricular</v>
      </c>
      <c r="L231" s="524" t="s">
        <v>520</v>
      </c>
    </row>
    <row r="232" spans="3:12" ht="15.75" thickBot="1" x14ac:dyDescent="0.3">
      <c r="C232" s="584" t="s">
        <v>59</v>
      </c>
      <c r="D232" s="578"/>
      <c r="E232" s="571">
        <v>0</v>
      </c>
      <c r="F232" s="541">
        <f>IF(E230&lt;6,"",((E230-6)/12)*(G230/E230))</f>
        <v>0</v>
      </c>
      <c r="G232" s="523">
        <f>F232</f>
        <v>0</v>
      </c>
      <c r="H232" s="579"/>
      <c r="I232" s="527" t="s">
        <v>782</v>
      </c>
      <c r="J232" s="527" t="str">
        <f>VLOOKUP(I232,Presupuesto!$B$11:$C$586,2,0)</f>
        <v>DECIMOCUARTO MES</v>
      </c>
      <c r="K232" s="524" t="str">
        <f t="shared" si="3"/>
        <v>Desarrollo e Innov. Curricular</v>
      </c>
      <c r="L232" s="524" t="s">
        <v>520</v>
      </c>
    </row>
    <row r="233" spans="3:12" ht="15.75" thickBot="1" x14ac:dyDescent="0.3">
      <c r="C233" s="559" t="s">
        <v>757</v>
      </c>
      <c r="D233" s="592"/>
      <c r="E233" s="570">
        <v>12</v>
      </c>
      <c r="F233" s="605">
        <f>HLOOKUP($C233,$BZ$2:$CM$3,2,0)</f>
        <v>439.49</v>
      </c>
      <c r="G233" s="537">
        <f>D233*E233*F233</f>
        <v>0</v>
      </c>
      <c r="H233" s="580"/>
      <c r="I233" s="538" t="s">
        <v>376</v>
      </c>
      <c r="J233" s="538" t="str">
        <f>VLOOKUP(I233,Presupuesto!$B$11:$C$586,2,0)</f>
        <v>SUELDOS Y SALARIOS BASICOS (11100-00)</v>
      </c>
      <c r="K233" s="524" t="str">
        <f t="shared" si="3"/>
        <v>Desarrollo e Innov. Curricular</v>
      </c>
      <c r="L233" s="524" t="s">
        <v>520</v>
      </c>
    </row>
    <row r="234" spans="3:12" x14ac:dyDescent="0.25">
      <c r="C234" s="583" t="s">
        <v>58</v>
      </c>
      <c r="D234" s="578"/>
      <c r="E234" s="571">
        <v>0</v>
      </c>
      <c r="F234" s="526">
        <f>IF(E233=0,"",(G233/E233)/12*E233)</f>
        <v>0</v>
      </c>
      <c r="G234" s="523">
        <f>F234</f>
        <v>0</v>
      </c>
      <c r="H234" s="579"/>
      <c r="I234" s="540" t="s">
        <v>379</v>
      </c>
      <c r="J234" s="540" t="str">
        <f>VLOOKUP(I234,Presupuesto!$B$11:$C$586,2,0)</f>
        <v>AGUINALDO Y DECIMOCUARTO MES (11500-00)</v>
      </c>
      <c r="K234" s="524" t="str">
        <f t="shared" si="3"/>
        <v>Desarrollo e Innov. Curricular</v>
      </c>
      <c r="L234" s="524" t="s">
        <v>520</v>
      </c>
    </row>
    <row r="235" spans="3:12" ht="15.75" thickBot="1" x14ac:dyDescent="0.3">
      <c r="C235" s="584" t="s">
        <v>59</v>
      </c>
      <c r="D235" s="578"/>
      <c r="E235" s="571">
        <v>0</v>
      </c>
      <c r="F235" s="541">
        <f>IF(E233&lt;6,"",((E233-6)/12)*(G233/E233))</f>
        <v>0</v>
      </c>
      <c r="G235" s="523">
        <f>F235</f>
        <v>0</v>
      </c>
      <c r="H235" s="579"/>
      <c r="I235" s="527" t="s">
        <v>782</v>
      </c>
      <c r="J235" s="527" t="str">
        <f>VLOOKUP(I235,Presupuesto!$B$11:$C$586,2,0)</f>
        <v>DECIMOCUARTO MES</v>
      </c>
      <c r="K235" s="524" t="str">
        <f t="shared" si="3"/>
        <v>Desarrollo e Innov. Curricular</v>
      </c>
      <c r="L235" s="524" t="s">
        <v>520</v>
      </c>
    </row>
    <row r="236" spans="3:12" ht="15.75" thickBot="1" x14ac:dyDescent="0.3">
      <c r="C236" s="559" t="s">
        <v>758</v>
      </c>
      <c r="D236" s="592"/>
      <c r="E236" s="570">
        <v>12</v>
      </c>
      <c r="F236" s="605">
        <f>HLOOKUP($C236,$BZ$2:$CM$3,2,0)</f>
        <v>1904.46</v>
      </c>
      <c r="G236" s="537">
        <f>D236*E236*F236</f>
        <v>0</v>
      </c>
      <c r="H236" s="580"/>
      <c r="I236" s="538" t="s">
        <v>376</v>
      </c>
      <c r="J236" s="538" t="str">
        <f>VLOOKUP(I236,Presupuesto!$B$11:$C$586,2,0)</f>
        <v>SUELDOS Y SALARIOS BASICOS (11100-00)</v>
      </c>
      <c r="K236" s="524" t="str">
        <f t="shared" si="3"/>
        <v>Desarrollo e Innov. Curricular</v>
      </c>
      <c r="L236" s="524" t="s">
        <v>520</v>
      </c>
    </row>
    <row r="237" spans="3:12" x14ac:dyDescent="0.25">
      <c r="C237" s="583" t="s">
        <v>58</v>
      </c>
      <c r="D237" s="578"/>
      <c r="E237" s="571">
        <v>0</v>
      </c>
      <c r="F237" s="526">
        <f>IF(E236=0,"",(G236/E236)/12*E236)</f>
        <v>0</v>
      </c>
      <c r="G237" s="523">
        <f>F237</f>
        <v>0</v>
      </c>
      <c r="H237" s="579"/>
      <c r="I237" s="540" t="s">
        <v>379</v>
      </c>
      <c r="J237" s="540" t="str">
        <f>VLOOKUP(I237,Presupuesto!$B$11:$C$586,2,0)</f>
        <v>AGUINALDO Y DECIMOCUARTO MES (11500-00)</v>
      </c>
      <c r="K237" s="524" t="str">
        <f t="shared" si="3"/>
        <v>Desarrollo e Innov. Curricular</v>
      </c>
      <c r="L237" s="524" t="s">
        <v>520</v>
      </c>
    </row>
    <row r="238" spans="3:12" ht="15.75" thickBot="1" x14ac:dyDescent="0.3">
      <c r="C238" s="584" t="s">
        <v>59</v>
      </c>
      <c r="D238" s="578"/>
      <c r="E238" s="571">
        <v>0</v>
      </c>
      <c r="F238" s="541">
        <f>IF(E236&lt;6,"",((E236-6)/12)*(G236/E236))</f>
        <v>0</v>
      </c>
      <c r="G238" s="523">
        <f>F238</f>
        <v>0</v>
      </c>
      <c r="H238" s="579"/>
      <c r="I238" s="527" t="s">
        <v>782</v>
      </c>
      <c r="J238" s="527" t="str">
        <f>VLOOKUP(I238,Presupuesto!$B$11:$C$586,2,0)</f>
        <v>DECIMOCUARTO MES</v>
      </c>
      <c r="K238" s="524" t="str">
        <f t="shared" si="3"/>
        <v>Desarrollo e Innov. Curricular</v>
      </c>
      <c r="L238" s="524" t="s">
        <v>520</v>
      </c>
    </row>
    <row r="239" spans="3:12" ht="15.75" thickBot="1" x14ac:dyDescent="0.3">
      <c r="C239" s="562" t="s">
        <v>84</v>
      </c>
      <c r="D239" s="592"/>
      <c r="E239" s="570">
        <v>12</v>
      </c>
      <c r="F239" s="561">
        <v>30000</v>
      </c>
      <c r="G239" s="537">
        <f>D239*E239*F239</f>
        <v>0</v>
      </c>
      <c r="H239" s="580"/>
      <c r="I239" s="538" t="s">
        <v>827</v>
      </c>
      <c r="J239" s="538" t="str">
        <f>VLOOKUP(I239,Presupuesto!$B$11:$C$586,2,0)</f>
        <v>CONTRATOS ESPECIALES</v>
      </c>
      <c r="K239" s="524" t="str">
        <f t="shared" si="3"/>
        <v>Desarrollo e Innov. Curricular</v>
      </c>
      <c r="L239" s="524" t="s">
        <v>520</v>
      </c>
    </row>
    <row r="240" spans="3:12" x14ac:dyDescent="0.25">
      <c r="C240" s="583" t="s">
        <v>58</v>
      </c>
      <c r="D240" s="578"/>
      <c r="E240" s="571">
        <v>0</v>
      </c>
      <c r="F240" s="541">
        <f>IF(E239=0,"",(G239/E239)/12*E239)</f>
        <v>0</v>
      </c>
      <c r="G240" s="523">
        <f>F240</f>
        <v>0</v>
      </c>
      <c r="H240" s="579"/>
      <c r="I240" s="527" t="s">
        <v>827</v>
      </c>
      <c r="J240" s="527" t="str">
        <f>VLOOKUP(I240,Presupuesto!$B$11:$C$586,2,0)</f>
        <v>CONTRATOS ESPECIALES</v>
      </c>
      <c r="K240" s="524" t="str">
        <f t="shared" si="3"/>
        <v>Desarrollo e Innov. Curricular</v>
      </c>
      <c r="L240" s="524" t="s">
        <v>519</v>
      </c>
    </row>
    <row r="241" spans="3:12" ht="15.75" thickBot="1" x14ac:dyDescent="0.3">
      <c r="C241" s="584" t="s">
        <v>59</v>
      </c>
      <c r="D241" s="578"/>
      <c r="E241" s="571">
        <v>0</v>
      </c>
      <c r="F241" s="526">
        <f>IF(E239&lt;6,"",((E239-6)/12)*(G239/E239))</f>
        <v>0</v>
      </c>
      <c r="G241" s="523">
        <f>F241</f>
        <v>0</v>
      </c>
      <c r="H241" s="579"/>
      <c r="I241" s="527" t="s">
        <v>827</v>
      </c>
      <c r="J241" s="527" t="str">
        <f>VLOOKUP(I241,Presupuesto!$B$11:$C$586,2,0)</f>
        <v>CONTRATOS ESPECIALES</v>
      </c>
      <c r="K241" s="524" t="str">
        <f t="shared" si="3"/>
        <v>Desarrollo e Innov. Curricular</v>
      </c>
      <c r="L241" s="524" t="s">
        <v>524</v>
      </c>
    </row>
    <row r="242" spans="3:12" ht="15.75" thickBot="1" x14ac:dyDescent="0.3">
      <c r="C242" s="562" t="s">
        <v>60</v>
      </c>
      <c r="D242" s="592"/>
      <c r="E242" s="570">
        <v>12</v>
      </c>
      <c r="F242" s="542">
        <v>30000</v>
      </c>
      <c r="G242" s="537">
        <f>D242*E242*F242</f>
        <v>0</v>
      </c>
      <c r="H242" s="580"/>
      <c r="I242" s="538" t="s">
        <v>414</v>
      </c>
      <c r="J242" s="538" t="str">
        <f>VLOOKUP(I242,Presupuesto!$B$11:$C$586,2,0)</f>
        <v>OTROS SERVICIOS TECNICOS Y PROFESIONALES N.C. (24900-00)</v>
      </c>
      <c r="K242" s="524" t="str">
        <f t="shared" si="3"/>
        <v>Desarrollo e Innov. Curricular</v>
      </c>
      <c r="L242" s="524" t="s">
        <v>519</v>
      </c>
    </row>
    <row r="243" spans="3:12" x14ac:dyDescent="0.25">
      <c r="C243" s="583" t="s">
        <v>58</v>
      </c>
      <c r="D243" s="578"/>
      <c r="E243" s="571">
        <v>0</v>
      </c>
      <c r="F243" s="526">
        <v>0</v>
      </c>
      <c r="G243" s="523">
        <f>F243</f>
        <v>0</v>
      </c>
      <c r="H243" s="579"/>
      <c r="I243" s="527" t="s">
        <v>414</v>
      </c>
      <c r="J243" s="527" t="str">
        <f>VLOOKUP(I243,Presupuesto!$B$11:$C$586,2,0)</f>
        <v>OTROS SERVICIOS TECNICOS Y PROFESIONALES N.C. (24900-00)</v>
      </c>
      <c r="K243" s="524" t="str">
        <f t="shared" si="3"/>
        <v>Desarrollo e Innov. Curricular</v>
      </c>
      <c r="L243" s="524" t="s">
        <v>519</v>
      </c>
    </row>
    <row r="244" spans="3:12" ht="15.75" thickBot="1" x14ac:dyDescent="0.3">
      <c r="C244" s="584" t="s">
        <v>59</v>
      </c>
      <c r="D244" s="578"/>
      <c r="E244" s="571">
        <v>0</v>
      </c>
      <c r="F244" s="526">
        <v>0</v>
      </c>
      <c r="G244" s="523">
        <f>F244</f>
        <v>0</v>
      </c>
      <c r="H244" s="579"/>
      <c r="I244" s="527" t="s">
        <v>414</v>
      </c>
      <c r="J244" s="527" t="str">
        <f>VLOOKUP(I244,Presupuesto!$B$11:$C$586,2,0)</f>
        <v>OTROS SERVICIOS TECNICOS Y PROFESIONALES N.C. (24900-00)</v>
      </c>
      <c r="K244" s="524" t="str">
        <f t="shared" si="3"/>
        <v>Desarrollo e Innov. Curricular</v>
      </c>
      <c r="L244" s="524" t="s">
        <v>519</v>
      </c>
    </row>
    <row r="245" spans="3:12" ht="15.75" thickBot="1" x14ac:dyDescent="0.3">
      <c r="C245" s="562" t="s">
        <v>61</v>
      </c>
      <c r="D245" s="592"/>
      <c r="E245" s="570">
        <v>12</v>
      </c>
      <c r="F245" s="542">
        <v>30000</v>
      </c>
      <c r="G245" s="537">
        <f>D245*E245*F245</f>
        <v>0</v>
      </c>
      <c r="H245" s="580" t="s">
        <v>250</v>
      </c>
      <c r="I245" s="538" t="s">
        <v>376</v>
      </c>
      <c r="J245" s="538" t="str">
        <f>VLOOKUP(I245,Presupuesto!$B$11:$C$586,2,0)</f>
        <v>SUELDOS Y SALARIOS BASICOS (11100-00)</v>
      </c>
      <c r="K245" s="524" t="str">
        <f t="shared" si="3"/>
        <v>Desarrollo e Innov. Curricular</v>
      </c>
      <c r="L245" s="524" t="s">
        <v>519</v>
      </c>
    </row>
    <row r="246" spans="3:12" x14ac:dyDescent="0.25">
      <c r="C246" s="583" t="s">
        <v>58</v>
      </c>
      <c r="D246" s="581"/>
      <c r="E246" s="553">
        <v>0</v>
      </c>
      <c r="F246" s="543">
        <f>IF(E245=0,"",(G245/E245)/12*E245)</f>
        <v>0</v>
      </c>
      <c r="G246" s="544">
        <f>F246</f>
        <v>0</v>
      </c>
      <c r="H246" s="579"/>
      <c r="I246" s="527" t="s">
        <v>379</v>
      </c>
      <c r="J246" s="527" t="str">
        <f>VLOOKUP(I246,Presupuesto!$B$11:$C$586,2,0)</f>
        <v>AGUINALDO Y DECIMOCUARTO MES (11500-00)</v>
      </c>
      <c r="K246" s="524" t="str">
        <f t="shared" si="3"/>
        <v>Desarrollo e Innov. Curricular</v>
      </c>
      <c r="L246" s="524" t="s">
        <v>519</v>
      </c>
    </row>
    <row r="247" spans="3:12" ht="15.75" thickBot="1" x14ac:dyDescent="0.3">
      <c r="C247" s="585" t="s">
        <v>59</v>
      </c>
      <c r="D247" s="577"/>
      <c r="E247" s="554">
        <v>0</v>
      </c>
      <c r="F247" s="531">
        <f>IF(E245&lt;6,"",((E245-6)/12)*(G245/E245))</f>
        <v>0</v>
      </c>
      <c r="G247" s="531">
        <f>F247</f>
        <v>0</v>
      </c>
      <c r="H247" s="577"/>
      <c r="I247" s="532" t="s">
        <v>782</v>
      </c>
      <c r="J247" s="547" t="str">
        <f>VLOOKUP(I247,Presupuesto!$B$11:$C$586,2,0)</f>
        <v>DECIMOCUARTO MES</v>
      </c>
      <c r="K247" s="532" t="str">
        <f t="shared" si="3"/>
        <v>Desarrollo e Innov. Curricular</v>
      </c>
      <c r="L247" s="547" t="s">
        <v>519</v>
      </c>
    </row>
  </sheetData>
  <conditionalFormatting sqref="E56">
    <cfRule type="cellIs" dxfId="13" priority="5" operator="greaterThan">
      <formula>12</formula>
    </cfRule>
  </conditionalFormatting>
  <conditionalFormatting sqref="E116">
    <cfRule type="cellIs" dxfId="12" priority="3" operator="greaterThan">
      <formula>12</formula>
    </cfRule>
  </conditionalFormatting>
  <conditionalFormatting sqref="E176">
    <cfRule type="cellIs" dxfId="11" priority="2" operator="greaterThan">
      <formula>12</formula>
    </cfRule>
  </conditionalFormatting>
  <conditionalFormatting sqref="E236">
    <cfRule type="cellIs" dxfId="10"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7:I67 I77:I127 I137:I187 I197:I247">
      <formula1>$A$1:$VD$1</formula1>
    </dataValidation>
    <dataValidation type="list" allowBlank="1" showInputMessage="1" showErrorMessage="1" errorTitle="¡Ingreso Inválido!" error="Seleccione una opción de la lista." promptTitle="Dimensión Estratégica" prompt="Seleccione una opción de la lista." sqref="K17:K67 K77:K127 K137:K187 K197:K24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9"/>
  <sheetViews>
    <sheetView showGridLines="0" topLeftCell="B109" zoomScale="84" zoomScaleNormal="84" workbookViewId="0">
      <selection activeCell="D5" sqref="D5"/>
    </sheetView>
  </sheetViews>
  <sheetFormatPr baseColWidth="10" defaultColWidth="11.5703125" defaultRowHeight="15" x14ac:dyDescent="0.25"/>
  <cols>
    <col min="1" max="1" width="1.85546875" style="112" customWidth="1"/>
    <col min="2" max="2" width="33.5703125" style="112" bestFit="1" customWidth="1"/>
    <col min="3" max="3" width="41.7109375" style="112" customWidth="1"/>
    <col min="4" max="4" width="26.42578125" style="112" bestFit="1" customWidth="1"/>
    <col min="5" max="6" width="13.85546875" style="112" customWidth="1"/>
    <col min="7" max="7" width="13.85546875" style="97" customWidth="1"/>
    <col min="8" max="8" width="12.7109375" style="112" bestFit="1" customWidth="1"/>
    <col min="9" max="9" width="35.42578125" style="112" bestFit="1" customWidth="1"/>
    <col min="10" max="10" width="22.28515625" style="112" bestFit="1" customWidth="1"/>
    <col min="11" max="11" width="13.42578125" style="112" bestFit="1" customWidth="1"/>
    <col min="12"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149" t="s">
        <v>1849</v>
      </c>
      <c r="B2" s="149" t="s">
        <v>236</v>
      </c>
      <c r="C2" s="149" t="s">
        <v>598</v>
      </c>
      <c r="D2" s="149" t="s">
        <v>1850</v>
      </c>
      <c r="E2" s="149" t="s">
        <v>171</v>
      </c>
      <c r="F2" s="149" t="s">
        <v>1851</v>
      </c>
      <c r="G2" s="187" t="s">
        <v>247</v>
      </c>
      <c r="H2" s="149" t="s">
        <v>600</v>
      </c>
      <c r="I2" s="149" t="s">
        <v>601</v>
      </c>
      <c r="J2" s="149" t="s">
        <v>248</v>
      </c>
      <c r="K2" s="149" t="s">
        <v>602</v>
      </c>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5" spans="1:576" ht="52.5" x14ac:dyDescent="0.25">
      <c r="C5" s="113" t="s">
        <v>507</v>
      </c>
      <c r="D5" s="114">
        <f>SUMIF($C:$C,$C$10,D:D)</f>
        <v>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0</v>
      </c>
      <c r="E10" s="121"/>
      <c r="F10" s="121"/>
      <c r="G10" s="99"/>
      <c r="H10" s="121"/>
      <c r="I10" s="148"/>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515</v>
      </c>
      <c r="D13" s="238"/>
      <c r="E13" s="120"/>
      <c r="F13" s="120"/>
      <c r="G13" s="120"/>
      <c r="H13" s="96"/>
      <c r="I13" s="96"/>
      <c r="J13" s="96"/>
      <c r="K13" s="139"/>
    </row>
    <row r="14" spans="1:576" ht="18.75" x14ac:dyDescent="0.25">
      <c r="B14" s="120"/>
      <c r="C14" s="255"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ht="15.75" thickBot="1" x14ac:dyDescent="0.3">
      <c r="B15" s="120"/>
      <c r="C15" s="72"/>
      <c r="D15" s="31"/>
      <c r="E15" s="120"/>
      <c r="F15" s="120"/>
      <c r="G15" s="120"/>
      <c r="H15" s="96"/>
      <c r="I15" s="96"/>
      <c r="J15" s="96"/>
      <c r="K15" s="139"/>
    </row>
    <row r="16" spans="1:576" ht="30.75" thickBot="1" x14ac:dyDescent="0.3">
      <c r="B16" s="120"/>
      <c r="C16" s="153" t="s">
        <v>44</v>
      </c>
      <c r="D16" s="155" t="s">
        <v>55</v>
      </c>
      <c r="E16" s="155" t="s">
        <v>57</v>
      </c>
      <c r="F16" s="154" t="s">
        <v>27</v>
      </c>
      <c r="G16" s="160" t="s">
        <v>252</v>
      </c>
      <c r="H16" s="155" t="s">
        <v>46</v>
      </c>
      <c r="I16" s="155" t="s">
        <v>253</v>
      </c>
      <c r="J16" s="155" t="s">
        <v>535</v>
      </c>
      <c r="K16" s="155" t="s">
        <v>536</v>
      </c>
    </row>
    <row r="17" spans="2:11" x14ac:dyDescent="0.25">
      <c r="B17" s="120"/>
      <c r="C17" s="122" t="s">
        <v>63</v>
      </c>
      <c r="D17" s="185"/>
      <c r="E17" s="123">
        <v>2800</v>
      </c>
      <c r="F17" s="663">
        <f t="shared" ref="F17:F26" si="0">D17*E17</f>
        <v>0</v>
      </c>
      <c r="G17" s="188"/>
      <c r="H17" s="125" t="s">
        <v>1246</v>
      </c>
      <c r="I17" s="125" t="str">
        <f>VLOOKUP(H17,Presupuesto!$B$11:$C$586,2,0)</f>
        <v>MUEBLES VARIOS DE OFICINA</v>
      </c>
      <c r="J17" s="265" t="s">
        <v>1849</v>
      </c>
      <c r="K17" s="125" t="s">
        <v>529</v>
      </c>
    </row>
    <row r="18" spans="2:11" ht="32.25" customHeight="1" x14ac:dyDescent="0.25">
      <c r="B18" s="120"/>
      <c r="C18" s="126" t="s">
        <v>64</v>
      </c>
      <c r="D18" s="178"/>
      <c r="E18" s="127">
        <v>2400</v>
      </c>
      <c r="F18" s="663">
        <f t="shared" si="0"/>
        <v>0</v>
      </c>
      <c r="G18" s="188"/>
      <c r="H18" s="128" t="s">
        <v>1246</v>
      </c>
      <c r="I18" s="125" t="str">
        <f>VLOOKUP(H18,Presupuesto!$B$11:$C$586,2,0)</f>
        <v>MUEBLES VARIOS DE OFICINA</v>
      </c>
      <c r="J18" s="125" t="str">
        <f t="shared" ref="J18:J26" si="1">$J$17</f>
        <v>Desarrollo e Innov. Curricular</v>
      </c>
      <c r="K18" s="125" t="s">
        <v>537</v>
      </c>
    </row>
    <row r="19" spans="2:11" x14ac:dyDescent="0.25">
      <c r="B19" s="120"/>
      <c r="C19" s="126" t="s">
        <v>65</v>
      </c>
      <c r="D19" s="178"/>
      <c r="E19" s="127">
        <v>1000</v>
      </c>
      <c r="F19" s="124">
        <f t="shared" si="0"/>
        <v>0</v>
      </c>
      <c r="G19" s="188"/>
      <c r="H19" s="128" t="s">
        <v>1246</v>
      </c>
      <c r="I19" s="125" t="str">
        <f>VLOOKUP(H19,Presupuesto!$B$11:$C$586,2,0)</f>
        <v>MUEBLES VARIOS DE OFICINA</v>
      </c>
      <c r="J19" s="125" t="str">
        <f t="shared" si="1"/>
        <v>Desarrollo e Innov. Curricular</v>
      </c>
      <c r="K19" s="125" t="s">
        <v>520</v>
      </c>
    </row>
    <row r="20" spans="2:11" x14ac:dyDescent="0.25">
      <c r="B20" s="120"/>
      <c r="C20" s="126" t="s">
        <v>66</v>
      </c>
      <c r="D20" s="178"/>
      <c r="E20" s="127">
        <v>6000</v>
      </c>
      <c r="F20" s="663">
        <f t="shared" si="0"/>
        <v>0</v>
      </c>
      <c r="G20" s="188"/>
      <c r="H20" s="128" t="s">
        <v>1246</v>
      </c>
      <c r="I20" s="125" t="str">
        <f>VLOOKUP(H20,Presupuesto!$B$11:$C$586,2,0)</f>
        <v>MUEBLES VARIOS DE OFICINA</v>
      </c>
      <c r="J20" s="125" t="str">
        <f t="shared" si="1"/>
        <v>Desarrollo e Innov. Curricular</v>
      </c>
      <c r="K20" s="125" t="s">
        <v>520</v>
      </c>
    </row>
    <row r="21" spans="2:11" x14ac:dyDescent="0.25">
      <c r="B21" s="120"/>
      <c r="C21" s="126" t="s">
        <v>67</v>
      </c>
      <c r="D21" s="178"/>
      <c r="E21" s="127">
        <v>3000</v>
      </c>
      <c r="F21" s="663">
        <f t="shared" si="0"/>
        <v>0</v>
      </c>
      <c r="G21" s="188"/>
      <c r="H21" s="128" t="s">
        <v>1246</v>
      </c>
      <c r="I21" s="125" t="str">
        <f>VLOOKUP(H21,Presupuesto!$B$11:$C$586,2,0)</f>
        <v>MUEBLES VARIOS DE OFICINA</v>
      </c>
      <c r="J21" s="125" t="str">
        <f t="shared" si="1"/>
        <v>Desarrollo e Innov. Curricular</v>
      </c>
      <c r="K21" s="125" t="s">
        <v>520</v>
      </c>
    </row>
    <row r="22" spans="2:11" x14ac:dyDescent="0.25">
      <c r="B22" s="120"/>
      <c r="C22" s="126" t="s">
        <v>68</v>
      </c>
      <c r="D22" s="178"/>
      <c r="E22" s="127">
        <v>10000</v>
      </c>
      <c r="F22" s="663">
        <f t="shared" si="0"/>
        <v>0</v>
      </c>
      <c r="G22" s="188"/>
      <c r="H22" s="128" t="s">
        <v>1246</v>
      </c>
      <c r="I22" s="125" t="str">
        <f>VLOOKUP(H22,Presupuesto!$B$11:$C$586,2,0)</f>
        <v>MUEBLES VARIOS DE OFICINA</v>
      </c>
      <c r="J22" s="125" t="str">
        <f t="shared" si="1"/>
        <v>Desarrollo e Innov. Curricular</v>
      </c>
      <c r="K22" s="125" t="s">
        <v>520</v>
      </c>
    </row>
    <row r="23" spans="2:11" x14ac:dyDescent="0.25">
      <c r="B23" s="120"/>
      <c r="C23" s="126" t="s">
        <v>69</v>
      </c>
      <c r="D23" s="178"/>
      <c r="E23" s="127">
        <v>8000</v>
      </c>
      <c r="F23" s="663">
        <f t="shared" si="0"/>
        <v>0</v>
      </c>
      <c r="G23" s="188"/>
      <c r="H23" s="128" t="s">
        <v>1246</v>
      </c>
      <c r="I23" s="125" t="str">
        <f>VLOOKUP(H23,Presupuesto!$B$11:$C$586,2,0)</f>
        <v>MUEBLES VARIOS DE OFICINA</v>
      </c>
      <c r="J23" s="125" t="str">
        <f t="shared" si="1"/>
        <v>Desarrollo e Innov. Curricular</v>
      </c>
      <c r="K23" s="125" t="s">
        <v>520</v>
      </c>
    </row>
    <row r="24" spans="2:11" x14ac:dyDescent="0.25">
      <c r="B24" s="120"/>
      <c r="C24" s="126" t="s">
        <v>70</v>
      </c>
      <c r="D24" s="178"/>
      <c r="E24" s="127">
        <v>2000</v>
      </c>
      <c r="F24" s="663">
        <f t="shared" si="0"/>
        <v>0</v>
      </c>
      <c r="G24" s="188"/>
      <c r="H24" s="128" t="s">
        <v>1246</v>
      </c>
      <c r="I24" s="125" t="str">
        <f>VLOOKUP(H24,Presupuesto!$B$11:$C$586,2,0)</f>
        <v>MUEBLES VARIOS DE OFICINA</v>
      </c>
      <c r="J24" s="125" t="str">
        <f t="shared" si="1"/>
        <v>Desarrollo e Innov. Curricular</v>
      </c>
      <c r="K24" s="125" t="s">
        <v>528</v>
      </c>
    </row>
    <row r="25" spans="2:11" x14ac:dyDescent="0.25">
      <c r="B25" s="120"/>
      <c r="C25" s="126" t="s">
        <v>71</v>
      </c>
      <c r="D25" s="178"/>
      <c r="E25" s="127">
        <v>5000</v>
      </c>
      <c r="F25" s="663">
        <f t="shared" si="0"/>
        <v>0</v>
      </c>
      <c r="G25" s="188"/>
      <c r="H25" s="128" t="s">
        <v>1246</v>
      </c>
      <c r="I25" s="125" t="str">
        <f>VLOOKUP(H25,Presupuesto!$B$11:$C$586,2,0)</f>
        <v>MUEBLES VARIOS DE OFICINA</v>
      </c>
      <c r="J25" s="125" t="str">
        <f t="shared" si="1"/>
        <v>Desarrollo e Innov. Curricular</v>
      </c>
      <c r="K25" s="125" t="s">
        <v>524</v>
      </c>
    </row>
    <row r="26" spans="2:11" ht="15.75" thickBot="1" x14ac:dyDescent="0.3">
      <c r="B26" s="120"/>
      <c r="C26" s="129" t="s">
        <v>72</v>
      </c>
      <c r="D26" s="186"/>
      <c r="E26" s="131">
        <v>100000</v>
      </c>
      <c r="F26" s="663">
        <f t="shared" si="0"/>
        <v>0</v>
      </c>
      <c r="G26" s="189"/>
      <c r="H26" s="133" t="s">
        <v>1246</v>
      </c>
      <c r="I26" s="133" t="str">
        <f>VLOOKUP(H26,Presupuesto!$B$11:$C$586,2,0)</f>
        <v>MUEBLES VARIOS DE OFICINA</v>
      </c>
      <c r="J26" s="133" t="str">
        <f t="shared" si="1"/>
        <v>Desarrollo e Innov. Curricular</v>
      </c>
      <c r="K26" s="151" t="s">
        <v>519</v>
      </c>
    </row>
    <row r="27" spans="2:11" x14ac:dyDescent="0.25">
      <c r="B27" s="120"/>
    </row>
    <row r="28" spans="2:11" ht="15.75" thickBot="1" x14ac:dyDescent="0.3"/>
    <row r="29" spans="2:11" ht="15.75" thickBot="1" x14ac:dyDescent="0.3">
      <c r="C29" s="508" t="s">
        <v>43</v>
      </c>
      <c r="D29" s="509">
        <f>SUM(F36:F45)</f>
        <v>0</v>
      </c>
      <c r="E29" s="520"/>
      <c r="F29" s="520"/>
      <c r="G29" s="515"/>
      <c r="H29" s="520"/>
      <c r="I29" s="520"/>
      <c r="J29" s="516"/>
      <c r="K29" s="516"/>
    </row>
    <row r="30" spans="2:11" x14ac:dyDescent="0.25">
      <c r="C30" s="512"/>
      <c r="D30" s="510"/>
      <c r="E30" s="519"/>
      <c r="F30" s="519"/>
      <c r="G30" s="519"/>
      <c r="H30" s="513"/>
      <c r="I30" s="513"/>
      <c r="J30" s="513"/>
      <c r="K30" s="536"/>
    </row>
    <row r="31" spans="2:11" x14ac:dyDescent="0.25">
      <c r="C31" s="512"/>
      <c r="D31" s="510"/>
      <c r="E31" s="519"/>
      <c r="F31" s="519"/>
      <c r="G31" s="519"/>
      <c r="H31" s="513"/>
      <c r="I31" s="513"/>
      <c r="J31" s="513"/>
      <c r="K31" s="536"/>
    </row>
    <row r="32" spans="2:11" ht="15.75" x14ac:dyDescent="0.25">
      <c r="C32" s="594" t="s">
        <v>515</v>
      </c>
      <c r="D32" s="595"/>
      <c r="E32" s="519"/>
      <c r="F32" s="519"/>
      <c r="G32" s="519"/>
      <c r="H32" s="513"/>
      <c r="I32" s="513"/>
      <c r="J32" s="513"/>
      <c r="K32" s="536"/>
    </row>
    <row r="33" spans="3:11" ht="18.75" x14ac:dyDescent="0.25">
      <c r="C33" s="596" t="e">
        <f>IFERROR(VLOOKUP(D32,'Desarrollo e Innov. Curricular'!$E:$F,2,FALSE),IFERROR(VLOOKUP(D32,Investigación!$E:$F,2,FALSE),IFERROR(VLOOKUP(D32,'Vinculación Univ. Sociedad'!$E:$F,2,FALSE),IFERROR(VLOOKUP(D32,'Docencia y Profesorado Universi'!$E:$F,2,FALSE),IFERROR(VLOOKUP(D32,Estudiantes!$E:$F,2,FALSE),IFERROR(VLOOKUP(D32,'Gestion Administrativa'!#REF!,2,FALSE),IFERROR(VLOOKUP(D32,'Gestion Academica'!$E:$F,2,FALSE),IFERROR(VLOOKUP(D32,Graduados!$E:$F,2,FALSE),IFERROR(VLOOKUP(D32,'Gestión del Conocimiento'!$E:$F,2,FALSE),IFERROR(VLOOKUP(D32,Gobernabilidad!$E:$F,2,FALSE),IFERROR(VLOOKUP(D32,'NIVEL DE ES Y  SISTEMA NACIONAL'!$E:$F,2,FALSE),VLOOKUP(D32,'Lo Esencial'!$E:$F,2,0))))))))))))</f>
        <v>#N/A</v>
      </c>
      <c r="D33" s="510"/>
      <c r="E33" s="519"/>
      <c r="F33" s="519"/>
      <c r="G33" s="519"/>
      <c r="H33" s="513"/>
      <c r="I33" s="513"/>
      <c r="J33" s="513"/>
      <c r="K33" s="536"/>
    </row>
    <row r="34" spans="3:11" ht="15.75" thickBot="1" x14ac:dyDescent="0.3">
      <c r="C34" s="512"/>
      <c r="D34" s="510"/>
      <c r="E34" s="519"/>
      <c r="F34" s="519"/>
      <c r="G34" s="519"/>
      <c r="H34" s="513"/>
      <c r="I34" s="513"/>
      <c r="J34" s="513"/>
      <c r="K34" s="536"/>
    </row>
    <row r="35" spans="3:11" ht="30.75" thickBot="1" x14ac:dyDescent="0.3">
      <c r="C35" s="548" t="s">
        <v>44</v>
      </c>
      <c r="D35" s="550" t="s">
        <v>55</v>
      </c>
      <c r="E35" s="550" t="s">
        <v>57</v>
      </c>
      <c r="F35" s="549" t="s">
        <v>27</v>
      </c>
      <c r="G35" s="555" t="s">
        <v>252</v>
      </c>
      <c r="H35" s="550" t="s">
        <v>46</v>
      </c>
      <c r="I35" s="550" t="s">
        <v>253</v>
      </c>
      <c r="J35" s="550" t="s">
        <v>535</v>
      </c>
      <c r="K35" s="550" t="s">
        <v>536</v>
      </c>
    </row>
    <row r="36" spans="3:11" x14ac:dyDescent="0.25">
      <c r="C36" s="521" t="s">
        <v>63</v>
      </c>
      <c r="D36" s="573"/>
      <c r="E36" s="522">
        <v>2800</v>
      </c>
      <c r="F36" s="523">
        <f>D36*E36</f>
        <v>0</v>
      </c>
      <c r="G36" s="576"/>
      <c r="H36" s="524" t="s">
        <v>1246</v>
      </c>
      <c r="I36" s="524" t="str">
        <f>VLOOKUP(H36,Presupuesto!$B$11:$C$586,2,0)</f>
        <v>MUEBLES VARIOS DE OFICINA</v>
      </c>
      <c r="J36" s="601" t="s">
        <v>247</v>
      </c>
      <c r="K36" s="524" t="s">
        <v>529</v>
      </c>
    </row>
    <row r="37" spans="3:11" x14ac:dyDescent="0.25">
      <c r="C37" s="525" t="s">
        <v>64</v>
      </c>
      <c r="D37" s="569"/>
      <c r="E37" s="526">
        <v>2400</v>
      </c>
      <c r="F37" s="523">
        <f>D37*E37</f>
        <v>0</v>
      </c>
      <c r="G37" s="576"/>
      <c r="H37" s="527" t="s">
        <v>1246</v>
      </c>
      <c r="I37" s="524" t="str">
        <f>VLOOKUP(H37,Presupuesto!$B$11:$C$586,2,0)</f>
        <v>MUEBLES VARIOS DE OFICINA</v>
      </c>
      <c r="J37" s="524" t="str">
        <f>$J$36</f>
        <v>Graduados</v>
      </c>
      <c r="K37" s="524" t="s">
        <v>537</v>
      </c>
    </row>
    <row r="38" spans="3:11" x14ac:dyDescent="0.25">
      <c r="C38" s="525" t="s">
        <v>65</v>
      </c>
      <c r="D38" s="569"/>
      <c r="E38" s="526">
        <v>1000</v>
      </c>
      <c r="F38" s="523">
        <f t="shared" ref="F38:F45" si="2">D38*E38</f>
        <v>0</v>
      </c>
      <c r="G38" s="576"/>
      <c r="H38" s="527" t="s">
        <v>1246</v>
      </c>
      <c r="I38" s="524" t="str">
        <f>VLOOKUP(H38,Presupuesto!$B$11:$C$586,2,0)</f>
        <v>MUEBLES VARIOS DE OFICINA</v>
      </c>
      <c r="J38" s="524" t="str">
        <f t="shared" ref="J38:J44" si="3">$J$36</f>
        <v>Graduados</v>
      </c>
      <c r="K38" s="524" t="s">
        <v>520</v>
      </c>
    </row>
    <row r="39" spans="3:11" x14ac:dyDescent="0.25">
      <c r="C39" s="525" t="s">
        <v>66</v>
      </c>
      <c r="D39" s="569"/>
      <c r="E39" s="526">
        <v>6000</v>
      </c>
      <c r="F39" s="523">
        <f t="shared" si="2"/>
        <v>0</v>
      </c>
      <c r="G39" s="576"/>
      <c r="H39" s="527" t="s">
        <v>1246</v>
      </c>
      <c r="I39" s="524" t="str">
        <f>VLOOKUP(H39,Presupuesto!$B$11:$C$586,2,0)</f>
        <v>MUEBLES VARIOS DE OFICINA</v>
      </c>
      <c r="J39" s="524" t="str">
        <f t="shared" si="3"/>
        <v>Graduados</v>
      </c>
      <c r="K39" s="524" t="s">
        <v>520</v>
      </c>
    </row>
    <row r="40" spans="3:11" x14ac:dyDescent="0.25">
      <c r="C40" s="525" t="s">
        <v>67</v>
      </c>
      <c r="D40" s="569"/>
      <c r="E40" s="526">
        <v>3000</v>
      </c>
      <c r="F40" s="523">
        <f t="shared" si="2"/>
        <v>0</v>
      </c>
      <c r="G40" s="576"/>
      <c r="H40" s="527" t="s">
        <v>1246</v>
      </c>
      <c r="I40" s="524" t="str">
        <f>VLOOKUP(H40,Presupuesto!$B$11:$C$586,2,0)</f>
        <v>MUEBLES VARIOS DE OFICINA</v>
      </c>
      <c r="J40" s="524" t="str">
        <f t="shared" si="3"/>
        <v>Graduados</v>
      </c>
      <c r="K40" s="524" t="s">
        <v>520</v>
      </c>
    </row>
    <row r="41" spans="3:11" x14ac:dyDescent="0.25">
      <c r="C41" s="525" t="s">
        <v>68</v>
      </c>
      <c r="D41" s="569"/>
      <c r="E41" s="526">
        <v>10000</v>
      </c>
      <c r="F41" s="523">
        <f t="shared" si="2"/>
        <v>0</v>
      </c>
      <c r="G41" s="576"/>
      <c r="H41" s="527" t="s">
        <v>1246</v>
      </c>
      <c r="I41" s="524" t="str">
        <f>VLOOKUP(H41,Presupuesto!$B$11:$C$586,2,0)</f>
        <v>MUEBLES VARIOS DE OFICINA</v>
      </c>
      <c r="J41" s="524" t="str">
        <f t="shared" si="3"/>
        <v>Graduados</v>
      </c>
      <c r="K41" s="524" t="s">
        <v>520</v>
      </c>
    </row>
    <row r="42" spans="3:11" x14ac:dyDescent="0.25">
      <c r="C42" s="525" t="s">
        <v>69</v>
      </c>
      <c r="D42" s="569"/>
      <c r="E42" s="526">
        <v>8000</v>
      </c>
      <c r="F42" s="523">
        <f t="shared" si="2"/>
        <v>0</v>
      </c>
      <c r="G42" s="576"/>
      <c r="H42" s="527" t="s">
        <v>1246</v>
      </c>
      <c r="I42" s="524" t="str">
        <f>VLOOKUP(H42,Presupuesto!$B$11:$C$586,2,0)</f>
        <v>MUEBLES VARIOS DE OFICINA</v>
      </c>
      <c r="J42" s="524" t="str">
        <f t="shared" si="3"/>
        <v>Graduados</v>
      </c>
      <c r="K42" s="524" t="s">
        <v>520</v>
      </c>
    </row>
    <row r="43" spans="3:11" x14ac:dyDescent="0.25">
      <c r="C43" s="525" t="s">
        <v>70</v>
      </c>
      <c r="D43" s="569"/>
      <c r="E43" s="526">
        <v>2000</v>
      </c>
      <c r="F43" s="523">
        <f t="shared" si="2"/>
        <v>0</v>
      </c>
      <c r="G43" s="576"/>
      <c r="H43" s="527" t="s">
        <v>1246</v>
      </c>
      <c r="I43" s="524" t="str">
        <f>VLOOKUP(H43,Presupuesto!$B$11:$C$586,2,0)</f>
        <v>MUEBLES VARIOS DE OFICINA</v>
      </c>
      <c r="J43" s="524" t="str">
        <f t="shared" si="3"/>
        <v>Graduados</v>
      </c>
      <c r="K43" s="524" t="s">
        <v>528</v>
      </c>
    </row>
    <row r="44" spans="3:11" x14ac:dyDescent="0.25">
      <c r="C44" s="525" t="s">
        <v>71</v>
      </c>
      <c r="D44" s="569"/>
      <c r="E44" s="526">
        <v>5000</v>
      </c>
      <c r="F44" s="523">
        <f t="shared" si="2"/>
        <v>0</v>
      </c>
      <c r="G44" s="576"/>
      <c r="H44" s="527" t="s">
        <v>1246</v>
      </c>
      <c r="I44" s="524" t="str">
        <f>VLOOKUP(H44,Presupuesto!$B$11:$C$586,2,0)</f>
        <v>MUEBLES VARIOS DE OFICINA</v>
      </c>
      <c r="J44" s="524" t="str">
        <f t="shared" si="3"/>
        <v>Graduados</v>
      </c>
      <c r="K44" s="524" t="s">
        <v>524</v>
      </c>
    </row>
    <row r="45" spans="3:11" ht="15.75" thickBot="1" x14ac:dyDescent="0.3">
      <c r="C45" s="528" t="s">
        <v>72</v>
      </c>
      <c r="D45" s="574"/>
      <c r="E45" s="530">
        <v>100000</v>
      </c>
      <c r="F45" s="531">
        <f t="shared" si="2"/>
        <v>0</v>
      </c>
      <c r="G45" s="577"/>
      <c r="H45" s="532" t="s">
        <v>1246</v>
      </c>
      <c r="I45" s="532" t="str">
        <f>VLOOKUP(H45,Presupuesto!$B$11:$C$586,2,0)</f>
        <v>MUEBLES VARIOS DE OFICINA</v>
      </c>
      <c r="J45" s="532" t="str">
        <f>$J$36</f>
        <v>Graduados</v>
      </c>
      <c r="K45" s="547" t="s">
        <v>519</v>
      </c>
    </row>
    <row r="47" spans="3:11" ht="15.75" thickBot="1" x14ac:dyDescent="0.3"/>
    <row r="48" spans="3:11" ht="15.75" thickBot="1" x14ac:dyDescent="0.3">
      <c r="C48" s="508" t="s">
        <v>43</v>
      </c>
      <c r="D48" s="509">
        <f>SUM(F55:F64)</f>
        <v>0</v>
      </c>
      <c r="E48" s="520"/>
      <c r="F48" s="520"/>
      <c r="G48" s="515"/>
      <c r="H48" s="520"/>
      <c r="I48" s="520"/>
      <c r="J48" s="516"/>
      <c r="K48" s="516"/>
    </row>
    <row r="49" spans="3:11" x14ac:dyDescent="0.25">
      <c r="C49" s="512"/>
      <c r="D49" s="510"/>
      <c r="E49" s="519"/>
      <c r="F49" s="519"/>
      <c r="G49" s="519"/>
      <c r="H49" s="513"/>
      <c r="I49" s="513"/>
      <c r="J49" s="513"/>
      <c r="K49" s="536"/>
    </row>
    <row r="50" spans="3:11" x14ac:dyDescent="0.25">
      <c r="C50" s="512"/>
      <c r="D50" s="510"/>
      <c r="E50" s="519"/>
      <c r="F50" s="519"/>
      <c r="G50" s="519"/>
      <c r="H50" s="513"/>
      <c r="I50" s="513"/>
      <c r="J50" s="513"/>
      <c r="K50" s="536"/>
    </row>
    <row r="51" spans="3:11" ht="15.75" x14ac:dyDescent="0.25">
      <c r="C51" s="594" t="s">
        <v>515</v>
      </c>
      <c r="D51" s="595"/>
      <c r="E51" s="519"/>
      <c r="F51" s="519"/>
      <c r="G51" s="519"/>
      <c r="H51" s="513"/>
      <c r="I51" s="513"/>
      <c r="J51" s="513"/>
      <c r="K51" s="536"/>
    </row>
    <row r="52" spans="3:11" ht="18.75" x14ac:dyDescent="0.25">
      <c r="C52" s="596"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Administrativa'!#REF!,2,FALSE),IFERROR(VLOOKUP(D51,'Gestion Academica'!$E:$F,2,FALSE),IFERROR(VLOOKUP(D51,Graduados!$E:$F,2,FALSE),IFERROR(VLOOKUP(D51,'Gestión del Conocimiento'!$E:$F,2,FALSE),IFERROR(VLOOKUP(D51,Gobernabilidad!$E:$F,2,FALSE),IFERROR(VLOOKUP(D51,'NIVEL DE ES Y  SISTEMA NACIONAL'!$E:$F,2,FALSE),VLOOKUP(D51,'Lo Esencial'!$E:$F,2,0))))))))))))</f>
        <v>#N/A</v>
      </c>
      <c r="D52" s="510"/>
      <c r="E52" s="519"/>
      <c r="F52" s="519"/>
      <c r="G52" s="519"/>
      <c r="H52" s="513"/>
      <c r="I52" s="513"/>
      <c r="J52" s="513"/>
      <c r="K52" s="536"/>
    </row>
    <row r="53" spans="3:11" ht="15.75" thickBot="1" x14ac:dyDescent="0.3">
      <c r="C53" s="512"/>
      <c r="D53" s="510"/>
      <c r="E53" s="519"/>
      <c r="F53" s="519"/>
      <c r="G53" s="519"/>
      <c r="H53" s="513"/>
      <c r="I53" s="513"/>
      <c r="J53" s="513"/>
      <c r="K53" s="536"/>
    </row>
    <row r="54" spans="3:11" ht="30.75" thickBot="1" x14ac:dyDescent="0.3">
      <c r="C54" s="548" t="s">
        <v>44</v>
      </c>
      <c r="D54" s="550" t="s">
        <v>55</v>
      </c>
      <c r="E54" s="550" t="s">
        <v>57</v>
      </c>
      <c r="F54" s="549" t="s">
        <v>27</v>
      </c>
      <c r="G54" s="555" t="s">
        <v>252</v>
      </c>
      <c r="H54" s="550" t="s">
        <v>46</v>
      </c>
      <c r="I54" s="550" t="s">
        <v>253</v>
      </c>
      <c r="J54" s="550" t="s">
        <v>535</v>
      </c>
      <c r="K54" s="550" t="s">
        <v>536</v>
      </c>
    </row>
    <row r="55" spans="3:11" x14ac:dyDescent="0.25">
      <c r="C55" s="521" t="s">
        <v>63</v>
      </c>
      <c r="D55" s="573"/>
      <c r="E55" s="522">
        <v>2800</v>
      </c>
      <c r="F55" s="523">
        <f>D55*E55</f>
        <v>0</v>
      </c>
      <c r="G55" s="576"/>
      <c r="H55" s="524" t="s">
        <v>1246</v>
      </c>
      <c r="I55" s="524" t="str">
        <f>VLOOKUP(H55,Presupuesto!$B$11:$C$586,2,0)</f>
        <v>MUEBLES VARIOS DE OFICINA</v>
      </c>
      <c r="J55" s="601" t="s">
        <v>171</v>
      </c>
      <c r="K55" s="524" t="s">
        <v>529</v>
      </c>
    </row>
    <row r="56" spans="3:11" x14ac:dyDescent="0.25">
      <c r="C56" s="525" t="s">
        <v>64</v>
      </c>
      <c r="D56" s="569"/>
      <c r="E56" s="526">
        <v>2400</v>
      </c>
      <c r="F56" s="523">
        <f>D56*E56</f>
        <v>0</v>
      </c>
      <c r="G56" s="576"/>
      <c r="H56" s="527" t="s">
        <v>1246</v>
      </c>
      <c r="I56" s="524" t="str">
        <f>VLOOKUP(H56,Presupuesto!$B$11:$C$586,2,0)</f>
        <v>MUEBLES VARIOS DE OFICINA</v>
      </c>
      <c r="J56" s="524" t="str">
        <f>$J$55</f>
        <v>Estudiantes</v>
      </c>
      <c r="K56" s="524" t="s">
        <v>537</v>
      </c>
    </row>
    <row r="57" spans="3:11" x14ac:dyDescent="0.25">
      <c r="C57" s="525" t="s">
        <v>65</v>
      </c>
      <c r="D57" s="569"/>
      <c r="E57" s="526">
        <v>1000</v>
      </c>
      <c r="F57" s="523">
        <f t="shared" ref="F57:F64" si="4">D57*E57</f>
        <v>0</v>
      </c>
      <c r="G57" s="576"/>
      <c r="H57" s="527" t="s">
        <v>1246</v>
      </c>
      <c r="I57" s="524" t="str">
        <f>VLOOKUP(H57,Presupuesto!$B$11:$C$586,2,0)</f>
        <v>MUEBLES VARIOS DE OFICINA</v>
      </c>
      <c r="J57" s="524" t="str">
        <f t="shared" ref="J57:J63" si="5">$J$55</f>
        <v>Estudiantes</v>
      </c>
      <c r="K57" s="524" t="s">
        <v>520</v>
      </c>
    </row>
    <row r="58" spans="3:11" x14ac:dyDescent="0.25">
      <c r="C58" s="525" t="s">
        <v>66</v>
      </c>
      <c r="D58" s="569"/>
      <c r="E58" s="526">
        <v>6000</v>
      </c>
      <c r="F58" s="523">
        <f t="shared" si="4"/>
        <v>0</v>
      </c>
      <c r="G58" s="576"/>
      <c r="H58" s="527" t="s">
        <v>1246</v>
      </c>
      <c r="I58" s="524" t="str">
        <f>VLOOKUP(H58,Presupuesto!$B$11:$C$586,2,0)</f>
        <v>MUEBLES VARIOS DE OFICINA</v>
      </c>
      <c r="J58" s="524" t="str">
        <f t="shared" si="5"/>
        <v>Estudiantes</v>
      </c>
      <c r="K58" s="524" t="s">
        <v>520</v>
      </c>
    </row>
    <row r="59" spans="3:11" x14ac:dyDescent="0.25">
      <c r="C59" s="525" t="s">
        <v>67</v>
      </c>
      <c r="D59" s="569"/>
      <c r="E59" s="526">
        <v>3000</v>
      </c>
      <c r="F59" s="523">
        <f t="shared" si="4"/>
        <v>0</v>
      </c>
      <c r="G59" s="576"/>
      <c r="H59" s="527" t="s">
        <v>1246</v>
      </c>
      <c r="I59" s="524" t="str">
        <f>VLOOKUP(H59,Presupuesto!$B$11:$C$586,2,0)</f>
        <v>MUEBLES VARIOS DE OFICINA</v>
      </c>
      <c r="J59" s="524" t="str">
        <f t="shared" si="5"/>
        <v>Estudiantes</v>
      </c>
      <c r="K59" s="524" t="s">
        <v>520</v>
      </c>
    </row>
    <row r="60" spans="3:11" x14ac:dyDescent="0.25">
      <c r="C60" s="525" t="s">
        <v>68</v>
      </c>
      <c r="D60" s="569"/>
      <c r="E60" s="526">
        <v>10000</v>
      </c>
      <c r="F60" s="523">
        <f t="shared" si="4"/>
        <v>0</v>
      </c>
      <c r="G60" s="576"/>
      <c r="H60" s="527" t="s">
        <v>1246</v>
      </c>
      <c r="I60" s="524" t="str">
        <f>VLOOKUP(H60,Presupuesto!$B$11:$C$586,2,0)</f>
        <v>MUEBLES VARIOS DE OFICINA</v>
      </c>
      <c r="J60" s="524" t="str">
        <f t="shared" si="5"/>
        <v>Estudiantes</v>
      </c>
      <c r="K60" s="524" t="s">
        <v>520</v>
      </c>
    </row>
    <row r="61" spans="3:11" x14ac:dyDescent="0.25">
      <c r="C61" s="525" t="s">
        <v>69</v>
      </c>
      <c r="D61" s="569"/>
      <c r="E61" s="526">
        <v>8000</v>
      </c>
      <c r="F61" s="523">
        <f t="shared" si="4"/>
        <v>0</v>
      </c>
      <c r="G61" s="576"/>
      <c r="H61" s="527" t="s">
        <v>1246</v>
      </c>
      <c r="I61" s="524" t="str">
        <f>VLOOKUP(H61,Presupuesto!$B$11:$C$586,2,0)</f>
        <v>MUEBLES VARIOS DE OFICINA</v>
      </c>
      <c r="J61" s="524" t="str">
        <f t="shared" si="5"/>
        <v>Estudiantes</v>
      </c>
      <c r="K61" s="524" t="s">
        <v>520</v>
      </c>
    </row>
    <row r="62" spans="3:11" x14ac:dyDescent="0.25">
      <c r="C62" s="525" t="s">
        <v>70</v>
      </c>
      <c r="D62" s="569"/>
      <c r="E62" s="526">
        <v>2000</v>
      </c>
      <c r="F62" s="523">
        <f t="shared" si="4"/>
        <v>0</v>
      </c>
      <c r="G62" s="576"/>
      <c r="H62" s="527" t="s">
        <v>1246</v>
      </c>
      <c r="I62" s="524" t="str">
        <f>VLOOKUP(H62,Presupuesto!$B$11:$C$586,2,0)</f>
        <v>MUEBLES VARIOS DE OFICINA</v>
      </c>
      <c r="J62" s="524" t="str">
        <f t="shared" si="5"/>
        <v>Estudiantes</v>
      </c>
      <c r="K62" s="524" t="s">
        <v>528</v>
      </c>
    </row>
    <row r="63" spans="3:11" x14ac:dyDescent="0.25">
      <c r="C63" s="525" t="s">
        <v>71</v>
      </c>
      <c r="D63" s="569"/>
      <c r="E63" s="526">
        <v>5000</v>
      </c>
      <c r="F63" s="523">
        <f t="shared" si="4"/>
        <v>0</v>
      </c>
      <c r="G63" s="576"/>
      <c r="H63" s="527" t="s">
        <v>1246</v>
      </c>
      <c r="I63" s="524" t="str">
        <f>VLOOKUP(H63,Presupuesto!$B$11:$C$586,2,0)</f>
        <v>MUEBLES VARIOS DE OFICINA</v>
      </c>
      <c r="J63" s="524" t="str">
        <f t="shared" si="5"/>
        <v>Estudiantes</v>
      </c>
      <c r="K63" s="524" t="s">
        <v>524</v>
      </c>
    </row>
    <row r="64" spans="3:11" ht="15.75" thickBot="1" x14ac:dyDescent="0.3">
      <c r="C64" s="528" t="s">
        <v>72</v>
      </c>
      <c r="D64" s="574"/>
      <c r="E64" s="530">
        <v>100000</v>
      </c>
      <c r="F64" s="531">
        <f t="shared" si="4"/>
        <v>0</v>
      </c>
      <c r="G64" s="577"/>
      <c r="H64" s="532" t="s">
        <v>1246</v>
      </c>
      <c r="I64" s="532" t="str">
        <f>VLOOKUP(H64,Presupuesto!$B$11:$C$586,2,0)</f>
        <v>MUEBLES VARIOS DE OFICINA</v>
      </c>
      <c r="J64" s="532" t="str">
        <f>$J$55</f>
        <v>Estudiantes</v>
      </c>
      <c r="K64" s="547" t="s">
        <v>519</v>
      </c>
    </row>
    <row r="65" spans="3:11" x14ac:dyDescent="0.25">
      <c r="C65" s="516"/>
      <c r="D65" s="516"/>
      <c r="E65" s="516"/>
      <c r="F65" s="516"/>
      <c r="G65" s="514"/>
      <c r="H65" s="516"/>
      <c r="I65" s="516"/>
      <c r="J65" s="516"/>
      <c r="K65" s="516"/>
    </row>
    <row r="66" spans="3:11" ht="15.75" thickBot="1" x14ac:dyDescent="0.3">
      <c r="C66" s="516"/>
      <c r="D66" s="516"/>
      <c r="E66" s="516"/>
      <c r="F66" s="516"/>
      <c r="G66" s="514"/>
      <c r="H66" s="516"/>
      <c r="I66" s="516"/>
      <c r="J66" s="516"/>
      <c r="K66" s="516"/>
    </row>
    <row r="67" spans="3:11" ht="15.75" thickBot="1" x14ac:dyDescent="0.3">
      <c r="C67" s="508" t="s">
        <v>43</v>
      </c>
      <c r="D67" s="509">
        <f>SUM(F74:F83)</f>
        <v>0</v>
      </c>
      <c r="E67" s="520"/>
      <c r="F67" s="520"/>
      <c r="G67" s="515"/>
      <c r="H67" s="520"/>
      <c r="I67" s="520"/>
      <c r="J67" s="516"/>
      <c r="K67" s="516"/>
    </row>
    <row r="68" spans="3:11" x14ac:dyDescent="0.25">
      <c r="C68" s="512"/>
      <c r="D68" s="510"/>
      <c r="E68" s="519"/>
      <c r="F68" s="519"/>
      <c r="G68" s="519"/>
      <c r="H68" s="513"/>
      <c r="I68" s="513"/>
      <c r="J68" s="513"/>
      <c r="K68" s="536"/>
    </row>
    <row r="69" spans="3:11" x14ac:dyDescent="0.25">
      <c r="C69" s="512"/>
      <c r="D69" s="510"/>
      <c r="E69" s="519"/>
      <c r="F69" s="519"/>
      <c r="G69" s="519"/>
      <c r="H69" s="513"/>
      <c r="I69" s="513"/>
      <c r="J69" s="513"/>
      <c r="K69" s="536"/>
    </row>
    <row r="70" spans="3:11" ht="15.75" x14ac:dyDescent="0.25">
      <c r="C70" s="594" t="s">
        <v>515</v>
      </c>
      <c r="D70" s="595"/>
      <c r="E70" s="519"/>
      <c r="F70" s="519"/>
      <c r="G70" s="519"/>
      <c r="H70" s="513"/>
      <c r="I70" s="513"/>
      <c r="J70" s="513"/>
      <c r="K70" s="536"/>
    </row>
    <row r="71" spans="3:11" ht="18.75" x14ac:dyDescent="0.25">
      <c r="C71" s="596"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Administrativa'!#REF!,2,FALSE),IFERROR(VLOOKUP(D70,'Gestion Academica'!$E:$F,2,FALSE),IFERROR(VLOOKUP(D70,Graduados!$E:$F,2,FALSE),IFERROR(VLOOKUP(D70,'Gestión del Conocimiento'!$E:$F,2,FALSE),IFERROR(VLOOKUP(D70,Gobernabilidad!$E:$F,2,FALSE),IFERROR(VLOOKUP(D70,'NIVEL DE ES Y  SISTEMA NACIONAL'!$E:$F,2,FALSE),VLOOKUP(D70,'Lo Esencial'!$E:$F,2,0))))))))))))</f>
        <v>#N/A</v>
      </c>
      <c r="D71" s="510"/>
      <c r="E71" s="519"/>
      <c r="F71" s="519"/>
      <c r="G71" s="519"/>
      <c r="H71" s="513"/>
      <c r="I71" s="513"/>
      <c r="J71" s="513"/>
      <c r="K71" s="536"/>
    </row>
    <row r="72" spans="3:11" ht="15.75" thickBot="1" x14ac:dyDescent="0.3">
      <c r="C72" s="512"/>
      <c r="D72" s="510"/>
      <c r="E72" s="519"/>
      <c r="F72" s="519"/>
      <c r="G72" s="519"/>
      <c r="H72" s="513"/>
      <c r="I72" s="513"/>
      <c r="J72" s="513"/>
      <c r="K72" s="536"/>
    </row>
    <row r="73" spans="3:11" ht="30.75" thickBot="1" x14ac:dyDescent="0.3">
      <c r="C73" s="548" t="s">
        <v>44</v>
      </c>
      <c r="D73" s="550" t="s">
        <v>55</v>
      </c>
      <c r="E73" s="550" t="s">
        <v>57</v>
      </c>
      <c r="F73" s="549" t="s">
        <v>27</v>
      </c>
      <c r="G73" s="555" t="s">
        <v>252</v>
      </c>
      <c r="H73" s="550" t="s">
        <v>46</v>
      </c>
      <c r="I73" s="550" t="s">
        <v>253</v>
      </c>
      <c r="J73" s="550" t="s">
        <v>535</v>
      </c>
      <c r="K73" s="550" t="s">
        <v>536</v>
      </c>
    </row>
    <row r="74" spans="3:11" x14ac:dyDescent="0.25">
      <c r="C74" s="521" t="s">
        <v>63</v>
      </c>
      <c r="D74" s="573"/>
      <c r="E74" s="522">
        <v>2800</v>
      </c>
      <c r="F74" s="523">
        <f>D74*E74</f>
        <v>0</v>
      </c>
      <c r="G74" s="576"/>
      <c r="H74" s="524" t="s">
        <v>1246</v>
      </c>
      <c r="I74" s="524" t="str">
        <f>VLOOKUP(H74,Presupuesto!$B$11:$C$586,2,0)</f>
        <v>MUEBLES VARIOS DE OFICINA</v>
      </c>
      <c r="J74" s="601" t="s">
        <v>236</v>
      </c>
      <c r="K74" s="524" t="s">
        <v>529</v>
      </c>
    </row>
    <row r="75" spans="3:11" x14ac:dyDescent="0.25">
      <c r="C75" s="525" t="s">
        <v>64</v>
      </c>
      <c r="D75" s="569"/>
      <c r="E75" s="526">
        <v>2400</v>
      </c>
      <c r="F75" s="523">
        <f>D75*E75</f>
        <v>0</v>
      </c>
      <c r="G75" s="576"/>
      <c r="H75" s="527" t="s">
        <v>1246</v>
      </c>
      <c r="I75" s="524" t="str">
        <f>VLOOKUP(H75,Presupuesto!$B$11:$C$586,2,0)</f>
        <v>MUEBLES VARIOS DE OFICINA</v>
      </c>
      <c r="J75" s="524" t="str">
        <f>$J$74</f>
        <v>Investigación</v>
      </c>
      <c r="K75" s="524" t="s">
        <v>537</v>
      </c>
    </row>
    <row r="76" spans="3:11" x14ac:dyDescent="0.25">
      <c r="C76" s="525" t="s">
        <v>65</v>
      </c>
      <c r="D76" s="569"/>
      <c r="E76" s="526">
        <v>1000</v>
      </c>
      <c r="F76" s="523">
        <f t="shared" ref="F76:F83" si="6">D76*E76</f>
        <v>0</v>
      </c>
      <c r="G76" s="576"/>
      <c r="H76" s="527" t="s">
        <v>1246</v>
      </c>
      <c r="I76" s="524" t="str">
        <f>VLOOKUP(H76,Presupuesto!$B$11:$C$586,2,0)</f>
        <v>MUEBLES VARIOS DE OFICINA</v>
      </c>
      <c r="J76" s="524" t="str">
        <f t="shared" ref="J76:J83" si="7">$J$74</f>
        <v>Investigación</v>
      </c>
      <c r="K76" s="524" t="s">
        <v>520</v>
      </c>
    </row>
    <row r="77" spans="3:11" x14ac:dyDescent="0.25">
      <c r="C77" s="525" t="s">
        <v>66</v>
      </c>
      <c r="D77" s="569"/>
      <c r="E77" s="526">
        <v>6000</v>
      </c>
      <c r="F77" s="523">
        <f t="shared" si="6"/>
        <v>0</v>
      </c>
      <c r="G77" s="576"/>
      <c r="H77" s="527" t="s">
        <v>1246</v>
      </c>
      <c r="I77" s="524" t="str">
        <f>VLOOKUP(H77,Presupuesto!$B$11:$C$586,2,0)</f>
        <v>MUEBLES VARIOS DE OFICINA</v>
      </c>
      <c r="J77" s="524" t="str">
        <f t="shared" si="7"/>
        <v>Investigación</v>
      </c>
      <c r="K77" s="524" t="s">
        <v>520</v>
      </c>
    </row>
    <row r="78" spans="3:11" x14ac:dyDescent="0.25">
      <c r="C78" s="525" t="s">
        <v>67</v>
      </c>
      <c r="D78" s="569"/>
      <c r="E78" s="526">
        <v>3000</v>
      </c>
      <c r="F78" s="523">
        <f t="shared" si="6"/>
        <v>0</v>
      </c>
      <c r="G78" s="576"/>
      <c r="H78" s="527" t="s">
        <v>1246</v>
      </c>
      <c r="I78" s="524" t="str">
        <f>VLOOKUP(H78,Presupuesto!$B$11:$C$586,2,0)</f>
        <v>MUEBLES VARIOS DE OFICINA</v>
      </c>
      <c r="J78" s="524" t="str">
        <f t="shared" si="7"/>
        <v>Investigación</v>
      </c>
      <c r="K78" s="524" t="s">
        <v>520</v>
      </c>
    </row>
    <row r="79" spans="3:11" x14ac:dyDescent="0.25">
      <c r="C79" s="525" t="s">
        <v>68</v>
      </c>
      <c r="D79" s="569"/>
      <c r="E79" s="526">
        <v>10000</v>
      </c>
      <c r="F79" s="523">
        <f t="shared" si="6"/>
        <v>0</v>
      </c>
      <c r="G79" s="576"/>
      <c r="H79" s="527" t="s">
        <v>1246</v>
      </c>
      <c r="I79" s="524" t="str">
        <f>VLOOKUP(H79,Presupuesto!$B$11:$C$586,2,0)</f>
        <v>MUEBLES VARIOS DE OFICINA</v>
      </c>
      <c r="J79" s="524" t="str">
        <f t="shared" si="7"/>
        <v>Investigación</v>
      </c>
      <c r="K79" s="524" t="s">
        <v>520</v>
      </c>
    </row>
    <row r="80" spans="3:11" x14ac:dyDescent="0.25">
      <c r="C80" s="525" t="s">
        <v>69</v>
      </c>
      <c r="D80" s="569"/>
      <c r="E80" s="526">
        <v>8000</v>
      </c>
      <c r="F80" s="523">
        <f t="shared" si="6"/>
        <v>0</v>
      </c>
      <c r="G80" s="576"/>
      <c r="H80" s="527" t="s">
        <v>1246</v>
      </c>
      <c r="I80" s="524" t="str">
        <f>VLOOKUP(H80,Presupuesto!$B$11:$C$586,2,0)</f>
        <v>MUEBLES VARIOS DE OFICINA</v>
      </c>
      <c r="J80" s="524" t="str">
        <f t="shared" si="7"/>
        <v>Investigación</v>
      </c>
      <c r="K80" s="524" t="s">
        <v>520</v>
      </c>
    </row>
    <row r="81" spans="3:11" x14ac:dyDescent="0.25">
      <c r="C81" s="525" t="s">
        <v>70</v>
      </c>
      <c r="D81" s="569"/>
      <c r="E81" s="526">
        <v>2000</v>
      </c>
      <c r="F81" s="523">
        <f t="shared" si="6"/>
        <v>0</v>
      </c>
      <c r="G81" s="576"/>
      <c r="H81" s="527" t="s">
        <v>1246</v>
      </c>
      <c r="I81" s="524" t="str">
        <f>VLOOKUP(H81,Presupuesto!$B$11:$C$586,2,0)</f>
        <v>MUEBLES VARIOS DE OFICINA</v>
      </c>
      <c r="J81" s="524" t="str">
        <f t="shared" si="7"/>
        <v>Investigación</v>
      </c>
      <c r="K81" s="524" t="s">
        <v>528</v>
      </c>
    </row>
    <row r="82" spans="3:11" x14ac:dyDescent="0.25">
      <c r="C82" s="525" t="s">
        <v>71</v>
      </c>
      <c r="D82" s="569"/>
      <c r="E82" s="526">
        <v>5000</v>
      </c>
      <c r="F82" s="523">
        <f t="shared" si="6"/>
        <v>0</v>
      </c>
      <c r="G82" s="576"/>
      <c r="H82" s="527" t="s">
        <v>1246</v>
      </c>
      <c r="I82" s="524" t="str">
        <f>VLOOKUP(H82,Presupuesto!$B$11:$C$586,2,0)</f>
        <v>MUEBLES VARIOS DE OFICINA</v>
      </c>
      <c r="J82" s="524" t="str">
        <f t="shared" si="7"/>
        <v>Investigación</v>
      </c>
      <c r="K82" s="524" t="s">
        <v>524</v>
      </c>
    </row>
    <row r="83" spans="3:11" ht="15.75" thickBot="1" x14ac:dyDescent="0.3">
      <c r="C83" s="528" t="s">
        <v>72</v>
      </c>
      <c r="D83" s="574"/>
      <c r="E83" s="530">
        <v>100000</v>
      </c>
      <c r="F83" s="531">
        <f t="shared" si="6"/>
        <v>0</v>
      </c>
      <c r="G83" s="577"/>
      <c r="H83" s="532" t="s">
        <v>1246</v>
      </c>
      <c r="I83" s="532" t="str">
        <f>VLOOKUP(H83,Presupuesto!$B$11:$C$586,2,0)</f>
        <v>MUEBLES VARIOS DE OFICINA</v>
      </c>
      <c r="J83" s="532" t="str">
        <f t="shared" si="7"/>
        <v>Investigación</v>
      </c>
      <c r="K83" s="547" t="s">
        <v>519</v>
      </c>
    </row>
    <row r="85" spans="3:11" ht="15.75" thickBot="1" x14ac:dyDescent="0.3"/>
    <row r="86" spans="3:11" ht="15.75" thickBot="1" x14ac:dyDescent="0.3">
      <c r="C86" s="508" t="s">
        <v>43</v>
      </c>
      <c r="D86" s="509">
        <f>SUM(F93:F102)</f>
        <v>0</v>
      </c>
      <c r="E86" s="520"/>
      <c r="F86" s="520"/>
      <c r="G86" s="515"/>
      <c r="H86" s="520"/>
      <c r="I86" s="520"/>
      <c r="J86" s="516"/>
      <c r="K86" s="516"/>
    </row>
    <row r="87" spans="3:11" x14ac:dyDescent="0.25">
      <c r="C87" s="512"/>
      <c r="D87" s="510"/>
      <c r="E87" s="519"/>
      <c r="F87" s="519"/>
      <c r="G87" s="519"/>
      <c r="H87" s="513"/>
      <c r="I87" s="513"/>
      <c r="J87" s="513"/>
      <c r="K87" s="536"/>
    </row>
    <row r="88" spans="3:11" x14ac:dyDescent="0.25">
      <c r="C88" s="512"/>
      <c r="D88" s="510"/>
      <c r="E88" s="519"/>
      <c r="F88" s="519"/>
      <c r="G88" s="519"/>
      <c r="H88" s="513"/>
      <c r="I88" s="513"/>
      <c r="J88" s="513"/>
      <c r="K88" s="536"/>
    </row>
    <row r="89" spans="3:11" ht="15.75" x14ac:dyDescent="0.25">
      <c r="C89" s="594" t="s">
        <v>515</v>
      </c>
      <c r="D89" s="595"/>
      <c r="E89" s="519"/>
      <c r="F89" s="519"/>
      <c r="G89" s="519"/>
      <c r="H89" s="513"/>
      <c r="I89" s="513"/>
      <c r="J89" s="513"/>
      <c r="K89" s="536"/>
    </row>
    <row r="90" spans="3:11" ht="18.75" x14ac:dyDescent="0.25">
      <c r="C90" s="596"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Administrativa'!#REF!,2,FALSE),IFERROR(VLOOKUP(D89,'Gestion Academica'!$E:$F,2,FALSE),IFERROR(VLOOKUP(D89,Graduados!$E:$F,2,FALSE),IFERROR(VLOOKUP(D89,'Gestión del Conocimiento'!$E:$F,2,FALSE),IFERROR(VLOOKUP(D89,Gobernabilidad!$E:$F,2,FALSE),IFERROR(VLOOKUP(D89,'NIVEL DE ES Y  SISTEMA NACIONAL'!$E:$F,2,FALSE),VLOOKUP(D89,'Lo Esencial'!$E:$F,2,0))))))))))))</f>
        <v>#N/A</v>
      </c>
      <c r="D90" s="510"/>
      <c r="E90" s="519"/>
      <c r="F90" s="519"/>
      <c r="G90" s="519"/>
      <c r="H90" s="513"/>
      <c r="I90" s="513"/>
      <c r="J90" s="513"/>
      <c r="K90" s="536"/>
    </row>
    <row r="91" spans="3:11" ht="15.75" thickBot="1" x14ac:dyDescent="0.3">
      <c r="C91" s="512"/>
      <c r="D91" s="510"/>
      <c r="E91" s="519"/>
      <c r="F91" s="519"/>
      <c r="G91" s="519"/>
      <c r="H91" s="513"/>
      <c r="I91" s="513"/>
      <c r="J91" s="513"/>
      <c r="K91" s="536"/>
    </row>
    <row r="92" spans="3:11" ht="30.75" thickBot="1" x14ac:dyDescent="0.3">
      <c r="C92" s="548" t="s">
        <v>44</v>
      </c>
      <c r="D92" s="550" t="s">
        <v>55</v>
      </c>
      <c r="E92" s="550" t="s">
        <v>57</v>
      </c>
      <c r="F92" s="549" t="s">
        <v>27</v>
      </c>
      <c r="G92" s="555" t="s">
        <v>252</v>
      </c>
      <c r="H92" s="550" t="s">
        <v>46</v>
      </c>
      <c r="I92" s="550" t="s">
        <v>253</v>
      </c>
      <c r="J92" s="550" t="s">
        <v>535</v>
      </c>
      <c r="K92" s="550" t="s">
        <v>536</v>
      </c>
    </row>
    <row r="93" spans="3:11" x14ac:dyDescent="0.25">
      <c r="C93" s="521" t="s">
        <v>63</v>
      </c>
      <c r="D93" s="573"/>
      <c r="E93" s="522">
        <v>2800</v>
      </c>
      <c r="F93" s="523">
        <f>D93*E93</f>
        <v>0</v>
      </c>
      <c r="G93" s="576"/>
      <c r="H93" s="524" t="s">
        <v>1246</v>
      </c>
      <c r="I93" s="524" t="str">
        <f>VLOOKUP(H93,Presupuesto!$B$11:$C$586,2,0)</f>
        <v>MUEBLES VARIOS DE OFICINA</v>
      </c>
      <c r="J93" s="601" t="s">
        <v>245</v>
      </c>
      <c r="K93" s="524" t="s">
        <v>529</v>
      </c>
    </row>
    <row r="94" spans="3:11" x14ac:dyDescent="0.25">
      <c r="C94" s="525" t="s">
        <v>64</v>
      </c>
      <c r="D94" s="569"/>
      <c r="E94" s="526">
        <v>2400</v>
      </c>
      <c r="F94" s="523">
        <f>D94*E94</f>
        <v>0</v>
      </c>
      <c r="G94" s="576"/>
      <c r="H94" s="527" t="s">
        <v>1246</v>
      </c>
      <c r="I94" s="524" t="str">
        <f>VLOOKUP(H94,Presupuesto!$B$11:$C$586,2,0)</f>
        <v>MUEBLES VARIOS DE OFICINA</v>
      </c>
      <c r="J94" s="524" t="str">
        <f>$J$93</f>
        <v>Desarrollo Curricular</v>
      </c>
      <c r="K94" s="524" t="s">
        <v>537</v>
      </c>
    </row>
    <row r="95" spans="3:11" x14ac:dyDescent="0.25">
      <c r="C95" s="525" t="s">
        <v>65</v>
      </c>
      <c r="D95" s="569"/>
      <c r="E95" s="526">
        <v>1000</v>
      </c>
      <c r="F95" s="523">
        <f t="shared" ref="F95:F102" si="8">D95*E95</f>
        <v>0</v>
      </c>
      <c r="G95" s="576"/>
      <c r="H95" s="527" t="s">
        <v>1246</v>
      </c>
      <c r="I95" s="524" t="str">
        <f>VLOOKUP(H95,Presupuesto!$B$11:$C$586,2,0)</f>
        <v>MUEBLES VARIOS DE OFICINA</v>
      </c>
      <c r="J95" s="524" t="str">
        <f t="shared" ref="J95:J102" si="9">$J$93</f>
        <v>Desarrollo Curricular</v>
      </c>
      <c r="K95" s="524" t="s">
        <v>520</v>
      </c>
    </row>
    <row r="96" spans="3:11" x14ac:dyDescent="0.25">
      <c r="C96" s="525" t="s">
        <v>66</v>
      </c>
      <c r="D96" s="569"/>
      <c r="E96" s="526">
        <v>6000</v>
      </c>
      <c r="F96" s="523">
        <f t="shared" si="8"/>
        <v>0</v>
      </c>
      <c r="G96" s="576"/>
      <c r="H96" s="527" t="s">
        <v>1246</v>
      </c>
      <c r="I96" s="524" t="str">
        <f>VLOOKUP(H96,Presupuesto!$B$11:$C$586,2,0)</f>
        <v>MUEBLES VARIOS DE OFICINA</v>
      </c>
      <c r="J96" s="524" t="str">
        <f t="shared" si="9"/>
        <v>Desarrollo Curricular</v>
      </c>
      <c r="K96" s="524" t="s">
        <v>520</v>
      </c>
    </row>
    <row r="97" spans="3:11" x14ac:dyDescent="0.25">
      <c r="C97" s="525" t="s">
        <v>67</v>
      </c>
      <c r="D97" s="569"/>
      <c r="E97" s="526">
        <v>3000</v>
      </c>
      <c r="F97" s="523">
        <f t="shared" si="8"/>
        <v>0</v>
      </c>
      <c r="G97" s="576"/>
      <c r="H97" s="527" t="s">
        <v>1246</v>
      </c>
      <c r="I97" s="524" t="str">
        <f>VLOOKUP(H97,Presupuesto!$B$11:$C$586,2,0)</f>
        <v>MUEBLES VARIOS DE OFICINA</v>
      </c>
      <c r="J97" s="524" t="str">
        <f t="shared" si="9"/>
        <v>Desarrollo Curricular</v>
      </c>
      <c r="K97" s="524" t="s">
        <v>520</v>
      </c>
    </row>
    <row r="98" spans="3:11" x14ac:dyDescent="0.25">
      <c r="C98" s="525" t="s">
        <v>68</v>
      </c>
      <c r="D98" s="569"/>
      <c r="E98" s="526">
        <v>10000</v>
      </c>
      <c r="F98" s="523">
        <f t="shared" si="8"/>
        <v>0</v>
      </c>
      <c r="G98" s="576"/>
      <c r="H98" s="527" t="s">
        <v>1246</v>
      </c>
      <c r="I98" s="524" t="str">
        <f>VLOOKUP(H98,Presupuesto!$B$11:$C$586,2,0)</f>
        <v>MUEBLES VARIOS DE OFICINA</v>
      </c>
      <c r="J98" s="524" t="str">
        <f t="shared" si="9"/>
        <v>Desarrollo Curricular</v>
      </c>
      <c r="K98" s="524" t="s">
        <v>520</v>
      </c>
    </row>
    <row r="99" spans="3:11" x14ac:dyDescent="0.25">
      <c r="C99" s="525" t="s">
        <v>69</v>
      </c>
      <c r="D99" s="569"/>
      <c r="E99" s="526">
        <v>8000</v>
      </c>
      <c r="F99" s="523">
        <f t="shared" si="8"/>
        <v>0</v>
      </c>
      <c r="G99" s="576"/>
      <c r="H99" s="527" t="s">
        <v>1246</v>
      </c>
      <c r="I99" s="524" t="str">
        <f>VLOOKUP(H99,Presupuesto!$B$11:$C$586,2,0)</f>
        <v>MUEBLES VARIOS DE OFICINA</v>
      </c>
      <c r="J99" s="524" t="str">
        <f t="shared" si="9"/>
        <v>Desarrollo Curricular</v>
      </c>
      <c r="K99" s="524" t="s">
        <v>520</v>
      </c>
    </row>
    <row r="100" spans="3:11" x14ac:dyDescent="0.25">
      <c r="C100" s="525" t="s">
        <v>70</v>
      </c>
      <c r="D100" s="569"/>
      <c r="E100" s="526">
        <v>2000</v>
      </c>
      <c r="F100" s="523">
        <f t="shared" si="8"/>
        <v>0</v>
      </c>
      <c r="G100" s="576"/>
      <c r="H100" s="527" t="s">
        <v>1246</v>
      </c>
      <c r="I100" s="524" t="str">
        <f>VLOOKUP(H100,Presupuesto!$B$11:$C$586,2,0)</f>
        <v>MUEBLES VARIOS DE OFICINA</v>
      </c>
      <c r="J100" s="524" t="str">
        <f t="shared" si="9"/>
        <v>Desarrollo Curricular</v>
      </c>
      <c r="K100" s="524" t="s">
        <v>528</v>
      </c>
    </row>
    <row r="101" spans="3:11" x14ac:dyDescent="0.25">
      <c r="C101" s="525" t="s">
        <v>71</v>
      </c>
      <c r="D101" s="569"/>
      <c r="E101" s="526">
        <v>5000</v>
      </c>
      <c r="F101" s="523">
        <f t="shared" si="8"/>
        <v>0</v>
      </c>
      <c r="G101" s="576"/>
      <c r="H101" s="527" t="s">
        <v>1246</v>
      </c>
      <c r="I101" s="524" t="str">
        <f>VLOOKUP(H101,Presupuesto!$B$11:$C$586,2,0)</f>
        <v>MUEBLES VARIOS DE OFICINA</v>
      </c>
      <c r="J101" s="524" t="str">
        <f t="shared" si="9"/>
        <v>Desarrollo Curricular</v>
      </c>
      <c r="K101" s="524" t="s">
        <v>524</v>
      </c>
    </row>
    <row r="102" spans="3:11" ht="15.75" thickBot="1" x14ac:dyDescent="0.3">
      <c r="C102" s="528" t="s">
        <v>72</v>
      </c>
      <c r="D102" s="574"/>
      <c r="E102" s="530">
        <v>100000</v>
      </c>
      <c r="F102" s="531">
        <f t="shared" si="8"/>
        <v>0</v>
      </c>
      <c r="G102" s="577"/>
      <c r="H102" s="532" t="s">
        <v>1246</v>
      </c>
      <c r="I102" s="532" t="str">
        <f>VLOOKUP(H102,Presupuesto!$B$11:$C$586,2,0)</f>
        <v>MUEBLES VARIOS DE OFICINA</v>
      </c>
      <c r="J102" s="532" t="str">
        <f t="shared" si="9"/>
        <v>Desarrollo Curricular</v>
      </c>
      <c r="K102" s="547" t="s">
        <v>519</v>
      </c>
    </row>
    <row r="103" spans="3:11" x14ac:dyDescent="0.25">
      <c r="C103" s="516"/>
      <c r="D103" s="516"/>
      <c r="E103" s="516"/>
      <c r="F103" s="516"/>
      <c r="G103" s="514"/>
      <c r="H103" s="516"/>
      <c r="I103" s="516"/>
      <c r="J103" s="516"/>
      <c r="K103" s="516"/>
    </row>
    <row r="104" spans="3:11" ht="15.75" thickBot="1" x14ac:dyDescent="0.3">
      <c r="C104" s="516"/>
      <c r="D104" s="516"/>
      <c r="E104" s="516"/>
      <c r="F104" s="516"/>
      <c r="G104" s="514"/>
      <c r="H104" s="516"/>
      <c r="I104" s="516"/>
      <c r="J104" s="516"/>
      <c r="K104" s="516"/>
    </row>
    <row r="105" spans="3:11" ht="15.75" thickBot="1" x14ac:dyDescent="0.3">
      <c r="C105" s="508" t="s">
        <v>43</v>
      </c>
      <c r="D105" s="509">
        <f>SUM(F112:F121)</f>
        <v>0</v>
      </c>
      <c r="E105" s="520"/>
      <c r="F105" s="520"/>
      <c r="G105" s="515"/>
      <c r="H105" s="520"/>
      <c r="I105" s="520"/>
      <c r="J105" s="516"/>
      <c r="K105" s="516"/>
    </row>
    <row r="106" spans="3:11" x14ac:dyDescent="0.25">
      <c r="C106" s="512"/>
      <c r="D106" s="510"/>
      <c r="E106" s="519"/>
      <c r="F106" s="519"/>
      <c r="G106" s="519"/>
      <c r="H106" s="513"/>
      <c r="I106" s="513"/>
      <c r="J106" s="513"/>
      <c r="K106" s="536"/>
    </row>
    <row r="107" spans="3:11" x14ac:dyDescent="0.25">
      <c r="C107" s="512"/>
      <c r="D107" s="510"/>
      <c r="E107" s="519"/>
      <c r="F107" s="519"/>
      <c r="G107" s="519"/>
      <c r="H107" s="513"/>
      <c r="I107" s="513"/>
      <c r="J107" s="513"/>
      <c r="K107" s="536"/>
    </row>
    <row r="108" spans="3:11" ht="15.75" x14ac:dyDescent="0.25">
      <c r="C108" s="594" t="s">
        <v>515</v>
      </c>
      <c r="D108" s="595"/>
      <c r="E108" s="519"/>
      <c r="F108" s="519"/>
      <c r="G108" s="519"/>
      <c r="H108" s="513"/>
      <c r="I108" s="513"/>
      <c r="J108" s="513"/>
      <c r="K108" s="536"/>
    </row>
    <row r="109" spans="3:11" ht="18.75" x14ac:dyDescent="0.25">
      <c r="C109" s="596"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Administrativa'!#REF!,2,FALSE),IFERROR(VLOOKUP(D108,'Gestion Academica'!$E:$F,2,FALSE),IFERROR(VLOOKUP(D108,Graduados!$E:$F,2,FALSE),IFERROR(VLOOKUP(D108,'Gestión del Conocimiento'!$E:$F,2,FALSE),IFERROR(VLOOKUP(D108,Gobernabilidad!$E:$F,2,FALSE),IFERROR(VLOOKUP(D108,'NIVEL DE ES Y  SISTEMA NACIONAL'!$E:$F,2,FALSE),VLOOKUP(D108,'Lo Esencial'!$E:$F,2,0))))))))))))</f>
        <v>#N/A</v>
      </c>
      <c r="D109" s="510"/>
      <c r="E109" s="519"/>
      <c r="F109" s="519"/>
      <c r="G109" s="519"/>
      <c r="H109" s="513"/>
      <c r="I109" s="513"/>
      <c r="J109" s="513"/>
      <c r="K109" s="536"/>
    </row>
    <row r="110" spans="3:11" ht="15.75" thickBot="1" x14ac:dyDescent="0.3">
      <c r="C110" s="512"/>
      <c r="D110" s="510"/>
      <c r="E110" s="519"/>
      <c r="F110" s="519"/>
      <c r="G110" s="519"/>
      <c r="H110" s="513"/>
      <c r="I110" s="513"/>
      <c r="J110" s="513"/>
      <c r="K110" s="536"/>
    </row>
    <row r="111" spans="3:11" ht="30.75" thickBot="1" x14ac:dyDescent="0.3">
      <c r="C111" s="548" t="s">
        <v>44</v>
      </c>
      <c r="D111" s="550" t="s">
        <v>55</v>
      </c>
      <c r="E111" s="550" t="s">
        <v>57</v>
      </c>
      <c r="F111" s="549" t="s">
        <v>27</v>
      </c>
      <c r="G111" s="555" t="s">
        <v>252</v>
      </c>
      <c r="H111" s="550" t="s">
        <v>46</v>
      </c>
      <c r="I111" s="550" t="s">
        <v>253</v>
      </c>
      <c r="J111" s="550" t="s">
        <v>535</v>
      </c>
      <c r="K111" s="550" t="s">
        <v>536</v>
      </c>
    </row>
    <row r="112" spans="3:11" x14ac:dyDescent="0.25">
      <c r="C112" s="521" t="s">
        <v>63</v>
      </c>
      <c r="D112" s="573"/>
      <c r="E112" s="522">
        <v>2800</v>
      </c>
      <c r="F112" s="523">
        <f>D112*E112</f>
        <v>0</v>
      </c>
      <c r="G112" s="576"/>
      <c r="H112" s="524" t="s">
        <v>1246</v>
      </c>
      <c r="I112" s="524" t="str">
        <f>VLOOKUP(H112,Presupuesto!$B$11:$C$586,2,0)</f>
        <v>MUEBLES VARIOS DE OFICINA</v>
      </c>
      <c r="J112" s="601" t="s">
        <v>602</v>
      </c>
      <c r="K112" s="524" t="s">
        <v>529</v>
      </c>
    </row>
    <row r="113" spans="3:11" x14ac:dyDescent="0.25">
      <c r="C113" s="525" t="s">
        <v>64</v>
      </c>
      <c r="D113" s="569"/>
      <c r="E113" s="526">
        <v>2400</v>
      </c>
      <c r="F113" s="523">
        <f>D113*E113</f>
        <v>0</v>
      </c>
      <c r="G113" s="576"/>
      <c r="H113" s="527" t="s">
        <v>1246</v>
      </c>
      <c r="I113" s="524" t="str">
        <f>VLOOKUP(H113,Presupuesto!$B$11:$C$586,2,0)</f>
        <v>MUEBLES VARIOS DE OFICINA</v>
      </c>
      <c r="J113" s="524" t="str">
        <f>$J$112</f>
        <v>Lo Esencial de la UNAH para la Construcción de Ciudadanía</v>
      </c>
      <c r="K113" s="524" t="s">
        <v>537</v>
      </c>
    </row>
    <row r="114" spans="3:11" x14ac:dyDescent="0.25">
      <c r="C114" s="525" t="s">
        <v>65</v>
      </c>
      <c r="D114" s="569"/>
      <c r="E114" s="526">
        <v>1000</v>
      </c>
      <c r="F114" s="523">
        <f t="shared" ref="F114:F121" si="10">D114*E114</f>
        <v>0</v>
      </c>
      <c r="G114" s="576"/>
      <c r="H114" s="527" t="s">
        <v>1246</v>
      </c>
      <c r="I114" s="524" t="str">
        <f>VLOOKUP(H114,Presupuesto!$B$11:$C$586,2,0)</f>
        <v>MUEBLES VARIOS DE OFICINA</v>
      </c>
      <c r="J114" s="524" t="str">
        <f t="shared" ref="J114:J120" si="11">$J$112</f>
        <v>Lo Esencial de la UNAH para la Construcción de Ciudadanía</v>
      </c>
      <c r="K114" s="524" t="s">
        <v>520</v>
      </c>
    </row>
    <row r="115" spans="3:11" x14ac:dyDescent="0.25">
      <c r="C115" s="525" t="s">
        <v>66</v>
      </c>
      <c r="D115" s="569"/>
      <c r="E115" s="526">
        <v>6000</v>
      </c>
      <c r="F115" s="523">
        <f t="shared" si="10"/>
        <v>0</v>
      </c>
      <c r="G115" s="576"/>
      <c r="H115" s="527" t="s">
        <v>1246</v>
      </c>
      <c r="I115" s="524" t="str">
        <f>VLOOKUP(H115,Presupuesto!$B$11:$C$586,2,0)</f>
        <v>MUEBLES VARIOS DE OFICINA</v>
      </c>
      <c r="J115" s="524" t="str">
        <f t="shared" si="11"/>
        <v>Lo Esencial de la UNAH para la Construcción de Ciudadanía</v>
      </c>
      <c r="K115" s="524" t="s">
        <v>520</v>
      </c>
    </row>
    <row r="116" spans="3:11" x14ac:dyDescent="0.25">
      <c r="C116" s="525" t="s">
        <v>67</v>
      </c>
      <c r="D116" s="569"/>
      <c r="E116" s="526">
        <v>3000</v>
      </c>
      <c r="F116" s="523">
        <f t="shared" si="10"/>
        <v>0</v>
      </c>
      <c r="G116" s="576"/>
      <c r="H116" s="527" t="s">
        <v>1246</v>
      </c>
      <c r="I116" s="524" t="str">
        <f>VLOOKUP(H116,Presupuesto!$B$11:$C$586,2,0)</f>
        <v>MUEBLES VARIOS DE OFICINA</v>
      </c>
      <c r="J116" s="524" t="str">
        <f t="shared" si="11"/>
        <v>Lo Esencial de la UNAH para la Construcción de Ciudadanía</v>
      </c>
      <c r="K116" s="524" t="s">
        <v>520</v>
      </c>
    </row>
    <row r="117" spans="3:11" x14ac:dyDescent="0.25">
      <c r="C117" s="525" t="s">
        <v>68</v>
      </c>
      <c r="D117" s="569"/>
      <c r="E117" s="526">
        <v>10000</v>
      </c>
      <c r="F117" s="523">
        <f t="shared" si="10"/>
        <v>0</v>
      </c>
      <c r="G117" s="576"/>
      <c r="H117" s="527" t="s">
        <v>1246</v>
      </c>
      <c r="I117" s="524" t="str">
        <f>VLOOKUP(H117,Presupuesto!$B$11:$C$586,2,0)</f>
        <v>MUEBLES VARIOS DE OFICINA</v>
      </c>
      <c r="J117" s="524" t="str">
        <f t="shared" si="11"/>
        <v>Lo Esencial de la UNAH para la Construcción de Ciudadanía</v>
      </c>
      <c r="K117" s="524" t="s">
        <v>520</v>
      </c>
    </row>
    <row r="118" spans="3:11" x14ac:dyDescent="0.25">
      <c r="C118" s="525" t="s">
        <v>69</v>
      </c>
      <c r="D118" s="569"/>
      <c r="E118" s="526">
        <v>8000</v>
      </c>
      <c r="F118" s="523">
        <f t="shared" si="10"/>
        <v>0</v>
      </c>
      <c r="G118" s="576"/>
      <c r="H118" s="527" t="s">
        <v>1246</v>
      </c>
      <c r="I118" s="524" t="str">
        <f>VLOOKUP(H118,Presupuesto!$B$11:$C$586,2,0)</f>
        <v>MUEBLES VARIOS DE OFICINA</v>
      </c>
      <c r="J118" s="524" t="str">
        <f t="shared" si="11"/>
        <v>Lo Esencial de la UNAH para la Construcción de Ciudadanía</v>
      </c>
      <c r="K118" s="524" t="s">
        <v>520</v>
      </c>
    </row>
    <row r="119" spans="3:11" x14ac:dyDescent="0.25">
      <c r="C119" s="525" t="s">
        <v>70</v>
      </c>
      <c r="D119" s="569"/>
      <c r="E119" s="526">
        <v>2000</v>
      </c>
      <c r="F119" s="523">
        <f t="shared" si="10"/>
        <v>0</v>
      </c>
      <c r="G119" s="576"/>
      <c r="H119" s="527" t="s">
        <v>1246</v>
      </c>
      <c r="I119" s="524" t="str">
        <f>VLOOKUP(H119,Presupuesto!$B$11:$C$586,2,0)</f>
        <v>MUEBLES VARIOS DE OFICINA</v>
      </c>
      <c r="J119" s="524" t="str">
        <f t="shared" si="11"/>
        <v>Lo Esencial de la UNAH para la Construcción de Ciudadanía</v>
      </c>
      <c r="K119" s="524" t="s">
        <v>528</v>
      </c>
    </row>
    <row r="120" spans="3:11" x14ac:dyDescent="0.25">
      <c r="C120" s="525" t="s">
        <v>71</v>
      </c>
      <c r="D120" s="569"/>
      <c r="E120" s="526">
        <v>5000</v>
      </c>
      <c r="F120" s="523">
        <f t="shared" si="10"/>
        <v>0</v>
      </c>
      <c r="G120" s="576"/>
      <c r="H120" s="527" t="s">
        <v>1246</v>
      </c>
      <c r="I120" s="524" t="str">
        <f>VLOOKUP(H120,Presupuesto!$B$11:$C$586,2,0)</f>
        <v>MUEBLES VARIOS DE OFICINA</v>
      </c>
      <c r="J120" s="524" t="str">
        <f t="shared" si="11"/>
        <v>Lo Esencial de la UNAH para la Construcción de Ciudadanía</v>
      </c>
      <c r="K120" s="524" t="s">
        <v>524</v>
      </c>
    </row>
    <row r="121" spans="3:11" ht="15.75" thickBot="1" x14ac:dyDescent="0.3">
      <c r="C121" s="528" t="s">
        <v>72</v>
      </c>
      <c r="D121" s="574"/>
      <c r="E121" s="530">
        <v>100000</v>
      </c>
      <c r="F121" s="531">
        <f t="shared" si="10"/>
        <v>0</v>
      </c>
      <c r="G121" s="577"/>
      <c r="H121" s="532" t="s">
        <v>1246</v>
      </c>
      <c r="I121" s="532" t="str">
        <f>VLOOKUP(H121,Presupuesto!$B$11:$C$586,2,0)</f>
        <v>MUEBLES VARIOS DE OFICINA</v>
      </c>
      <c r="J121" s="532" t="str">
        <f>$J$112</f>
        <v>Lo Esencial de la UNAH para la Construcción de Ciudadanía</v>
      </c>
      <c r="K121" s="547" t="s">
        <v>519</v>
      </c>
    </row>
    <row r="123" spans="3:11" ht="15.75" thickBot="1" x14ac:dyDescent="0.3"/>
    <row r="124" spans="3:11" ht="15.75" thickBot="1" x14ac:dyDescent="0.3">
      <c r="C124" s="508" t="s">
        <v>43</v>
      </c>
      <c r="D124" s="509">
        <f>SUM(F131:F140)</f>
        <v>0</v>
      </c>
      <c r="E124" s="520"/>
      <c r="F124" s="520"/>
      <c r="G124" s="515"/>
      <c r="H124" s="520"/>
      <c r="I124" s="520"/>
      <c r="J124" s="516"/>
      <c r="K124" s="516"/>
    </row>
    <row r="125" spans="3:11" x14ac:dyDescent="0.25">
      <c r="C125" s="512"/>
      <c r="D125" s="510"/>
      <c r="E125" s="519"/>
      <c r="F125" s="519"/>
      <c r="G125" s="519"/>
      <c r="H125" s="513"/>
      <c r="I125" s="513"/>
      <c r="J125" s="513"/>
      <c r="K125" s="536"/>
    </row>
    <row r="126" spans="3:11" x14ac:dyDescent="0.25">
      <c r="C126" s="512"/>
      <c r="D126" s="510"/>
      <c r="E126" s="519"/>
      <c r="F126" s="519"/>
      <c r="G126" s="519"/>
      <c r="H126" s="513"/>
      <c r="I126" s="513"/>
      <c r="J126" s="513"/>
      <c r="K126" s="536"/>
    </row>
    <row r="127" spans="3:11" ht="15.75" x14ac:dyDescent="0.25">
      <c r="C127" s="594" t="s">
        <v>515</v>
      </c>
      <c r="D127" s="595"/>
      <c r="E127" s="519"/>
      <c r="F127" s="519"/>
      <c r="G127" s="519"/>
      <c r="H127" s="513"/>
      <c r="I127" s="513"/>
      <c r="J127" s="513"/>
      <c r="K127" s="536"/>
    </row>
    <row r="128" spans="3:11" ht="18.75" x14ac:dyDescent="0.25">
      <c r="C128" s="596"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Administrativa'!#REF!,2,FALSE),IFERROR(VLOOKUP(D127,'Gestion Academica'!$E:$F,2,FALSE),IFERROR(VLOOKUP(D127,Graduados!$E:$F,2,FALSE),IFERROR(VLOOKUP(D127,'Gestión del Conocimiento'!$E:$F,2,FALSE),IFERROR(VLOOKUP(D127,Gobernabilidad!$E:$F,2,FALSE),IFERROR(VLOOKUP(D127,'NIVEL DE ES Y  SISTEMA NACIONAL'!$E:$F,2,FALSE),VLOOKUP(D127,'Lo Esencial'!$E:$F,2,0))))))))))))</f>
        <v>#N/A</v>
      </c>
      <c r="D128" s="510"/>
      <c r="E128" s="519"/>
      <c r="F128" s="519"/>
      <c r="G128" s="519"/>
      <c r="H128" s="513"/>
      <c r="I128" s="513"/>
      <c r="J128" s="513"/>
      <c r="K128" s="536"/>
    </row>
    <row r="129" spans="3:11" ht="15.75" thickBot="1" x14ac:dyDescent="0.3">
      <c r="C129" s="512"/>
      <c r="D129" s="510"/>
      <c r="E129" s="519"/>
      <c r="F129" s="519"/>
      <c r="G129" s="519"/>
      <c r="H129" s="513"/>
      <c r="I129" s="513"/>
      <c r="J129" s="513"/>
      <c r="K129" s="536"/>
    </row>
    <row r="130" spans="3:11" ht="30.75" thickBot="1" x14ac:dyDescent="0.3">
      <c r="C130" s="548" t="s">
        <v>44</v>
      </c>
      <c r="D130" s="550" t="s">
        <v>55</v>
      </c>
      <c r="E130" s="550" t="s">
        <v>57</v>
      </c>
      <c r="F130" s="549" t="s">
        <v>27</v>
      </c>
      <c r="G130" s="555" t="s">
        <v>252</v>
      </c>
      <c r="H130" s="550" t="s">
        <v>46</v>
      </c>
      <c r="I130" s="550" t="s">
        <v>253</v>
      </c>
      <c r="J130" s="550" t="s">
        <v>535</v>
      </c>
      <c r="K130" s="550" t="s">
        <v>536</v>
      </c>
    </row>
    <row r="131" spans="3:11" x14ac:dyDescent="0.25">
      <c r="C131" s="521" t="s">
        <v>63</v>
      </c>
      <c r="D131" s="573"/>
      <c r="E131" s="522">
        <v>2800</v>
      </c>
      <c r="F131" s="523">
        <f>D131*E131</f>
        <v>0</v>
      </c>
      <c r="G131" s="576"/>
      <c r="H131" s="524" t="s">
        <v>1246</v>
      </c>
      <c r="I131" s="524" t="str">
        <f>VLOOKUP(H131,Presupuesto!$B$11:$C$586,2,0)</f>
        <v>MUEBLES VARIOS DE OFICINA</v>
      </c>
      <c r="J131" s="601" t="s">
        <v>602</v>
      </c>
      <c r="K131" s="524" t="s">
        <v>529</v>
      </c>
    </row>
    <row r="132" spans="3:11" x14ac:dyDescent="0.25">
      <c r="C132" s="525" t="s">
        <v>64</v>
      </c>
      <c r="D132" s="569"/>
      <c r="E132" s="526">
        <v>2400</v>
      </c>
      <c r="F132" s="523">
        <f>D132*E132</f>
        <v>0</v>
      </c>
      <c r="G132" s="576"/>
      <c r="H132" s="527" t="s">
        <v>1246</v>
      </c>
      <c r="I132" s="524" t="str">
        <f>VLOOKUP(H132,Presupuesto!$B$11:$C$586,2,0)</f>
        <v>MUEBLES VARIOS DE OFICINA</v>
      </c>
      <c r="J132" s="524" t="str">
        <f>$J$131</f>
        <v>Lo Esencial de la UNAH para la Construcción de Ciudadanía</v>
      </c>
      <c r="K132" s="524" t="s">
        <v>537</v>
      </c>
    </row>
    <row r="133" spans="3:11" x14ac:dyDescent="0.25">
      <c r="C133" s="525" t="s">
        <v>65</v>
      </c>
      <c r="D133" s="569"/>
      <c r="E133" s="526">
        <v>1000</v>
      </c>
      <c r="F133" s="523">
        <f t="shared" ref="F133:F140" si="12">D133*E133</f>
        <v>0</v>
      </c>
      <c r="G133" s="576"/>
      <c r="H133" s="527" t="s">
        <v>1246</v>
      </c>
      <c r="I133" s="524" t="str">
        <f>VLOOKUP(H133,Presupuesto!$B$11:$C$586,2,0)</f>
        <v>MUEBLES VARIOS DE OFICINA</v>
      </c>
      <c r="J133" s="524" t="str">
        <f t="shared" ref="J133:J140" si="13">$J$131</f>
        <v>Lo Esencial de la UNAH para la Construcción de Ciudadanía</v>
      </c>
      <c r="K133" s="524" t="s">
        <v>520</v>
      </c>
    </row>
    <row r="134" spans="3:11" x14ac:dyDescent="0.25">
      <c r="C134" s="525" t="s">
        <v>66</v>
      </c>
      <c r="D134" s="569"/>
      <c r="E134" s="526">
        <v>6000</v>
      </c>
      <c r="F134" s="523">
        <f t="shared" si="12"/>
        <v>0</v>
      </c>
      <c r="G134" s="576"/>
      <c r="H134" s="527" t="s">
        <v>1246</v>
      </c>
      <c r="I134" s="524" t="str">
        <f>VLOOKUP(H134,Presupuesto!$B$11:$C$586,2,0)</f>
        <v>MUEBLES VARIOS DE OFICINA</v>
      </c>
      <c r="J134" s="524" t="str">
        <f t="shared" si="13"/>
        <v>Lo Esencial de la UNAH para la Construcción de Ciudadanía</v>
      </c>
      <c r="K134" s="524" t="s">
        <v>520</v>
      </c>
    </row>
    <row r="135" spans="3:11" x14ac:dyDescent="0.25">
      <c r="C135" s="525" t="s">
        <v>67</v>
      </c>
      <c r="D135" s="569"/>
      <c r="E135" s="526">
        <v>3000</v>
      </c>
      <c r="F135" s="523">
        <f t="shared" si="12"/>
        <v>0</v>
      </c>
      <c r="G135" s="576"/>
      <c r="H135" s="527" t="s">
        <v>1246</v>
      </c>
      <c r="I135" s="524" t="str">
        <f>VLOOKUP(H135,Presupuesto!$B$11:$C$586,2,0)</f>
        <v>MUEBLES VARIOS DE OFICINA</v>
      </c>
      <c r="J135" s="524" t="str">
        <f t="shared" si="13"/>
        <v>Lo Esencial de la UNAH para la Construcción de Ciudadanía</v>
      </c>
      <c r="K135" s="524" t="s">
        <v>520</v>
      </c>
    </row>
    <row r="136" spans="3:11" x14ac:dyDescent="0.25">
      <c r="C136" s="525" t="s">
        <v>68</v>
      </c>
      <c r="D136" s="569"/>
      <c r="E136" s="526">
        <v>10000</v>
      </c>
      <c r="F136" s="523">
        <f t="shared" si="12"/>
        <v>0</v>
      </c>
      <c r="G136" s="576"/>
      <c r="H136" s="527" t="s">
        <v>1246</v>
      </c>
      <c r="I136" s="524" t="str">
        <f>VLOOKUP(H136,Presupuesto!$B$11:$C$586,2,0)</f>
        <v>MUEBLES VARIOS DE OFICINA</v>
      </c>
      <c r="J136" s="524" t="str">
        <f t="shared" si="13"/>
        <v>Lo Esencial de la UNAH para la Construcción de Ciudadanía</v>
      </c>
      <c r="K136" s="524" t="s">
        <v>520</v>
      </c>
    </row>
    <row r="137" spans="3:11" x14ac:dyDescent="0.25">
      <c r="C137" s="525" t="s">
        <v>69</v>
      </c>
      <c r="D137" s="569"/>
      <c r="E137" s="526">
        <v>8000</v>
      </c>
      <c r="F137" s="523">
        <f t="shared" si="12"/>
        <v>0</v>
      </c>
      <c r="G137" s="576"/>
      <c r="H137" s="527" t="s">
        <v>1246</v>
      </c>
      <c r="I137" s="524" t="str">
        <f>VLOOKUP(H137,Presupuesto!$B$11:$C$586,2,0)</f>
        <v>MUEBLES VARIOS DE OFICINA</v>
      </c>
      <c r="J137" s="524" t="str">
        <f t="shared" si="13"/>
        <v>Lo Esencial de la UNAH para la Construcción de Ciudadanía</v>
      </c>
      <c r="K137" s="524" t="s">
        <v>520</v>
      </c>
    </row>
    <row r="138" spans="3:11" x14ac:dyDescent="0.25">
      <c r="C138" s="525" t="s">
        <v>70</v>
      </c>
      <c r="D138" s="569"/>
      <c r="E138" s="526">
        <v>2000</v>
      </c>
      <c r="F138" s="523">
        <f t="shared" si="12"/>
        <v>0</v>
      </c>
      <c r="G138" s="576"/>
      <c r="H138" s="527" t="s">
        <v>1246</v>
      </c>
      <c r="I138" s="524" t="str">
        <f>VLOOKUP(H138,Presupuesto!$B$11:$C$586,2,0)</f>
        <v>MUEBLES VARIOS DE OFICINA</v>
      </c>
      <c r="J138" s="524" t="str">
        <f t="shared" si="13"/>
        <v>Lo Esencial de la UNAH para la Construcción de Ciudadanía</v>
      </c>
      <c r="K138" s="524" t="s">
        <v>528</v>
      </c>
    </row>
    <row r="139" spans="3:11" x14ac:dyDescent="0.25">
      <c r="C139" s="525" t="s">
        <v>71</v>
      </c>
      <c r="D139" s="569"/>
      <c r="E139" s="526">
        <v>5000</v>
      </c>
      <c r="F139" s="523">
        <f t="shared" si="12"/>
        <v>0</v>
      </c>
      <c r="G139" s="576"/>
      <c r="H139" s="527" t="s">
        <v>1246</v>
      </c>
      <c r="I139" s="524" t="str">
        <f>VLOOKUP(H139,Presupuesto!$B$11:$C$586,2,0)</f>
        <v>MUEBLES VARIOS DE OFICINA</v>
      </c>
      <c r="J139" s="524" t="str">
        <f t="shared" si="13"/>
        <v>Lo Esencial de la UNAH para la Construcción de Ciudadanía</v>
      </c>
      <c r="K139" s="524" t="s">
        <v>524</v>
      </c>
    </row>
    <row r="140" spans="3:11" ht="15.75" thickBot="1" x14ac:dyDescent="0.3">
      <c r="C140" s="528" t="s">
        <v>72</v>
      </c>
      <c r="D140" s="574"/>
      <c r="E140" s="530">
        <v>100000</v>
      </c>
      <c r="F140" s="531">
        <f t="shared" si="12"/>
        <v>0</v>
      </c>
      <c r="G140" s="577"/>
      <c r="H140" s="532" t="s">
        <v>1246</v>
      </c>
      <c r="I140" s="532" t="str">
        <f>VLOOKUP(H140,Presupuesto!$B$11:$C$586,2,0)</f>
        <v>MUEBLES VARIOS DE OFICINA</v>
      </c>
      <c r="J140" s="532" t="str">
        <f t="shared" si="13"/>
        <v>Lo Esencial de la UNAH para la Construcción de Ciudadanía</v>
      </c>
      <c r="K140" s="547" t="s">
        <v>519</v>
      </c>
    </row>
    <row r="141" spans="3:11" x14ac:dyDescent="0.25">
      <c r="C141" s="516"/>
      <c r="D141" s="516"/>
      <c r="E141" s="516"/>
      <c r="F141" s="516"/>
      <c r="G141" s="514"/>
      <c r="H141" s="516"/>
      <c r="I141" s="516"/>
      <c r="J141" s="516"/>
      <c r="K141" s="516"/>
    </row>
    <row r="142" spans="3:11" ht="15.75" thickBot="1" x14ac:dyDescent="0.3">
      <c r="C142" s="516"/>
      <c r="D142" s="516"/>
      <c r="E142" s="516"/>
      <c r="F142" s="516"/>
      <c r="G142" s="514"/>
      <c r="H142" s="516"/>
      <c r="I142" s="516"/>
      <c r="J142" s="516"/>
      <c r="K142" s="516"/>
    </row>
    <row r="143" spans="3:11" ht="15.75" thickBot="1" x14ac:dyDescent="0.3">
      <c r="C143" s="508" t="s">
        <v>43</v>
      </c>
      <c r="D143" s="509">
        <f>SUM(F150:F159)</f>
        <v>0</v>
      </c>
      <c r="E143" s="520"/>
      <c r="F143" s="520"/>
      <c r="G143" s="515"/>
      <c r="H143" s="520"/>
      <c r="I143" s="520"/>
      <c r="J143" s="516"/>
      <c r="K143" s="516"/>
    </row>
    <row r="144" spans="3:11" x14ac:dyDescent="0.25">
      <c r="C144" s="512"/>
      <c r="D144" s="510"/>
      <c r="E144" s="519"/>
      <c r="F144" s="519"/>
      <c r="G144" s="519"/>
      <c r="H144" s="513"/>
      <c r="I144" s="513"/>
      <c r="J144" s="513"/>
      <c r="K144" s="536"/>
    </row>
    <row r="145" spans="3:11" x14ac:dyDescent="0.25">
      <c r="C145" s="512"/>
      <c r="D145" s="510"/>
      <c r="E145" s="519"/>
      <c r="F145" s="519"/>
      <c r="G145" s="519"/>
      <c r="H145" s="513"/>
      <c r="I145" s="513"/>
      <c r="J145" s="513"/>
      <c r="K145" s="536"/>
    </row>
    <row r="146" spans="3:11" ht="15.75" x14ac:dyDescent="0.25">
      <c r="C146" s="594" t="s">
        <v>515</v>
      </c>
      <c r="D146" s="595"/>
      <c r="E146" s="519"/>
      <c r="F146" s="519"/>
      <c r="G146" s="519"/>
      <c r="H146" s="513"/>
      <c r="I146" s="513"/>
      <c r="J146" s="513"/>
      <c r="K146" s="536"/>
    </row>
    <row r="147" spans="3:11" ht="18.75" x14ac:dyDescent="0.25">
      <c r="C147" s="596"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Administrativa'!#REF!,2,FALSE),IFERROR(VLOOKUP(D146,'Gestion Academica'!$E:$F,2,FALSE),IFERROR(VLOOKUP(D146,Graduados!$E:$F,2,FALSE),IFERROR(VLOOKUP(D146,'Gestión del Conocimiento'!$E:$F,2,FALSE),IFERROR(VLOOKUP(D146,Gobernabilidad!$E:$F,2,FALSE),IFERROR(VLOOKUP(D146,'NIVEL DE ES Y  SISTEMA NACIONAL'!$E:$F,2,FALSE),VLOOKUP(D146,'Lo Esencial'!$E:$F,2,0))))))))))))</f>
        <v>#N/A</v>
      </c>
      <c r="D147" s="510"/>
      <c r="E147" s="519"/>
      <c r="F147" s="519"/>
      <c r="G147" s="519"/>
      <c r="H147" s="513"/>
      <c r="I147" s="513"/>
      <c r="J147" s="513"/>
      <c r="K147" s="536"/>
    </row>
    <row r="148" spans="3:11" ht="15.75" thickBot="1" x14ac:dyDescent="0.3">
      <c r="C148" s="512"/>
      <c r="D148" s="510"/>
      <c r="E148" s="519"/>
      <c r="F148" s="519"/>
      <c r="G148" s="519"/>
      <c r="H148" s="513"/>
      <c r="I148" s="513"/>
      <c r="J148" s="513"/>
      <c r="K148" s="536"/>
    </row>
    <row r="149" spans="3:11" ht="30.75" thickBot="1" x14ac:dyDescent="0.3">
      <c r="C149" s="548" t="s">
        <v>44</v>
      </c>
      <c r="D149" s="550" t="s">
        <v>55</v>
      </c>
      <c r="E149" s="550" t="s">
        <v>57</v>
      </c>
      <c r="F149" s="549" t="s">
        <v>27</v>
      </c>
      <c r="G149" s="555" t="s">
        <v>252</v>
      </c>
      <c r="H149" s="550" t="s">
        <v>46</v>
      </c>
      <c r="I149" s="550" t="s">
        <v>253</v>
      </c>
      <c r="J149" s="550" t="s">
        <v>535</v>
      </c>
      <c r="K149" s="550" t="s">
        <v>536</v>
      </c>
    </row>
    <row r="150" spans="3:11" x14ac:dyDescent="0.25">
      <c r="C150" s="521" t="s">
        <v>63</v>
      </c>
      <c r="D150" s="573"/>
      <c r="E150" s="522">
        <v>2800</v>
      </c>
      <c r="F150" s="523">
        <f>D150*E150</f>
        <v>0</v>
      </c>
      <c r="G150" s="576"/>
      <c r="H150" s="524" t="s">
        <v>1246</v>
      </c>
      <c r="I150" s="524" t="str">
        <f>VLOOKUP(H150,Presupuesto!$B$11:$C$586,2,0)</f>
        <v>MUEBLES VARIOS DE OFICINA</v>
      </c>
      <c r="J150" s="601" t="s">
        <v>602</v>
      </c>
      <c r="K150" s="524" t="s">
        <v>529</v>
      </c>
    </row>
    <row r="151" spans="3:11" x14ac:dyDescent="0.25">
      <c r="C151" s="525" t="s">
        <v>64</v>
      </c>
      <c r="D151" s="569"/>
      <c r="E151" s="526">
        <v>2400</v>
      </c>
      <c r="F151" s="523">
        <f>D151*E151</f>
        <v>0</v>
      </c>
      <c r="G151" s="576"/>
      <c r="H151" s="527" t="s">
        <v>1246</v>
      </c>
      <c r="I151" s="524" t="str">
        <f>VLOOKUP(H151,Presupuesto!$B$11:$C$586,2,0)</f>
        <v>MUEBLES VARIOS DE OFICINA</v>
      </c>
      <c r="J151" s="524" t="str">
        <f>$J$150</f>
        <v>Lo Esencial de la UNAH para la Construcción de Ciudadanía</v>
      </c>
      <c r="K151" s="524" t="s">
        <v>537</v>
      </c>
    </row>
    <row r="152" spans="3:11" x14ac:dyDescent="0.25">
      <c r="C152" s="525" t="s">
        <v>65</v>
      </c>
      <c r="D152" s="569"/>
      <c r="E152" s="526">
        <v>1000</v>
      </c>
      <c r="F152" s="523">
        <f t="shared" ref="F152:F159" si="14">D152*E152</f>
        <v>0</v>
      </c>
      <c r="G152" s="576"/>
      <c r="H152" s="527" t="s">
        <v>1246</v>
      </c>
      <c r="I152" s="524" t="str">
        <f>VLOOKUP(H152,Presupuesto!$B$11:$C$586,2,0)</f>
        <v>MUEBLES VARIOS DE OFICINA</v>
      </c>
      <c r="J152" s="524" t="str">
        <f t="shared" ref="J152:J159" si="15">$J$150</f>
        <v>Lo Esencial de la UNAH para la Construcción de Ciudadanía</v>
      </c>
      <c r="K152" s="524" t="s">
        <v>520</v>
      </c>
    </row>
    <row r="153" spans="3:11" x14ac:dyDescent="0.25">
      <c r="C153" s="525" t="s">
        <v>66</v>
      </c>
      <c r="D153" s="569"/>
      <c r="E153" s="526">
        <v>6000</v>
      </c>
      <c r="F153" s="523">
        <f t="shared" si="14"/>
        <v>0</v>
      </c>
      <c r="G153" s="576"/>
      <c r="H153" s="527" t="s">
        <v>1246</v>
      </c>
      <c r="I153" s="524" t="str">
        <f>VLOOKUP(H153,Presupuesto!$B$11:$C$586,2,0)</f>
        <v>MUEBLES VARIOS DE OFICINA</v>
      </c>
      <c r="J153" s="524" t="str">
        <f t="shared" si="15"/>
        <v>Lo Esencial de la UNAH para la Construcción de Ciudadanía</v>
      </c>
      <c r="K153" s="524" t="s">
        <v>520</v>
      </c>
    </row>
    <row r="154" spans="3:11" x14ac:dyDescent="0.25">
      <c r="C154" s="525" t="s">
        <v>67</v>
      </c>
      <c r="D154" s="569"/>
      <c r="E154" s="526">
        <v>3000</v>
      </c>
      <c r="F154" s="523">
        <f t="shared" si="14"/>
        <v>0</v>
      </c>
      <c r="G154" s="576"/>
      <c r="H154" s="527" t="s">
        <v>1246</v>
      </c>
      <c r="I154" s="524" t="str">
        <f>VLOOKUP(H154,Presupuesto!$B$11:$C$586,2,0)</f>
        <v>MUEBLES VARIOS DE OFICINA</v>
      </c>
      <c r="J154" s="524" t="str">
        <f t="shared" si="15"/>
        <v>Lo Esencial de la UNAH para la Construcción de Ciudadanía</v>
      </c>
      <c r="K154" s="524" t="s">
        <v>520</v>
      </c>
    </row>
    <row r="155" spans="3:11" x14ac:dyDescent="0.25">
      <c r="C155" s="525" t="s">
        <v>68</v>
      </c>
      <c r="D155" s="569"/>
      <c r="E155" s="526">
        <v>10000</v>
      </c>
      <c r="F155" s="523">
        <f t="shared" si="14"/>
        <v>0</v>
      </c>
      <c r="G155" s="576"/>
      <c r="H155" s="527" t="s">
        <v>1246</v>
      </c>
      <c r="I155" s="524" t="str">
        <f>VLOOKUP(H155,Presupuesto!$B$11:$C$586,2,0)</f>
        <v>MUEBLES VARIOS DE OFICINA</v>
      </c>
      <c r="J155" s="524" t="str">
        <f t="shared" si="15"/>
        <v>Lo Esencial de la UNAH para la Construcción de Ciudadanía</v>
      </c>
      <c r="K155" s="524" t="s">
        <v>520</v>
      </c>
    </row>
    <row r="156" spans="3:11" x14ac:dyDescent="0.25">
      <c r="C156" s="525" t="s">
        <v>69</v>
      </c>
      <c r="D156" s="569"/>
      <c r="E156" s="526">
        <v>8000</v>
      </c>
      <c r="F156" s="523">
        <f t="shared" si="14"/>
        <v>0</v>
      </c>
      <c r="G156" s="576"/>
      <c r="H156" s="527" t="s">
        <v>1246</v>
      </c>
      <c r="I156" s="524" t="str">
        <f>VLOOKUP(H156,Presupuesto!$B$11:$C$586,2,0)</f>
        <v>MUEBLES VARIOS DE OFICINA</v>
      </c>
      <c r="J156" s="524" t="str">
        <f t="shared" si="15"/>
        <v>Lo Esencial de la UNAH para la Construcción de Ciudadanía</v>
      </c>
      <c r="K156" s="524" t="s">
        <v>520</v>
      </c>
    </row>
    <row r="157" spans="3:11" x14ac:dyDescent="0.25">
      <c r="C157" s="525" t="s">
        <v>70</v>
      </c>
      <c r="D157" s="569"/>
      <c r="E157" s="526">
        <v>2000</v>
      </c>
      <c r="F157" s="523">
        <f t="shared" si="14"/>
        <v>0</v>
      </c>
      <c r="G157" s="576"/>
      <c r="H157" s="527" t="s">
        <v>1246</v>
      </c>
      <c r="I157" s="524" t="str">
        <f>VLOOKUP(H157,Presupuesto!$B$11:$C$586,2,0)</f>
        <v>MUEBLES VARIOS DE OFICINA</v>
      </c>
      <c r="J157" s="524" t="str">
        <f t="shared" si="15"/>
        <v>Lo Esencial de la UNAH para la Construcción de Ciudadanía</v>
      </c>
      <c r="K157" s="524" t="s">
        <v>528</v>
      </c>
    </row>
    <row r="158" spans="3:11" x14ac:dyDescent="0.25">
      <c r="C158" s="525" t="s">
        <v>71</v>
      </c>
      <c r="D158" s="569"/>
      <c r="E158" s="526">
        <v>5000</v>
      </c>
      <c r="F158" s="523">
        <f t="shared" si="14"/>
        <v>0</v>
      </c>
      <c r="G158" s="576"/>
      <c r="H158" s="527" t="s">
        <v>1246</v>
      </c>
      <c r="I158" s="524" t="str">
        <f>VLOOKUP(H158,Presupuesto!$B$11:$C$586,2,0)</f>
        <v>MUEBLES VARIOS DE OFICINA</v>
      </c>
      <c r="J158" s="524" t="str">
        <f t="shared" si="15"/>
        <v>Lo Esencial de la UNAH para la Construcción de Ciudadanía</v>
      </c>
      <c r="K158" s="524" t="s">
        <v>524</v>
      </c>
    </row>
    <row r="159" spans="3:11" ht="15.75" thickBot="1" x14ac:dyDescent="0.3">
      <c r="C159" s="528" t="s">
        <v>72</v>
      </c>
      <c r="D159" s="574"/>
      <c r="E159" s="530">
        <v>100000</v>
      </c>
      <c r="F159" s="531">
        <f t="shared" si="14"/>
        <v>0</v>
      </c>
      <c r="G159" s="577"/>
      <c r="H159" s="532" t="s">
        <v>1246</v>
      </c>
      <c r="I159" s="532" t="str">
        <f>VLOOKUP(H159,Presupuesto!$B$11:$C$586,2,0)</f>
        <v>MUEBLES VARIOS DE OFICINA</v>
      </c>
      <c r="J159" s="532" t="str">
        <f t="shared" si="15"/>
        <v>Lo Esencial de la UNAH para la Construcción de Ciudadanía</v>
      </c>
      <c r="K159" s="547" t="s">
        <v>519</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formula1>$U$2:$AF$2</formula1>
    </dataValidation>
    <dataValidation type="list" allowBlank="1" showInputMessage="1" showErrorMessage="1" errorTitle="¡Ingreso Inválido!" error="Seleccione una opción de la lista." promptTitle="Dimensión Estratégica" prompt="Seleccione una opción de la lista." sqref="J17:J26 J150:J159 J55:J64 J74:J83 J93:J102 J112:J121 J131:J140 J36:J45">
      <formula1>$A$2:$K$2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68"/>
  <sheetViews>
    <sheetView showGridLines="0" topLeftCell="A139" zoomScale="80" zoomScaleNormal="80" workbookViewId="0">
      <selection activeCell="D34" sqref="D34"/>
    </sheetView>
  </sheetViews>
  <sheetFormatPr baseColWidth="10" defaultColWidth="11.5703125" defaultRowHeight="15" x14ac:dyDescent="0.25"/>
  <cols>
    <col min="1" max="1" width="5.7109375" style="112" customWidth="1"/>
    <col min="2" max="2" width="17" style="112" customWidth="1"/>
    <col min="3" max="3" width="46.85546875" style="112" bestFit="1" customWidth="1"/>
    <col min="4" max="4" width="23.7109375" style="112" bestFit="1" customWidth="1"/>
    <col min="5" max="6" width="13.85546875" style="112" customWidth="1"/>
    <col min="7" max="7" width="13.85546875" style="97" customWidth="1"/>
    <col min="8" max="8" width="13.7109375" style="112" customWidth="1"/>
    <col min="9" max="9" width="52.140625" style="112" customWidth="1"/>
    <col min="10" max="10" width="22.42578125" style="112" bestFit="1" customWidth="1"/>
    <col min="11" max="11" width="11.5703125" style="112"/>
    <col min="12" max="12" width="15" style="112" customWidth="1"/>
    <col min="13"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L2" s="545"/>
      <c r="M2" s="545"/>
      <c r="N2" s="545"/>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c r="CB2" s="149" t="s">
        <v>1601</v>
      </c>
      <c r="CC2" s="149" t="s">
        <v>1602</v>
      </c>
      <c r="CD2" s="149" t="s">
        <v>1600</v>
      </c>
      <c r="CE2" s="149" t="s">
        <v>1603</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c r="CB3" s="112">
        <v>35000</v>
      </c>
      <c r="CC3" s="112">
        <v>15000</v>
      </c>
      <c r="CD3" s="112">
        <v>35000</v>
      </c>
      <c r="CE3" s="112">
        <v>15000</v>
      </c>
    </row>
    <row r="4" spans="1:576" ht="15.75" thickBot="1" x14ac:dyDescent="0.3"/>
    <row r="5" spans="1:576" ht="53.25" thickBot="1" x14ac:dyDescent="0.3">
      <c r="C5" s="113" t="s">
        <v>506</v>
      </c>
      <c r="D5" s="230">
        <f>SUMIF(C:C,$C$10,D:D)</f>
        <v>1781939</v>
      </c>
    </row>
    <row r="8" spans="1:576" x14ac:dyDescent="0.25">
      <c r="C8" s="134"/>
      <c r="D8" s="134"/>
      <c r="E8" s="134"/>
      <c r="F8" s="134"/>
      <c r="G8" s="98"/>
      <c r="H8" s="134"/>
      <c r="I8" s="134"/>
    </row>
    <row r="9" spans="1:576" ht="15.75" thickBot="1" x14ac:dyDescent="0.3">
      <c r="C9" s="134"/>
      <c r="D9" s="134"/>
      <c r="E9" s="134"/>
      <c r="F9" s="134"/>
      <c r="G9" s="98"/>
      <c r="H9" s="134"/>
      <c r="I9" s="134"/>
    </row>
    <row r="10" spans="1:576" ht="15.75" thickBot="1" x14ac:dyDescent="0.3">
      <c r="B10" s="824"/>
      <c r="C10" s="29" t="s">
        <v>43</v>
      </c>
      <c r="D10" s="135">
        <f>SUM(F17:F30)</f>
        <v>92500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515</v>
      </c>
      <c r="D13" s="238" t="s">
        <v>2083</v>
      </c>
      <c r="E13" s="120"/>
      <c r="F13" s="120"/>
      <c r="G13" s="120"/>
      <c r="H13" s="96"/>
      <c r="I13" s="96"/>
      <c r="J13" s="96"/>
      <c r="K13" s="139"/>
    </row>
    <row r="14" spans="1:576" ht="18.75" x14ac:dyDescent="0.25">
      <c r="B14" s="120"/>
      <c r="C14" s="255"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Gestionar los recursos para la adquisicion de equipos audiovisuales.</v>
      </c>
      <c r="D14" s="31"/>
      <c r="E14" s="120"/>
      <c r="F14" s="120"/>
      <c r="G14" s="120"/>
      <c r="H14" s="96"/>
      <c r="I14" s="96"/>
      <c r="J14" s="96"/>
      <c r="K14" s="139"/>
    </row>
    <row r="15" spans="1:576" x14ac:dyDescent="0.25">
      <c r="B15" s="120"/>
      <c r="F15" s="120"/>
      <c r="G15" s="96"/>
      <c r="H15" s="96"/>
      <c r="I15" s="96"/>
    </row>
    <row r="16" spans="1:576" ht="32.25" customHeight="1" thickBot="1" x14ac:dyDescent="0.3">
      <c r="B16" s="120"/>
      <c r="C16" s="176" t="s">
        <v>44</v>
      </c>
      <c r="D16" s="176" t="s">
        <v>55</v>
      </c>
      <c r="E16" s="176" t="s">
        <v>57</v>
      </c>
      <c r="F16" s="177" t="s">
        <v>27</v>
      </c>
      <c r="G16" s="177" t="s">
        <v>252</v>
      </c>
      <c r="H16" s="176" t="s">
        <v>46</v>
      </c>
      <c r="I16" s="176" t="s">
        <v>253</v>
      </c>
      <c r="J16" s="176" t="s">
        <v>535</v>
      </c>
      <c r="K16" s="176" t="s">
        <v>536</v>
      </c>
      <c r="L16" s="176" t="s">
        <v>591</v>
      </c>
    </row>
    <row r="17" spans="2:12" x14ac:dyDescent="0.25">
      <c r="B17" s="120"/>
      <c r="C17" s="453" t="s">
        <v>1603</v>
      </c>
      <c r="D17" s="185"/>
      <c r="E17" s="610">
        <f>HLOOKUP($C17,$CB$2:$CE$3,2,0)</f>
        <v>15000</v>
      </c>
      <c r="F17" s="124">
        <f>D17*E17</f>
        <v>0</v>
      </c>
      <c r="G17" s="192"/>
      <c r="H17" s="607" t="s">
        <v>461</v>
      </c>
      <c r="I17" s="125" t="str">
        <f>VLOOKUP(H17,Presupuesto!$B$11:$C$586,2,0)</f>
        <v>EQUIPOS PARA COMPUTACION</v>
      </c>
      <c r="J17" s="265" t="s">
        <v>1851</v>
      </c>
      <c r="K17" s="125" t="s">
        <v>519</v>
      </c>
      <c r="L17" s="125"/>
    </row>
    <row r="18" spans="2:12" x14ac:dyDescent="0.25">
      <c r="B18" s="120"/>
      <c r="C18" s="453" t="s">
        <v>1601</v>
      </c>
      <c r="D18" s="178"/>
      <c r="E18" s="612">
        <f>HLOOKUP($C18,$CB$2:$CE$3,2,0)</f>
        <v>35000</v>
      </c>
      <c r="F18" s="124">
        <f>D18*E18</f>
        <v>0</v>
      </c>
      <c r="G18" s="192"/>
      <c r="H18" s="608" t="s">
        <v>461</v>
      </c>
      <c r="I18" s="128" t="str">
        <f>VLOOKUP(H18,Presupuesto!$B$11:$C$586,2,0)</f>
        <v>EQUIPOS PARA COMPUTACION</v>
      </c>
      <c r="J18" s="125" t="str">
        <f t="shared" ref="J18:J30" si="0">$J$17</f>
        <v>Gestión Administrativa</v>
      </c>
      <c r="K18" s="125" t="s">
        <v>537</v>
      </c>
      <c r="L18" s="125"/>
    </row>
    <row r="19" spans="2:12" s="516" customFormat="1" x14ac:dyDescent="0.25">
      <c r="B19" s="519"/>
      <c r="C19" s="525" t="s">
        <v>73</v>
      </c>
      <c r="D19" s="694"/>
      <c r="E19" s="526">
        <v>4000</v>
      </c>
      <c r="F19" s="523">
        <f t="shared" ref="F19:F30" si="1">D19*E19</f>
        <v>0</v>
      </c>
      <c r="G19" s="192"/>
      <c r="H19" s="608" t="s">
        <v>1249</v>
      </c>
      <c r="I19" s="527"/>
      <c r="J19" s="524"/>
      <c r="K19" s="524"/>
      <c r="L19" s="524"/>
    </row>
    <row r="20" spans="2:12" x14ac:dyDescent="0.25">
      <c r="B20" s="120"/>
      <c r="C20" s="126" t="s">
        <v>74</v>
      </c>
      <c r="D20" s="694"/>
      <c r="E20" s="127">
        <v>8000</v>
      </c>
      <c r="F20" s="124">
        <f t="shared" si="1"/>
        <v>0</v>
      </c>
      <c r="G20" s="192"/>
      <c r="H20" s="608" t="s">
        <v>461</v>
      </c>
      <c r="I20" s="128" t="str">
        <f>VLOOKUP(H20,Presupuesto!$B$11:$C$586,2,0)</f>
        <v>EQUIPOS PARA COMPUTACION</v>
      </c>
      <c r="J20" s="125" t="str">
        <f t="shared" si="0"/>
        <v>Gestión Administrativa</v>
      </c>
      <c r="K20" s="125" t="s">
        <v>520</v>
      </c>
      <c r="L20" s="125"/>
    </row>
    <row r="21" spans="2:12" x14ac:dyDescent="0.25">
      <c r="B21" s="120"/>
      <c r="C21" s="126" t="s">
        <v>75</v>
      </c>
      <c r="D21" s="694">
        <v>4</v>
      </c>
      <c r="E21" s="127">
        <v>5000</v>
      </c>
      <c r="F21" s="124">
        <f t="shared" si="1"/>
        <v>20000</v>
      </c>
      <c r="G21" s="700" t="s">
        <v>251</v>
      </c>
      <c r="H21" s="666" t="s">
        <v>461</v>
      </c>
      <c r="I21" s="128" t="str">
        <f>VLOOKUP(H21,Presupuesto!$B$11:$C$586,2,0)</f>
        <v>EQUIPOS PARA COMPUTACION</v>
      </c>
      <c r="J21" s="125" t="str">
        <f t="shared" si="0"/>
        <v>Gestión Administrativa</v>
      </c>
      <c r="K21" s="125" t="s">
        <v>520</v>
      </c>
      <c r="L21" s="125"/>
    </row>
    <row r="22" spans="2:12" x14ac:dyDescent="0.25">
      <c r="B22" s="120"/>
      <c r="C22" s="126" t="s">
        <v>35</v>
      </c>
      <c r="D22" s="694">
        <v>4</v>
      </c>
      <c r="E22" s="127">
        <v>13000</v>
      </c>
      <c r="F22" s="124">
        <f t="shared" si="1"/>
        <v>52000</v>
      </c>
      <c r="G22" s="700" t="s">
        <v>251</v>
      </c>
      <c r="H22" s="666" t="s">
        <v>461</v>
      </c>
      <c r="I22" s="128" t="str">
        <f>VLOOKUP(H22,Presupuesto!$B$11:$C$586,2,0)</f>
        <v>EQUIPOS PARA COMPUTACION</v>
      </c>
      <c r="J22" s="125" t="str">
        <f t="shared" si="0"/>
        <v>Gestión Administrativa</v>
      </c>
      <c r="K22" s="125" t="s">
        <v>520</v>
      </c>
      <c r="L22" s="125"/>
    </row>
    <row r="23" spans="2:12" x14ac:dyDescent="0.25">
      <c r="B23" s="120"/>
      <c r="C23" s="126" t="s">
        <v>76</v>
      </c>
      <c r="D23" s="694"/>
      <c r="E23" s="127">
        <v>15000</v>
      </c>
      <c r="F23" s="124">
        <f t="shared" si="1"/>
        <v>0</v>
      </c>
      <c r="G23" s="700"/>
      <c r="H23" s="666">
        <v>42300</v>
      </c>
      <c r="I23" s="128" t="e">
        <f>VLOOKUP(H23,Presupuesto!$B$11:$C$586,2,0)</f>
        <v>#N/A</v>
      </c>
      <c r="J23" s="125" t="str">
        <f t="shared" si="0"/>
        <v>Gestión Administrativa</v>
      </c>
      <c r="K23" s="125" t="s">
        <v>520</v>
      </c>
      <c r="L23" s="125"/>
    </row>
    <row r="24" spans="2:12" x14ac:dyDescent="0.25">
      <c r="B24" s="120"/>
      <c r="C24" s="126" t="s">
        <v>77</v>
      </c>
      <c r="D24" s="694"/>
      <c r="E24" s="127">
        <v>10000</v>
      </c>
      <c r="F24" s="124">
        <f t="shared" si="1"/>
        <v>0</v>
      </c>
      <c r="G24" s="700"/>
      <c r="H24" s="666">
        <v>42300</v>
      </c>
      <c r="I24" s="128" t="e">
        <f>VLOOKUP(H24,Presupuesto!$B$11:$C$586,2,0)</f>
        <v>#N/A</v>
      </c>
      <c r="J24" s="125" t="str">
        <f t="shared" si="0"/>
        <v>Gestión Administrativa</v>
      </c>
      <c r="K24" s="125" t="s">
        <v>528</v>
      </c>
      <c r="L24" s="125"/>
    </row>
    <row r="25" spans="2:12" x14ac:dyDescent="0.25">
      <c r="C25" s="126" t="s">
        <v>78</v>
      </c>
      <c r="D25" s="694"/>
      <c r="E25" s="127">
        <v>10000</v>
      </c>
      <c r="F25" s="124">
        <f t="shared" si="1"/>
        <v>0</v>
      </c>
      <c r="G25" s="700"/>
      <c r="H25" s="666">
        <v>45100</v>
      </c>
      <c r="I25" s="128" t="e">
        <f>VLOOKUP(H25,Presupuesto!$B$11:$C$586,2,0)</f>
        <v>#N/A</v>
      </c>
      <c r="J25" s="125" t="str">
        <f t="shared" si="0"/>
        <v>Gestión Administrativa</v>
      </c>
      <c r="K25" s="125" t="s">
        <v>524</v>
      </c>
      <c r="L25" s="125"/>
    </row>
    <row r="26" spans="2:12" x14ac:dyDescent="0.25">
      <c r="C26" s="136" t="s">
        <v>2226</v>
      </c>
      <c r="D26" s="694">
        <v>1</v>
      </c>
      <c r="E26" s="127">
        <v>2000</v>
      </c>
      <c r="F26" s="124">
        <f t="shared" si="1"/>
        <v>2000</v>
      </c>
      <c r="G26" s="700" t="s">
        <v>251</v>
      </c>
      <c r="H26" s="666" t="s">
        <v>461</v>
      </c>
      <c r="I26" s="137" t="str">
        <f>VLOOKUP(H26,Presupuesto!$B$11:$C$586,2,0)</f>
        <v>EQUIPOS PARA COMPUTACION</v>
      </c>
      <c r="J26" s="125" t="str">
        <f t="shared" si="0"/>
        <v>Gestión Administrativa</v>
      </c>
      <c r="K26" s="125" t="s">
        <v>520</v>
      </c>
      <c r="L26" s="125"/>
    </row>
    <row r="27" spans="2:12" x14ac:dyDescent="0.25">
      <c r="C27" s="136" t="s">
        <v>80</v>
      </c>
      <c r="D27" s="694">
        <v>4</v>
      </c>
      <c r="E27" s="127">
        <v>1500</v>
      </c>
      <c r="F27" s="124">
        <f t="shared" si="1"/>
        <v>6000</v>
      </c>
      <c r="G27" s="700" t="s">
        <v>251</v>
      </c>
      <c r="H27" s="672" t="s">
        <v>1209</v>
      </c>
      <c r="I27" s="137" t="str">
        <f>VLOOKUP(H27,Presupuesto!$B$11:$C$586,2,0)</f>
        <v>UTILES Y MATERIALES ELECTRICOS</v>
      </c>
      <c r="J27" s="125" t="str">
        <f t="shared" si="0"/>
        <v>Gestión Administrativa</v>
      </c>
      <c r="K27" s="125" t="s">
        <v>520</v>
      </c>
      <c r="L27" s="125"/>
    </row>
    <row r="28" spans="2:12" x14ac:dyDescent="0.25">
      <c r="C28" s="136" t="s">
        <v>81</v>
      </c>
      <c r="D28" s="694">
        <v>5</v>
      </c>
      <c r="E28" s="127">
        <v>1500</v>
      </c>
      <c r="F28" s="124">
        <f t="shared" si="1"/>
        <v>7500</v>
      </c>
      <c r="G28" s="700" t="s">
        <v>251</v>
      </c>
      <c r="H28" s="672" t="s">
        <v>461</v>
      </c>
      <c r="I28" s="137" t="str">
        <f>VLOOKUP(H28,Presupuesto!$B$11:$C$586,2,0)</f>
        <v>EQUIPOS PARA COMPUTACION</v>
      </c>
      <c r="J28" s="125" t="str">
        <f t="shared" si="0"/>
        <v>Gestión Administrativa</v>
      </c>
      <c r="K28" s="125" t="s">
        <v>520</v>
      </c>
      <c r="L28" s="125"/>
    </row>
    <row r="29" spans="2:12" x14ac:dyDescent="0.25">
      <c r="C29" s="136" t="s">
        <v>2225</v>
      </c>
      <c r="D29" s="694">
        <v>10</v>
      </c>
      <c r="E29" s="127">
        <v>500</v>
      </c>
      <c r="F29" s="124">
        <f t="shared" si="1"/>
        <v>5000</v>
      </c>
      <c r="G29" s="700" t="s">
        <v>251</v>
      </c>
      <c r="H29" s="672" t="s">
        <v>1218</v>
      </c>
      <c r="I29" s="137" t="str">
        <f>VLOOKUP(H29,Presupuesto!$B$11:$C$586,2,0)</f>
        <v>OTROS RESPUESTOS Y ACCESORIOS MENORES</v>
      </c>
      <c r="J29" s="125" t="str">
        <f t="shared" si="0"/>
        <v>Gestión Administrativa</v>
      </c>
      <c r="K29" s="125" t="s">
        <v>520</v>
      </c>
      <c r="L29" s="125"/>
    </row>
    <row r="30" spans="2:12" ht="15.75" thickBot="1" x14ac:dyDescent="0.3">
      <c r="B30" s="120"/>
      <c r="C30" s="129" t="s">
        <v>83</v>
      </c>
      <c r="D30" s="697"/>
      <c r="E30" s="131">
        <v>20</v>
      </c>
      <c r="F30" s="132">
        <f t="shared" si="1"/>
        <v>0</v>
      </c>
      <c r="G30" s="189"/>
      <c r="H30" s="532" t="s">
        <v>1218</v>
      </c>
      <c r="I30" s="133" t="str">
        <f>VLOOKUP(H30,Presupuesto!$B$11:$C$586,2,0)</f>
        <v>OTROS RESPUESTOS Y ACCESORIOS MENORES</v>
      </c>
      <c r="J30" s="133" t="str">
        <f t="shared" si="0"/>
        <v>Gestión Administrativa</v>
      </c>
      <c r="K30" s="151" t="s">
        <v>519</v>
      </c>
      <c r="L30" s="151"/>
    </row>
    <row r="31" spans="2:12" x14ac:dyDescent="0.25">
      <c r="B31" s="120"/>
      <c r="F31" s="120"/>
      <c r="G31" s="96"/>
      <c r="H31" s="96"/>
      <c r="I31" s="96"/>
    </row>
    <row r="32" spans="2:12" ht="15.75" thickBot="1" x14ac:dyDescent="0.3"/>
    <row r="33" spans="3:12" ht="15.75" thickBot="1" x14ac:dyDescent="0.3">
      <c r="C33" s="508" t="s">
        <v>43</v>
      </c>
      <c r="D33" s="533">
        <f>SUM(F40:F73)</f>
        <v>1689439</v>
      </c>
      <c r="E33" s="516"/>
      <c r="F33" s="512"/>
      <c r="G33" s="515"/>
      <c r="H33" s="512"/>
      <c r="I33" s="512"/>
      <c r="J33" s="516"/>
      <c r="K33" s="516"/>
      <c r="L33" s="516"/>
    </row>
    <row r="34" spans="3:12" x14ac:dyDescent="0.25">
      <c r="C34" s="512"/>
      <c r="D34" s="510"/>
      <c r="E34" s="519"/>
      <c r="F34" s="519"/>
      <c r="G34" s="519"/>
      <c r="H34" s="513"/>
      <c r="I34" s="513"/>
      <c r="J34" s="513"/>
      <c r="K34" s="536"/>
      <c r="L34" s="516"/>
    </row>
    <row r="35" spans="3:12" x14ac:dyDescent="0.25">
      <c r="C35" s="512"/>
      <c r="D35" s="510"/>
      <c r="E35" s="519"/>
      <c r="F35" s="519"/>
      <c r="G35" s="519"/>
      <c r="H35" s="513"/>
      <c r="I35" s="513"/>
      <c r="J35" s="513"/>
      <c r="K35" s="536"/>
      <c r="L35" s="516"/>
    </row>
    <row r="36" spans="3:12" ht="15.75" x14ac:dyDescent="0.25">
      <c r="C36" s="594" t="s">
        <v>515</v>
      </c>
      <c r="D36" s="595" t="s">
        <v>2217</v>
      </c>
      <c r="E36" s="519"/>
      <c r="F36" s="519"/>
      <c r="G36" s="519"/>
      <c r="H36" s="513"/>
      <c r="I36" s="513"/>
      <c r="J36" s="513"/>
      <c r="K36" s="536"/>
      <c r="L36" s="516"/>
    </row>
    <row r="37" spans="3:12" ht="18.75" x14ac:dyDescent="0.25">
      <c r="C37" s="596"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Administrativa'!#REF!,2,FALSE),IFERROR(VLOOKUP(D36,'Gestion Academica'!$E:$F,2,FALSE),IFERROR(VLOOKUP(D36,Graduados!$E:$F,2,FALSE),IFERROR(VLOOKUP(D36,'Gestión del Conocimiento'!$E:$F,2,FALSE),IFERROR(VLOOKUP(D36,Gobernabilidad!$E:$F,2,FALSE),IFERROR(VLOOKUP(D36,'NIVEL DE ES Y  SISTEMA NACIONAL'!$E:$F,2,FALSE),VLOOKUP(D36,'Lo Esencial'!$E:$F,2,0))))))))))))</f>
        <v>Presentación del presupuesto para equipar el laboratorio de investigación científica de la FCQF</v>
      </c>
      <c r="D37" s="510"/>
      <c r="E37" s="519"/>
      <c r="F37" s="519"/>
      <c r="G37" s="519"/>
      <c r="H37" s="513"/>
      <c r="I37" s="513"/>
      <c r="J37" s="513"/>
      <c r="K37" s="536"/>
      <c r="L37" s="516"/>
    </row>
    <row r="38" spans="3:12" x14ac:dyDescent="0.25">
      <c r="C38" s="516"/>
      <c r="D38" s="516"/>
      <c r="E38" s="516"/>
      <c r="F38" s="519"/>
      <c r="G38" s="513"/>
      <c r="H38" s="513"/>
      <c r="I38" s="513"/>
      <c r="J38" s="516"/>
      <c r="K38" s="516"/>
      <c r="L38" s="516"/>
    </row>
    <row r="39" spans="3:12" ht="30" x14ac:dyDescent="0.25">
      <c r="C39" s="567" t="s">
        <v>44</v>
      </c>
      <c r="D39" s="567" t="s">
        <v>55</v>
      </c>
      <c r="E39" s="567" t="s">
        <v>57</v>
      </c>
      <c r="F39" s="568" t="s">
        <v>27</v>
      </c>
      <c r="G39" s="568" t="s">
        <v>252</v>
      </c>
      <c r="H39" s="567" t="s">
        <v>46</v>
      </c>
      <c r="I39" s="567" t="s">
        <v>253</v>
      </c>
      <c r="J39" s="567" t="s">
        <v>535</v>
      </c>
      <c r="K39" s="567" t="s">
        <v>536</v>
      </c>
      <c r="L39" s="567" t="s">
        <v>591</v>
      </c>
    </row>
    <row r="40" spans="3:12" x14ac:dyDescent="0.25">
      <c r="C40" s="850" t="s">
        <v>1603</v>
      </c>
      <c r="D40" s="629">
        <v>1</v>
      </c>
      <c r="E40" s="791">
        <f>HLOOKUP($C40,$CB$2:$CE$3,2,0)</f>
        <v>15000</v>
      </c>
      <c r="F40" s="791">
        <f>D40*E40</f>
        <v>15000</v>
      </c>
      <c r="G40" s="700" t="s">
        <v>251</v>
      </c>
      <c r="H40" s="792" t="s">
        <v>377</v>
      </c>
      <c r="I40" s="792" t="str">
        <f>VLOOKUP(H40,Presupuesto!$B$11:$C$586,2,0)</f>
        <v>RESTRIBUCIONES A PERSONAL DIRECTIVO Y DE CONTROL (11300-00)</v>
      </c>
      <c r="J40" s="851" t="s">
        <v>236</v>
      </c>
      <c r="K40" s="792" t="s">
        <v>537</v>
      </c>
      <c r="L40" s="792"/>
    </row>
    <row r="41" spans="3:12" x14ac:dyDescent="0.25">
      <c r="C41" s="850" t="s">
        <v>1601</v>
      </c>
      <c r="D41" s="629"/>
      <c r="E41" s="791">
        <f>HLOOKUP($C41,$CB$2:$CE$3,2,0)</f>
        <v>35000</v>
      </c>
      <c r="F41" s="791">
        <f>D41*E41</f>
        <v>0</v>
      </c>
      <c r="G41" s="700"/>
      <c r="H41" s="792">
        <v>42600</v>
      </c>
      <c r="I41" s="792" t="e">
        <f>VLOOKUP(H41,Presupuesto!$B$11:$C$586,2,0)</f>
        <v>#N/A</v>
      </c>
      <c r="J41" s="792" t="str">
        <f>$J$40</f>
        <v>Investigación</v>
      </c>
      <c r="K41" s="792" t="s">
        <v>537</v>
      </c>
      <c r="L41" s="792"/>
    </row>
    <row r="42" spans="3:12" x14ac:dyDescent="0.25">
      <c r="C42" s="849" t="s">
        <v>73</v>
      </c>
      <c r="D42" s="629">
        <v>1</v>
      </c>
      <c r="E42" s="791">
        <v>4000</v>
      </c>
      <c r="F42" s="791">
        <f t="shared" ref="F42:F73" si="2">D42*E42</f>
        <v>4000</v>
      </c>
      <c r="G42" s="700" t="s">
        <v>251</v>
      </c>
      <c r="H42" s="792" t="s">
        <v>461</v>
      </c>
      <c r="I42" s="792" t="str">
        <f>VLOOKUP(H42,Presupuesto!$B$11:$C$586,2,0)</f>
        <v>EQUIPOS PARA COMPUTACION</v>
      </c>
      <c r="J42" s="792" t="str">
        <f>$J$40</f>
        <v>Investigación</v>
      </c>
      <c r="K42" s="792" t="s">
        <v>537</v>
      </c>
      <c r="L42" s="792"/>
    </row>
    <row r="43" spans="3:12" x14ac:dyDescent="0.25">
      <c r="C43" s="849" t="s">
        <v>74</v>
      </c>
      <c r="D43" s="629">
        <v>1</v>
      </c>
      <c r="E43" s="791">
        <v>8000</v>
      </c>
      <c r="F43" s="791">
        <f t="shared" si="2"/>
        <v>8000</v>
      </c>
      <c r="G43" s="700" t="s">
        <v>251</v>
      </c>
      <c r="H43" s="792" t="s">
        <v>1277</v>
      </c>
      <c r="I43" s="792" t="str">
        <f>VLOOKUP(H43,Presupuesto!$B$11:$C$586,2,0)</f>
        <v>EQUIPO DE COMPUTACION</v>
      </c>
      <c r="J43" s="792" t="str">
        <f t="shared" ref="J43:J52" si="3">$J$40</f>
        <v>Investigación</v>
      </c>
      <c r="K43" s="792" t="s">
        <v>537</v>
      </c>
      <c r="L43" s="792"/>
    </row>
    <row r="44" spans="3:12" x14ac:dyDescent="0.25">
      <c r="C44" s="849" t="s">
        <v>75</v>
      </c>
      <c r="D44" s="629">
        <v>1</v>
      </c>
      <c r="E44" s="791">
        <v>5000</v>
      </c>
      <c r="F44" s="791">
        <f t="shared" si="2"/>
        <v>5000</v>
      </c>
      <c r="G44" s="700" t="s">
        <v>251</v>
      </c>
      <c r="H44" s="792" t="s">
        <v>1277</v>
      </c>
      <c r="I44" s="792" t="str">
        <f>VLOOKUP(H44,Presupuesto!$B$11:$C$586,2,0)</f>
        <v>EQUIPO DE COMPUTACION</v>
      </c>
      <c r="J44" s="792" t="str">
        <f t="shared" si="3"/>
        <v>Investigación</v>
      </c>
      <c r="K44" s="792" t="s">
        <v>537</v>
      </c>
      <c r="L44" s="792"/>
    </row>
    <row r="45" spans="3:12" x14ac:dyDescent="0.25">
      <c r="C45" s="849" t="s">
        <v>35</v>
      </c>
      <c r="D45" s="629">
        <v>1</v>
      </c>
      <c r="E45" s="791">
        <v>13000</v>
      </c>
      <c r="F45" s="791">
        <f t="shared" si="2"/>
        <v>13000</v>
      </c>
      <c r="G45" s="700" t="s">
        <v>251</v>
      </c>
      <c r="H45" s="792" t="s">
        <v>1277</v>
      </c>
      <c r="I45" s="792" t="str">
        <f>VLOOKUP(H45,Presupuesto!$B$11:$C$586,2,0)</f>
        <v>EQUIPO DE COMPUTACION</v>
      </c>
      <c r="J45" s="792" t="str">
        <f t="shared" si="3"/>
        <v>Investigación</v>
      </c>
      <c r="K45" s="792" t="s">
        <v>537</v>
      </c>
      <c r="L45" s="792"/>
    </row>
    <row r="46" spans="3:12" x14ac:dyDescent="0.25">
      <c r="C46" s="849" t="s">
        <v>76</v>
      </c>
      <c r="D46" s="629"/>
      <c r="E46" s="791">
        <v>15000</v>
      </c>
      <c r="F46" s="791">
        <f t="shared" si="2"/>
        <v>0</v>
      </c>
      <c r="G46" s="700"/>
      <c r="H46" s="792">
        <v>42300</v>
      </c>
      <c r="I46" s="792" t="e">
        <f>VLOOKUP(H46,Presupuesto!$B$11:$C$586,2,0)</f>
        <v>#N/A</v>
      </c>
      <c r="J46" s="792" t="str">
        <f t="shared" si="3"/>
        <v>Investigación</v>
      </c>
      <c r="K46" s="792" t="s">
        <v>537</v>
      </c>
      <c r="L46" s="792"/>
    </row>
    <row r="47" spans="3:12" x14ac:dyDescent="0.25">
      <c r="C47" s="849" t="s">
        <v>77</v>
      </c>
      <c r="D47" s="629"/>
      <c r="E47" s="791">
        <v>10000</v>
      </c>
      <c r="F47" s="791">
        <f t="shared" si="2"/>
        <v>0</v>
      </c>
      <c r="G47" s="700"/>
      <c r="H47" s="792">
        <v>42300</v>
      </c>
      <c r="I47" s="792" t="e">
        <f>VLOOKUP(H47,Presupuesto!$B$11:$C$586,2,0)</f>
        <v>#N/A</v>
      </c>
      <c r="J47" s="792" t="str">
        <f t="shared" si="3"/>
        <v>Investigación</v>
      </c>
      <c r="K47" s="792" t="s">
        <v>537</v>
      </c>
      <c r="L47" s="792"/>
    </row>
    <row r="48" spans="3:12" x14ac:dyDescent="0.25">
      <c r="C48" s="849" t="s">
        <v>78</v>
      </c>
      <c r="D48" s="629"/>
      <c r="E48" s="791">
        <v>10000</v>
      </c>
      <c r="F48" s="791">
        <f t="shared" si="2"/>
        <v>0</v>
      </c>
      <c r="G48" s="700"/>
      <c r="H48" s="792">
        <v>45100</v>
      </c>
      <c r="I48" s="792" t="e">
        <f>VLOOKUP(H48,Presupuesto!$B$11:$C$586,2,0)</f>
        <v>#N/A</v>
      </c>
      <c r="J48" s="792" t="str">
        <f t="shared" si="3"/>
        <v>Investigación</v>
      </c>
      <c r="K48" s="792" t="s">
        <v>537</v>
      </c>
      <c r="L48" s="792"/>
    </row>
    <row r="49" spans="3:12" x14ac:dyDescent="0.25">
      <c r="C49" s="849" t="s">
        <v>79</v>
      </c>
      <c r="D49" s="629"/>
      <c r="E49" s="791">
        <v>2000</v>
      </c>
      <c r="F49" s="791">
        <f t="shared" si="2"/>
        <v>0</v>
      </c>
      <c r="G49" s="700"/>
      <c r="H49" s="792">
        <v>42600</v>
      </c>
      <c r="I49" s="792" t="e">
        <f>VLOOKUP(H49,Presupuesto!$B$11:$C$586,2,0)</f>
        <v>#N/A</v>
      </c>
      <c r="J49" s="792" t="str">
        <f t="shared" si="3"/>
        <v>Investigación</v>
      </c>
      <c r="K49" s="792" t="s">
        <v>537</v>
      </c>
      <c r="L49" s="792"/>
    </row>
    <row r="50" spans="3:12" x14ac:dyDescent="0.25">
      <c r="C50" s="849" t="s">
        <v>80</v>
      </c>
      <c r="D50" s="629">
        <v>1</v>
      </c>
      <c r="E50" s="791">
        <v>1500</v>
      </c>
      <c r="F50" s="791">
        <f t="shared" si="2"/>
        <v>1500</v>
      </c>
      <c r="G50" s="700" t="s">
        <v>251</v>
      </c>
      <c r="H50" s="792" t="s">
        <v>1209</v>
      </c>
      <c r="I50" s="792" t="str">
        <f>VLOOKUP(H50,Presupuesto!$B$11:$C$586,2,0)</f>
        <v>UTILES Y MATERIALES ELECTRICOS</v>
      </c>
      <c r="J50" s="792" t="str">
        <f t="shared" si="3"/>
        <v>Investigación</v>
      </c>
      <c r="K50" s="792" t="s">
        <v>537</v>
      </c>
      <c r="L50" s="792"/>
    </row>
    <row r="51" spans="3:12" x14ac:dyDescent="0.25">
      <c r="C51" s="849" t="s">
        <v>81</v>
      </c>
      <c r="D51" s="629">
        <v>1</v>
      </c>
      <c r="E51" s="791">
        <v>1500</v>
      </c>
      <c r="F51" s="791">
        <f t="shared" si="2"/>
        <v>1500</v>
      </c>
      <c r="G51" s="700" t="s">
        <v>251</v>
      </c>
      <c r="H51" s="792" t="s">
        <v>1209</v>
      </c>
      <c r="I51" s="792" t="str">
        <f>VLOOKUP(H51,Presupuesto!$B$11:$C$586,2,0)</f>
        <v>UTILES Y MATERIALES ELECTRICOS</v>
      </c>
      <c r="J51" s="792" t="str">
        <f t="shared" si="3"/>
        <v>Investigación</v>
      </c>
      <c r="K51" s="792" t="s">
        <v>537</v>
      </c>
      <c r="L51" s="792"/>
    </row>
    <row r="52" spans="3:12" x14ac:dyDescent="0.25">
      <c r="C52" s="849" t="s">
        <v>82</v>
      </c>
      <c r="D52" s="629">
        <v>1</v>
      </c>
      <c r="E52" s="791">
        <v>500</v>
      </c>
      <c r="F52" s="791">
        <f t="shared" si="2"/>
        <v>500</v>
      </c>
      <c r="G52" s="700" t="s">
        <v>251</v>
      </c>
      <c r="H52" s="792" t="s">
        <v>1209</v>
      </c>
      <c r="I52" s="792" t="str">
        <f>VLOOKUP(H52,Presupuesto!$B$11:$C$586,2,0)</f>
        <v>UTILES Y MATERIALES ELECTRICOS</v>
      </c>
      <c r="J52" s="792" t="str">
        <f t="shared" si="3"/>
        <v>Investigación</v>
      </c>
      <c r="K52" s="792" t="s">
        <v>537</v>
      </c>
      <c r="L52" s="792"/>
    </row>
    <row r="53" spans="3:12" x14ac:dyDescent="0.25">
      <c r="C53" s="849" t="s">
        <v>2484</v>
      </c>
      <c r="D53" s="629">
        <v>1</v>
      </c>
      <c r="E53" s="791">
        <v>149850</v>
      </c>
      <c r="F53" s="791">
        <f t="shared" si="2"/>
        <v>149850</v>
      </c>
      <c r="G53" s="700" t="s">
        <v>251</v>
      </c>
      <c r="H53" s="792" t="s">
        <v>1266</v>
      </c>
      <c r="I53" s="792" t="str">
        <f>VLOOKUP(H53,Presupuesto!$B$11:$C$586,2,0)</f>
        <v>EQUIPO MEDICO Y LABORATORIO</v>
      </c>
      <c r="J53" s="792" t="str">
        <f>$J$40</f>
        <v>Investigación</v>
      </c>
      <c r="K53" s="792" t="s">
        <v>537</v>
      </c>
      <c r="L53" s="792"/>
    </row>
    <row r="54" spans="3:12" s="661" customFormat="1" x14ac:dyDescent="0.25">
      <c r="C54" s="849" t="s">
        <v>2485</v>
      </c>
      <c r="D54" s="629">
        <v>1</v>
      </c>
      <c r="E54" s="791">
        <v>232821</v>
      </c>
      <c r="F54" s="791">
        <f t="shared" si="2"/>
        <v>232821</v>
      </c>
      <c r="G54" s="700" t="s">
        <v>251</v>
      </c>
      <c r="H54" s="792" t="s">
        <v>1266</v>
      </c>
      <c r="I54" s="792" t="str">
        <f>VLOOKUP(H54,Presupuesto!$B$11:$C$586,2,0)</f>
        <v>EQUIPO MEDICO Y LABORATORIO</v>
      </c>
      <c r="J54" s="792" t="str">
        <f t="shared" ref="J54:J72" si="4">$J$40</f>
        <v>Investigación</v>
      </c>
      <c r="K54" s="792" t="s">
        <v>537</v>
      </c>
      <c r="L54" s="792"/>
    </row>
    <row r="55" spans="3:12" s="661" customFormat="1" x14ac:dyDescent="0.25">
      <c r="C55" s="849" t="s">
        <v>2486</v>
      </c>
      <c r="D55" s="629">
        <v>1</v>
      </c>
      <c r="E55" s="791">
        <v>74250</v>
      </c>
      <c r="F55" s="791">
        <f t="shared" si="2"/>
        <v>74250</v>
      </c>
      <c r="G55" s="700" t="s">
        <v>251</v>
      </c>
      <c r="H55" s="792" t="s">
        <v>1266</v>
      </c>
      <c r="I55" s="792" t="str">
        <f>VLOOKUP(H55,Presupuesto!$B$11:$C$586,2,0)</f>
        <v>EQUIPO MEDICO Y LABORATORIO</v>
      </c>
      <c r="J55" s="792" t="str">
        <f t="shared" si="4"/>
        <v>Investigación</v>
      </c>
      <c r="K55" s="792" t="s">
        <v>537</v>
      </c>
      <c r="L55" s="792"/>
    </row>
    <row r="56" spans="3:12" s="661" customFormat="1" x14ac:dyDescent="0.25">
      <c r="C56" s="849" t="s">
        <v>2487</v>
      </c>
      <c r="D56" s="629">
        <v>1</v>
      </c>
      <c r="E56" s="791">
        <v>23139</v>
      </c>
      <c r="F56" s="791">
        <f t="shared" si="2"/>
        <v>23139</v>
      </c>
      <c r="G56" s="700" t="s">
        <v>251</v>
      </c>
      <c r="H56" s="792" t="s">
        <v>1266</v>
      </c>
      <c r="I56" s="792" t="str">
        <f>VLOOKUP(H56,Presupuesto!$B$11:$C$586,2,0)</f>
        <v>EQUIPO MEDICO Y LABORATORIO</v>
      </c>
      <c r="J56" s="792" t="str">
        <f t="shared" si="4"/>
        <v>Investigación</v>
      </c>
      <c r="K56" s="792" t="s">
        <v>537</v>
      </c>
      <c r="L56" s="792"/>
    </row>
    <row r="57" spans="3:12" s="661" customFormat="1" x14ac:dyDescent="0.25">
      <c r="C57" s="849" t="s">
        <v>2488</v>
      </c>
      <c r="D57" s="629">
        <v>1</v>
      </c>
      <c r="E57" s="791">
        <v>380700</v>
      </c>
      <c r="F57" s="791">
        <f t="shared" si="2"/>
        <v>380700</v>
      </c>
      <c r="G57" s="700" t="s">
        <v>251</v>
      </c>
      <c r="H57" s="792" t="s">
        <v>1266</v>
      </c>
      <c r="I57" s="792" t="str">
        <f>VLOOKUP(H57,Presupuesto!$B$11:$C$586,2,0)</f>
        <v>EQUIPO MEDICO Y LABORATORIO</v>
      </c>
      <c r="J57" s="792" t="str">
        <f t="shared" si="4"/>
        <v>Investigación</v>
      </c>
      <c r="K57" s="792" t="s">
        <v>537</v>
      </c>
      <c r="L57" s="792"/>
    </row>
    <row r="58" spans="3:12" s="661" customFormat="1" x14ac:dyDescent="0.25">
      <c r="C58" s="849" t="s">
        <v>2489</v>
      </c>
      <c r="D58" s="629">
        <v>2</v>
      </c>
      <c r="E58" s="791">
        <v>9909</v>
      </c>
      <c r="F58" s="791">
        <f t="shared" si="2"/>
        <v>19818</v>
      </c>
      <c r="G58" s="700" t="s">
        <v>251</v>
      </c>
      <c r="H58" s="792" t="s">
        <v>1266</v>
      </c>
      <c r="I58" s="792" t="str">
        <f>VLOOKUP(H58,Presupuesto!$B$11:$C$586,2,0)</f>
        <v>EQUIPO MEDICO Y LABORATORIO</v>
      </c>
      <c r="J58" s="792" t="str">
        <f t="shared" si="4"/>
        <v>Investigación</v>
      </c>
      <c r="K58" s="792" t="s">
        <v>537</v>
      </c>
      <c r="L58" s="792"/>
    </row>
    <row r="59" spans="3:12" s="661" customFormat="1" x14ac:dyDescent="0.25">
      <c r="C59" s="849" t="s">
        <v>2490</v>
      </c>
      <c r="D59" s="629">
        <v>1</v>
      </c>
      <c r="E59" s="791">
        <v>6805</v>
      </c>
      <c r="F59" s="791">
        <f t="shared" si="2"/>
        <v>6805</v>
      </c>
      <c r="G59" s="700" t="s">
        <v>251</v>
      </c>
      <c r="H59" s="792" t="s">
        <v>1266</v>
      </c>
      <c r="I59" s="792" t="str">
        <f>VLOOKUP(H59,Presupuesto!$B$11:$C$586,2,0)</f>
        <v>EQUIPO MEDICO Y LABORATORIO</v>
      </c>
      <c r="J59" s="792" t="str">
        <f t="shared" si="4"/>
        <v>Investigación</v>
      </c>
      <c r="K59" s="792" t="s">
        <v>537</v>
      </c>
      <c r="L59" s="792"/>
    </row>
    <row r="60" spans="3:12" s="661" customFormat="1" x14ac:dyDescent="0.25">
      <c r="C60" s="849" t="s">
        <v>2491</v>
      </c>
      <c r="D60" s="629">
        <v>1</v>
      </c>
      <c r="E60" s="791">
        <v>300000</v>
      </c>
      <c r="F60" s="791">
        <f t="shared" si="2"/>
        <v>300000</v>
      </c>
      <c r="G60" s="700" t="s">
        <v>251</v>
      </c>
      <c r="H60" s="792" t="s">
        <v>1266</v>
      </c>
      <c r="I60" s="792" t="str">
        <f>VLOOKUP(H60,Presupuesto!$B$11:$C$586,2,0)</f>
        <v>EQUIPO MEDICO Y LABORATORIO</v>
      </c>
      <c r="J60" s="792" t="str">
        <f t="shared" si="4"/>
        <v>Investigación</v>
      </c>
      <c r="K60" s="792" t="s">
        <v>537</v>
      </c>
      <c r="L60" s="792"/>
    </row>
    <row r="61" spans="3:12" s="661" customFormat="1" x14ac:dyDescent="0.25">
      <c r="C61" s="849" t="s">
        <v>2492</v>
      </c>
      <c r="D61" s="629">
        <v>1</v>
      </c>
      <c r="E61" s="791">
        <v>2092</v>
      </c>
      <c r="F61" s="791">
        <f t="shared" si="2"/>
        <v>2092</v>
      </c>
      <c r="G61" s="700" t="s">
        <v>251</v>
      </c>
      <c r="H61" s="792" t="s">
        <v>1266</v>
      </c>
      <c r="I61" s="792" t="str">
        <f>VLOOKUP(H61,Presupuesto!$B$11:$C$586,2,0)</f>
        <v>EQUIPO MEDICO Y LABORATORIO</v>
      </c>
      <c r="J61" s="792" t="str">
        <f t="shared" si="4"/>
        <v>Investigación</v>
      </c>
      <c r="K61" s="792" t="s">
        <v>537</v>
      </c>
      <c r="L61" s="792"/>
    </row>
    <row r="62" spans="3:12" s="661" customFormat="1" x14ac:dyDescent="0.25">
      <c r="C62" s="849" t="s">
        <v>2493</v>
      </c>
      <c r="D62" s="629">
        <v>1</v>
      </c>
      <c r="E62" s="791">
        <v>167400</v>
      </c>
      <c r="F62" s="791">
        <f t="shared" si="2"/>
        <v>167400</v>
      </c>
      <c r="G62" s="700" t="s">
        <v>251</v>
      </c>
      <c r="H62" s="792" t="s">
        <v>1266</v>
      </c>
      <c r="I62" s="792" t="str">
        <f>VLOOKUP(H62,Presupuesto!$B$11:$C$586,2,0)</f>
        <v>EQUIPO MEDICO Y LABORATORIO</v>
      </c>
      <c r="J62" s="792" t="str">
        <f t="shared" si="4"/>
        <v>Investigación</v>
      </c>
      <c r="K62" s="792" t="s">
        <v>537</v>
      </c>
      <c r="L62" s="792"/>
    </row>
    <row r="63" spans="3:12" s="661" customFormat="1" x14ac:dyDescent="0.25">
      <c r="C63" s="849" t="s">
        <v>2494</v>
      </c>
      <c r="D63" s="629">
        <v>2</v>
      </c>
      <c r="E63" s="791">
        <v>5400</v>
      </c>
      <c r="F63" s="791">
        <f t="shared" si="2"/>
        <v>10800</v>
      </c>
      <c r="G63" s="700" t="s">
        <v>251</v>
      </c>
      <c r="H63" s="792" t="s">
        <v>1266</v>
      </c>
      <c r="I63" s="792" t="str">
        <f>VLOOKUP(H63,Presupuesto!$B$11:$C$586,2,0)</f>
        <v>EQUIPO MEDICO Y LABORATORIO</v>
      </c>
      <c r="J63" s="792" t="str">
        <f t="shared" si="4"/>
        <v>Investigación</v>
      </c>
      <c r="K63" s="792" t="s">
        <v>537</v>
      </c>
      <c r="L63" s="792"/>
    </row>
    <row r="64" spans="3:12" s="661" customFormat="1" x14ac:dyDescent="0.25">
      <c r="C64" s="849" t="s">
        <v>2495</v>
      </c>
      <c r="D64" s="629">
        <v>3</v>
      </c>
      <c r="E64" s="791">
        <v>4455</v>
      </c>
      <c r="F64" s="791">
        <f t="shared" si="2"/>
        <v>13365</v>
      </c>
      <c r="G64" s="700" t="s">
        <v>251</v>
      </c>
      <c r="H64" s="792" t="s">
        <v>1266</v>
      </c>
      <c r="I64" s="792" t="str">
        <f>VLOOKUP(H64,Presupuesto!$B$11:$C$586,2,0)</f>
        <v>EQUIPO MEDICO Y LABORATORIO</v>
      </c>
      <c r="J64" s="792" t="str">
        <f t="shared" si="4"/>
        <v>Investigación</v>
      </c>
      <c r="K64" s="792" t="s">
        <v>537</v>
      </c>
      <c r="L64" s="792"/>
    </row>
    <row r="65" spans="3:12" s="661" customFormat="1" x14ac:dyDescent="0.25">
      <c r="C65" s="849" t="s">
        <v>2496</v>
      </c>
      <c r="D65" s="629">
        <v>1</v>
      </c>
      <c r="E65" s="791">
        <v>35000</v>
      </c>
      <c r="F65" s="791">
        <f t="shared" si="2"/>
        <v>35000</v>
      </c>
      <c r="G65" s="700" t="s">
        <v>251</v>
      </c>
      <c r="H65" s="792" t="s">
        <v>1266</v>
      </c>
      <c r="I65" s="792" t="str">
        <f>VLOOKUP(H65,Presupuesto!$B$11:$C$586,2,0)</f>
        <v>EQUIPO MEDICO Y LABORATORIO</v>
      </c>
      <c r="J65" s="792" t="str">
        <f t="shared" si="4"/>
        <v>Investigación</v>
      </c>
      <c r="K65" s="792" t="s">
        <v>537</v>
      </c>
      <c r="L65" s="792"/>
    </row>
    <row r="66" spans="3:12" s="661" customFormat="1" x14ac:dyDescent="0.25">
      <c r="C66" s="849" t="s">
        <v>2497</v>
      </c>
      <c r="D66" s="629">
        <v>3</v>
      </c>
      <c r="E66" s="791">
        <v>6210</v>
      </c>
      <c r="F66" s="791">
        <f t="shared" si="2"/>
        <v>18630</v>
      </c>
      <c r="G66" s="700" t="s">
        <v>251</v>
      </c>
      <c r="H66" s="792" t="s">
        <v>1157</v>
      </c>
      <c r="I66" s="792" t="str">
        <f>VLOOKUP(H66,Presupuesto!$B$11:$C$586,2,0)</f>
        <v>PRODUCTOS QUIMICOS</v>
      </c>
      <c r="J66" s="792" t="str">
        <f t="shared" si="4"/>
        <v>Investigación</v>
      </c>
      <c r="K66" s="792" t="s">
        <v>537</v>
      </c>
      <c r="L66" s="792"/>
    </row>
    <row r="67" spans="3:12" s="661" customFormat="1" x14ac:dyDescent="0.25">
      <c r="C67" s="849" t="s">
        <v>2498</v>
      </c>
      <c r="D67" s="629">
        <v>1</v>
      </c>
      <c r="E67" s="791">
        <v>80000</v>
      </c>
      <c r="F67" s="791">
        <f t="shared" si="2"/>
        <v>80000</v>
      </c>
      <c r="G67" s="700" t="s">
        <v>251</v>
      </c>
      <c r="H67" s="792" t="s">
        <v>1157</v>
      </c>
      <c r="I67" s="792" t="str">
        <f>VLOOKUP(H67,Presupuesto!$B$11:$C$586,2,0)</f>
        <v>PRODUCTOS QUIMICOS</v>
      </c>
      <c r="J67" s="792" t="str">
        <f t="shared" si="4"/>
        <v>Investigación</v>
      </c>
      <c r="K67" s="792" t="s">
        <v>537</v>
      </c>
      <c r="L67" s="792"/>
    </row>
    <row r="68" spans="3:12" s="661" customFormat="1" x14ac:dyDescent="0.25">
      <c r="C68" s="849" t="s">
        <v>2499</v>
      </c>
      <c r="D68" s="629">
        <v>1</v>
      </c>
      <c r="E68" s="791">
        <v>16389</v>
      </c>
      <c r="F68" s="791">
        <f t="shared" si="2"/>
        <v>16389</v>
      </c>
      <c r="G68" s="700" t="s">
        <v>251</v>
      </c>
      <c r="H68" s="792" t="s">
        <v>1266</v>
      </c>
      <c r="I68" s="792" t="str">
        <f>VLOOKUP(H68,Presupuesto!$B$11:$C$586,2,0)</f>
        <v>EQUIPO MEDICO Y LABORATORIO</v>
      </c>
      <c r="J68" s="792" t="str">
        <f t="shared" si="4"/>
        <v>Investigación</v>
      </c>
      <c r="K68" s="792" t="s">
        <v>537</v>
      </c>
      <c r="L68" s="792"/>
    </row>
    <row r="69" spans="3:12" s="661" customFormat="1" x14ac:dyDescent="0.25">
      <c r="C69" s="849" t="s">
        <v>2500</v>
      </c>
      <c r="D69" s="629">
        <v>1</v>
      </c>
      <c r="E69" s="791">
        <v>60000</v>
      </c>
      <c r="F69" s="791">
        <f t="shared" si="2"/>
        <v>60000</v>
      </c>
      <c r="G69" s="700" t="s">
        <v>251</v>
      </c>
      <c r="H69" s="792" t="s">
        <v>1266</v>
      </c>
      <c r="I69" s="792" t="str">
        <f>VLOOKUP(H69,Presupuesto!$B$11:$C$586,2,0)</f>
        <v>EQUIPO MEDICO Y LABORATORIO</v>
      </c>
      <c r="J69" s="792" t="str">
        <f t="shared" si="4"/>
        <v>Investigación</v>
      </c>
      <c r="K69" s="792" t="s">
        <v>537</v>
      </c>
      <c r="L69" s="792"/>
    </row>
    <row r="70" spans="3:12" s="661" customFormat="1" x14ac:dyDescent="0.25">
      <c r="C70" s="849" t="s">
        <v>2501</v>
      </c>
      <c r="D70" s="629">
        <v>2</v>
      </c>
      <c r="E70" s="791">
        <v>16659</v>
      </c>
      <c r="F70" s="791">
        <f t="shared" si="2"/>
        <v>33318</v>
      </c>
      <c r="G70" s="700" t="s">
        <v>251</v>
      </c>
      <c r="H70" s="792" t="s">
        <v>1266</v>
      </c>
      <c r="I70" s="792" t="str">
        <f>VLOOKUP(H70,Presupuesto!$B$11:$C$586,2,0)</f>
        <v>EQUIPO MEDICO Y LABORATORIO</v>
      </c>
      <c r="J70" s="792" t="str">
        <f t="shared" si="4"/>
        <v>Investigación</v>
      </c>
      <c r="K70" s="792" t="s">
        <v>537</v>
      </c>
      <c r="L70" s="792"/>
    </row>
    <row r="71" spans="3:12" s="661" customFormat="1" x14ac:dyDescent="0.25">
      <c r="C71" s="849" t="s">
        <v>2502</v>
      </c>
      <c r="D71" s="629">
        <v>2</v>
      </c>
      <c r="E71" s="791">
        <v>2781</v>
      </c>
      <c r="F71" s="791">
        <f t="shared" si="2"/>
        <v>5562</v>
      </c>
      <c r="G71" s="700" t="s">
        <v>251</v>
      </c>
      <c r="H71" s="792" t="s">
        <v>1266</v>
      </c>
      <c r="I71" s="792" t="str">
        <f>VLOOKUP(H71,Presupuesto!$B$11:$C$586,2,0)</f>
        <v>EQUIPO MEDICO Y LABORATORIO</v>
      </c>
      <c r="J71" s="792" t="str">
        <f t="shared" si="4"/>
        <v>Investigación</v>
      </c>
      <c r="K71" s="792" t="s">
        <v>537</v>
      </c>
      <c r="L71" s="792"/>
    </row>
    <row r="72" spans="3:12" s="661" customFormat="1" x14ac:dyDescent="0.25">
      <c r="C72" s="849" t="s">
        <v>2503</v>
      </c>
      <c r="D72" s="629">
        <v>2</v>
      </c>
      <c r="E72" s="791">
        <v>2800</v>
      </c>
      <c r="F72" s="791">
        <f t="shared" si="2"/>
        <v>5600</v>
      </c>
      <c r="G72" s="700" t="s">
        <v>251</v>
      </c>
      <c r="H72" s="792" t="s">
        <v>1266</v>
      </c>
      <c r="I72" s="792" t="str">
        <f>VLOOKUP(H72,Presupuesto!$B$11:$C$586,2,0)</f>
        <v>EQUIPO MEDICO Y LABORATORIO</v>
      </c>
      <c r="J72" s="792" t="str">
        <f t="shared" si="4"/>
        <v>Investigación</v>
      </c>
      <c r="K72" s="792" t="s">
        <v>537</v>
      </c>
      <c r="L72" s="792"/>
    </row>
    <row r="73" spans="3:12" s="661" customFormat="1" x14ac:dyDescent="0.25">
      <c r="C73" s="849" t="s">
        <v>2504</v>
      </c>
      <c r="D73" s="629">
        <v>1</v>
      </c>
      <c r="E73" s="791">
        <v>5400</v>
      </c>
      <c r="F73" s="791">
        <f t="shared" si="2"/>
        <v>5400</v>
      </c>
      <c r="G73" s="700" t="s">
        <v>251</v>
      </c>
      <c r="H73" s="792" t="s">
        <v>1266</v>
      </c>
      <c r="I73" s="792" t="str">
        <f>VLOOKUP(H73,Presupuesto!$B$11:$C$586,2,0)</f>
        <v>EQUIPO MEDICO Y LABORATORIO</v>
      </c>
      <c r="J73" s="792" t="str">
        <f>$J$40</f>
        <v>Investigación</v>
      </c>
      <c r="K73" s="792" t="s">
        <v>537</v>
      </c>
      <c r="L73" s="792"/>
    </row>
    <row r="74" spans="3:12" s="661" customFormat="1" x14ac:dyDescent="0.25">
      <c r="C74" s="845"/>
      <c r="D74" s="645"/>
      <c r="E74" s="846"/>
      <c r="F74" s="846"/>
      <c r="G74" s="847"/>
      <c r="H74" s="848"/>
      <c r="I74" s="848"/>
      <c r="J74" s="848"/>
      <c r="K74" s="848"/>
      <c r="L74" s="848"/>
    </row>
    <row r="75" spans="3:12" s="661" customFormat="1" x14ac:dyDescent="0.25">
      <c r="C75" s="845"/>
      <c r="D75" s="645"/>
      <c r="E75" s="846"/>
      <c r="F75" s="846"/>
      <c r="G75" s="847"/>
      <c r="H75" s="848"/>
      <c r="I75" s="848"/>
      <c r="J75" s="848"/>
      <c r="K75" s="848"/>
      <c r="L75" s="848"/>
    </row>
    <row r="76" spans="3:12" s="661" customFormat="1" x14ac:dyDescent="0.25">
      <c r="C76" s="845"/>
      <c r="D76" s="645"/>
      <c r="E76" s="846"/>
      <c r="F76" s="846"/>
      <c r="G76" s="847"/>
      <c r="H76" s="848"/>
      <c r="I76" s="848"/>
      <c r="J76" s="848"/>
      <c r="K76" s="848"/>
      <c r="L76" s="848"/>
    </row>
    <row r="78" spans="3:12" ht="15.75" thickBot="1" x14ac:dyDescent="0.3"/>
    <row r="79" spans="3:12" ht="15.75" thickBot="1" x14ac:dyDescent="0.3">
      <c r="C79" s="508" t="s">
        <v>43</v>
      </c>
      <c r="D79" s="533">
        <f>SUM(F86:F99)</f>
        <v>0</v>
      </c>
      <c r="E79" s="516"/>
      <c r="F79" s="512"/>
      <c r="G79" s="515"/>
      <c r="H79" s="512"/>
      <c r="I79" s="512"/>
      <c r="J79" s="516"/>
      <c r="K79" s="516"/>
      <c r="L79" s="516"/>
    </row>
    <row r="80" spans="3:12" x14ac:dyDescent="0.25">
      <c r="C80" s="512"/>
      <c r="D80" s="510"/>
      <c r="E80" s="519"/>
      <c r="F80" s="519"/>
      <c r="G80" s="519"/>
      <c r="H80" s="513"/>
      <c r="I80" s="513"/>
      <c r="J80" s="513"/>
      <c r="K80" s="536"/>
      <c r="L80" s="516"/>
    </row>
    <row r="81" spans="3:12" x14ac:dyDescent="0.25">
      <c r="C81" s="512"/>
      <c r="D81" s="510"/>
      <c r="E81" s="519"/>
      <c r="F81" s="519"/>
      <c r="G81" s="519"/>
      <c r="H81" s="513"/>
      <c r="I81" s="513"/>
      <c r="J81" s="513"/>
      <c r="K81" s="536"/>
      <c r="L81" s="516"/>
    </row>
    <row r="82" spans="3:12" ht="15.75" x14ac:dyDescent="0.25">
      <c r="C82" s="594" t="s">
        <v>515</v>
      </c>
      <c r="D82" s="595"/>
      <c r="E82" s="519"/>
      <c r="F82" s="519"/>
      <c r="G82" s="519"/>
      <c r="H82" s="513"/>
      <c r="I82" s="513"/>
      <c r="J82" s="513"/>
      <c r="K82" s="536"/>
      <c r="L82" s="516"/>
    </row>
    <row r="83" spans="3:12" ht="18.75" x14ac:dyDescent="0.25">
      <c r="C83" s="596"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Administrativa'!#REF!,2,FALSE),IFERROR(VLOOKUP(D82,'Gestion Academica'!$E:$F,2,FALSE),IFERROR(VLOOKUP(D82,Graduados!$E:$F,2,FALSE),IFERROR(VLOOKUP(D82,'Gestión del Conocimiento'!$E:$F,2,FALSE),IFERROR(VLOOKUP(D82,Gobernabilidad!$E:$F,2,FALSE),IFERROR(VLOOKUP(D82,'NIVEL DE ES Y  SISTEMA NACIONAL'!$E:$F,2,FALSE),VLOOKUP(D82,'Lo Esencial'!$E:$F,2,0))))))))))))</f>
        <v>#N/A</v>
      </c>
      <c r="D83" s="510"/>
      <c r="E83" s="519"/>
      <c r="F83" s="519"/>
      <c r="G83" s="519"/>
      <c r="H83" s="513"/>
      <c r="I83" s="513"/>
      <c r="J83" s="513"/>
      <c r="K83" s="536"/>
      <c r="L83" s="516"/>
    </row>
    <row r="84" spans="3:12" x14ac:dyDescent="0.25">
      <c r="C84" s="516"/>
      <c r="D84" s="516"/>
      <c r="E84" s="516"/>
      <c r="F84" s="519"/>
      <c r="G84" s="513"/>
      <c r="H84" s="513"/>
      <c r="I84" s="513"/>
      <c r="J84" s="516"/>
      <c r="K84" s="516"/>
      <c r="L84" s="516"/>
    </row>
    <row r="85" spans="3:12" ht="30.75" thickBot="1" x14ac:dyDescent="0.3">
      <c r="C85" s="567" t="s">
        <v>44</v>
      </c>
      <c r="D85" s="567" t="s">
        <v>55</v>
      </c>
      <c r="E85" s="567" t="s">
        <v>57</v>
      </c>
      <c r="F85" s="568" t="s">
        <v>27</v>
      </c>
      <c r="G85" s="568" t="s">
        <v>252</v>
      </c>
      <c r="H85" s="567" t="s">
        <v>46</v>
      </c>
      <c r="I85" s="567" t="s">
        <v>253</v>
      </c>
      <c r="J85" s="567" t="s">
        <v>535</v>
      </c>
      <c r="K85" s="567" t="s">
        <v>536</v>
      </c>
      <c r="L85" s="567" t="s">
        <v>591</v>
      </c>
    </row>
    <row r="86" spans="3:12" ht="15.75" thickBot="1" x14ac:dyDescent="0.3">
      <c r="C86" s="606" t="s">
        <v>1603</v>
      </c>
      <c r="D86" s="573"/>
      <c r="E86" s="522">
        <f>HLOOKUP($C86,$CB$2:$CE$3,2,0)</f>
        <v>15000</v>
      </c>
      <c r="F86" s="523">
        <f>D86*E86</f>
        <v>0</v>
      </c>
      <c r="G86" s="192"/>
      <c r="H86" s="607" t="s">
        <v>461</v>
      </c>
      <c r="I86" s="524" t="str">
        <f>VLOOKUP(H86,Presupuesto!$B$11:$C$586,2,0)</f>
        <v>EQUIPOS PARA COMPUTACION</v>
      </c>
      <c r="J86" s="601" t="s">
        <v>171</v>
      </c>
      <c r="K86" s="524" t="s">
        <v>519</v>
      </c>
      <c r="L86" s="524"/>
    </row>
    <row r="87" spans="3:12" x14ac:dyDescent="0.25">
      <c r="C87" s="606" t="s">
        <v>1601</v>
      </c>
      <c r="D87" s="569"/>
      <c r="E87" s="522">
        <f>HLOOKUP($C87,$CB$2:$CE$3,2,0)</f>
        <v>35000</v>
      </c>
      <c r="F87" s="523">
        <f>D87*E87</f>
        <v>0</v>
      </c>
      <c r="G87" s="192"/>
      <c r="H87" s="608" t="s">
        <v>461</v>
      </c>
      <c r="I87" s="527" t="str">
        <f>VLOOKUP(H87,Presupuesto!$B$11:$C$586,2,0)</f>
        <v>EQUIPOS PARA COMPUTACION</v>
      </c>
      <c r="J87" s="524" t="str">
        <f>$J$86</f>
        <v>Estudiantes</v>
      </c>
      <c r="K87" s="524" t="s">
        <v>537</v>
      </c>
      <c r="L87" s="524"/>
    </row>
    <row r="88" spans="3:12" x14ac:dyDescent="0.25">
      <c r="C88" s="525" t="s">
        <v>73</v>
      </c>
      <c r="D88" s="569"/>
      <c r="E88" s="526">
        <v>4000</v>
      </c>
      <c r="F88" s="523">
        <f t="shared" ref="F88:F99" si="5">D88*E88</f>
        <v>0</v>
      </c>
      <c r="G88" s="192"/>
      <c r="H88" s="608" t="s">
        <v>1249</v>
      </c>
      <c r="I88" s="527" t="str">
        <f>VLOOKUP(H88,Presupuesto!$B$11:$C$586,2,0)</f>
        <v>EQUIPOS VARIOS DE OFICINA</v>
      </c>
      <c r="J88" s="524" t="str">
        <f>$J$86</f>
        <v>Estudiantes</v>
      </c>
      <c r="K88" s="524" t="s">
        <v>520</v>
      </c>
      <c r="L88" s="524"/>
    </row>
    <row r="89" spans="3:12" x14ac:dyDescent="0.25">
      <c r="C89" s="525" t="s">
        <v>74</v>
      </c>
      <c r="D89" s="569"/>
      <c r="E89" s="526">
        <v>8000</v>
      </c>
      <c r="F89" s="523">
        <f t="shared" si="5"/>
        <v>0</v>
      </c>
      <c r="G89" s="192"/>
      <c r="H89" s="608" t="s">
        <v>461</v>
      </c>
      <c r="I89" s="527" t="str">
        <f>VLOOKUP(H89,Presupuesto!$B$11:$C$586,2,0)</f>
        <v>EQUIPOS PARA COMPUTACION</v>
      </c>
      <c r="J89" s="524" t="str">
        <f t="shared" ref="J89:J99" si="6">$J$86</f>
        <v>Estudiantes</v>
      </c>
      <c r="K89" s="524" t="s">
        <v>520</v>
      </c>
      <c r="L89" s="524"/>
    </row>
    <row r="90" spans="3:12" x14ac:dyDescent="0.25">
      <c r="C90" s="525" t="s">
        <v>75</v>
      </c>
      <c r="D90" s="569"/>
      <c r="E90" s="526">
        <v>5000</v>
      </c>
      <c r="F90" s="523">
        <f t="shared" si="5"/>
        <v>0</v>
      </c>
      <c r="G90" s="192"/>
      <c r="H90" s="608" t="s">
        <v>461</v>
      </c>
      <c r="I90" s="527" t="str">
        <f>VLOOKUP(H90,Presupuesto!$B$11:$C$586,2,0)</f>
        <v>EQUIPOS PARA COMPUTACION</v>
      </c>
      <c r="J90" s="524" t="str">
        <f t="shared" si="6"/>
        <v>Estudiantes</v>
      </c>
      <c r="K90" s="524" t="s">
        <v>520</v>
      </c>
      <c r="L90" s="524"/>
    </row>
    <row r="91" spans="3:12" x14ac:dyDescent="0.25">
      <c r="C91" s="525" t="s">
        <v>35</v>
      </c>
      <c r="D91" s="569"/>
      <c r="E91" s="526">
        <v>13000</v>
      </c>
      <c r="F91" s="523">
        <f t="shared" si="5"/>
        <v>0</v>
      </c>
      <c r="G91" s="192"/>
      <c r="H91" s="608" t="s">
        <v>460</v>
      </c>
      <c r="I91" s="527" t="str">
        <f>VLOOKUP(H91,Presupuesto!$B$11:$C$586,2,0)</f>
        <v>EQUIPO DE COMUNICACIàN Y SE¥ALAMIENTO</v>
      </c>
      <c r="J91" s="524" t="str">
        <f t="shared" si="6"/>
        <v>Estudiantes</v>
      </c>
      <c r="K91" s="524" t="s">
        <v>520</v>
      </c>
      <c r="L91" s="524"/>
    </row>
    <row r="92" spans="3:12" x14ac:dyDescent="0.25">
      <c r="C92" s="525" t="s">
        <v>76</v>
      </c>
      <c r="D92" s="569"/>
      <c r="E92" s="526">
        <v>15000</v>
      </c>
      <c r="F92" s="523">
        <f t="shared" si="5"/>
        <v>0</v>
      </c>
      <c r="G92" s="192"/>
      <c r="H92" s="608" t="s">
        <v>460</v>
      </c>
      <c r="I92" s="527" t="str">
        <f>VLOOKUP(H92,Presupuesto!$B$11:$C$586,2,0)</f>
        <v>EQUIPO DE COMUNICACIàN Y SE¥ALAMIENTO</v>
      </c>
      <c r="J92" s="524" t="str">
        <f t="shared" si="6"/>
        <v>Estudiantes</v>
      </c>
      <c r="K92" s="524" t="s">
        <v>520</v>
      </c>
      <c r="L92" s="524"/>
    </row>
    <row r="93" spans="3:12" x14ac:dyDescent="0.25">
      <c r="C93" s="525" t="s">
        <v>77</v>
      </c>
      <c r="D93" s="569"/>
      <c r="E93" s="526">
        <v>10000</v>
      </c>
      <c r="F93" s="523">
        <f t="shared" si="5"/>
        <v>0</v>
      </c>
      <c r="G93" s="192"/>
      <c r="H93" s="608" t="s">
        <v>460</v>
      </c>
      <c r="I93" s="527" t="str">
        <f>VLOOKUP(H93,Presupuesto!$B$11:$C$586,2,0)</f>
        <v>EQUIPO DE COMUNICACIàN Y SE¥ALAMIENTO</v>
      </c>
      <c r="J93" s="524" t="str">
        <f t="shared" si="6"/>
        <v>Estudiantes</v>
      </c>
      <c r="K93" s="524" t="s">
        <v>528</v>
      </c>
      <c r="L93" s="524"/>
    </row>
    <row r="94" spans="3:12" x14ac:dyDescent="0.25">
      <c r="C94" s="525" t="s">
        <v>78</v>
      </c>
      <c r="D94" s="569"/>
      <c r="E94" s="526">
        <v>10000</v>
      </c>
      <c r="F94" s="523">
        <f t="shared" si="5"/>
        <v>0</v>
      </c>
      <c r="G94" s="192"/>
      <c r="H94" s="608" t="s">
        <v>464</v>
      </c>
      <c r="I94" s="527" t="str">
        <f>VLOOKUP(H94,Presupuesto!$B$11:$C$586,2,0)</f>
        <v>APLICACIONES INFORMATICAS (45100-00)</v>
      </c>
      <c r="J94" s="524" t="str">
        <f t="shared" si="6"/>
        <v>Estudiantes</v>
      </c>
      <c r="K94" s="524" t="s">
        <v>524</v>
      </c>
      <c r="L94" s="524"/>
    </row>
    <row r="95" spans="3:12" x14ac:dyDescent="0.25">
      <c r="C95" s="534" t="s">
        <v>79</v>
      </c>
      <c r="D95" s="569"/>
      <c r="E95" s="526">
        <v>2000</v>
      </c>
      <c r="F95" s="523">
        <f t="shared" si="5"/>
        <v>0</v>
      </c>
      <c r="G95" s="192"/>
      <c r="H95" s="608" t="s">
        <v>461</v>
      </c>
      <c r="I95" s="535" t="str">
        <f>VLOOKUP(H95,Presupuesto!$B$11:$C$586,2,0)</f>
        <v>EQUIPOS PARA COMPUTACION</v>
      </c>
      <c r="J95" s="524" t="str">
        <f t="shared" si="6"/>
        <v>Estudiantes</v>
      </c>
      <c r="K95" s="524" t="s">
        <v>520</v>
      </c>
      <c r="L95" s="524"/>
    </row>
    <row r="96" spans="3:12" x14ac:dyDescent="0.25">
      <c r="C96" s="534" t="s">
        <v>80</v>
      </c>
      <c r="D96" s="569"/>
      <c r="E96" s="526">
        <v>1500</v>
      </c>
      <c r="F96" s="523">
        <f t="shared" si="5"/>
        <v>0</v>
      </c>
      <c r="G96" s="192"/>
      <c r="H96" s="608" t="s">
        <v>1209</v>
      </c>
      <c r="I96" s="535" t="str">
        <f>VLOOKUP(H96,Presupuesto!$B$11:$C$586,2,0)</f>
        <v>UTILES Y MATERIALES ELECTRICOS</v>
      </c>
      <c r="J96" s="524" t="str">
        <f t="shared" si="6"/>
        <v>Estudiantes</v>
      </c>
      <c r="K96" s="524" t="s">
        <v>520</v>
      </c>
      <c r="L96" s="524"/>
    </row>
    <row r="97" spans="3:12" x14ac:dyDescent="0.25">
      <c r="C97" s="534" t="s">
        <v>81</v>
      </c>
      <c r="D97" s="569"/>
      <c r="E97" s="526">
        <v>1500</v>
      </c>
      <c r="F97" s="523">
        <f t="shared" si="5"/>
        <v>0</v>
      </c>
      <c r="G97" s="192"/>
      <c r="H97" s="608" t="s">
        <v>461</v>
      </c>
      <c r="I97" s="535" t="str">
        <f>VLOOKUP(H97,Presupuesto!$B$11:$C$586,2,0)</f>
        <v>EQUIPOS PARA COMPUTACION</v>
      </c>
      <c r="J97" s="524" t="str">
        <f t="shared" si="6"/>
        <v>Estudiantes</v>
      </c>
      <c r="K97" s="524" t="s">
        <v>520</v>
      </c>
      <c r="L97" s="524"/>
    </row>
    <row r="98" spans="3:12" x14ac:dyDescent="0.25">
      <c r="C98" s="534" t="s">
        <v>82</v>
      </c>
      <c r="D98" s="569"/>
      <c r="E98" s="526">
        <v>500</v>
      </c>
      <c r="F98" s="523">
        <f t="shared" si="5"/>
        <v>0</v>
      </c>
      <c r="G98" s="192"/>
      <c r="H98" s="608" t="s">
        <v>1218</v>
      </c>
      <c r="I98" s="535" t="str">
        <f>VLOOKUP(H98,Presupuesto!$B$11:$C$586,2,0)</f>
        <v>OTROS RESPUESTOS Y ACCESORIOS MENORES</v>
      </c>
      <c r="J98" s="524" t="str">
        <f t="shared" si="6"/>
        <v>Estudiantes</v>
      </c>
      <c r="K98" s="524" t="s">
        <v>520</v>
      </c>
      <c r="L98" s="524"/>
    </row>
    <row r="99" spans="3:12" ht="15.75" thickBot="1" x14ac:dyDescent="0.3">
      <c r="C99" s="528" t="s">
        <v>83</v>
      </c>
      <c r="D99" s="574"/>
      <c r="E99" s="530">
        <v>20</v>
      </c>
      <c r="F99" s="531">
        <f t="shared" si="5"/>
        <v>0</v>
      </c>
      <c r="G99" s="577"/>
      <c r="H99" s="532" t="s">
        <v>1218</v>
      </c>
      <c r="I99" s="532" t="str">
        <f>VLOOKUP(H99,Presupuesto!$B$11:$C$586,2,0)</f>
        <v>OTROS RESPUESTOS Y ACCESORIOS MENORES</v>
      </c>
      <c r="J99" s="532" t="str">
        <f t="shared" si="6"/>
        <v>Estudiantes</v>
      </c>
      <c r="K99" s="547" t="s">
        <v>519</v>
      </c>
      <c r="L99" s="547"/>
    </row>
    <row r="101" spans="3:12" ht="15.75" thickBot="1" x14ac:dyDescent="0.3"/>
    <row r="102" spans="3:12" ht="15.75" thickBot="1" x14ac:dyDescent="0.3">
      <c r="C102" s="508" t="s">
        <v>43</v>
      </c>
      <c r="D102" s="533">
        <f>SUM(F109:F122)</f>
        <v>0</v>
      </c>
      <c r="E102" s="516"/>
      <c r="F102" s="512"/>
      <c r="G102" s="515"/>
      <c r="H102" s="512"/>
      <c r="I102" s="512"/>
      <c r="J102" s="516"/>
      <c r="K102" s="516"/>
      <c r="L102" s="516"/>
    </row>
    <row r="103" spans="3:12" x14ac:dyDescent="0.25">
      <c r="C103" s="512"/>
      <c r="D103" s="510"/>
      <c r="E103" s="519"/>
      <c r="F103" s="519"/>
      <c r="G103" s="519"/>
      <c r="H103" s="513"/>
      <c r="I103" s="513"/>
      <c r="J103" s="513"/>
      <c r="K103" s="536"/>
      <c r="L103" s="516"/>
    </row>
    <row r="104" spans="3:12" x14ac:dyDescent="0.25">
      <c r="C104" s="512"/>
      <c r="D104" s="510"/>
      <c r="E104" s="519"/>
      <c r="F104" s="519"/>
      <c r="G104" s="519"/>
      <c r="H104" s="513"/>
      <c r="I104" s="513"/>
      <c r="J104" s="513"/>
      <c r="K104" s="536"/>
      <c r="L104" s="516"/>
    </row>
    <row r="105" spans="3:12" ht="15.75" x14ac:dyDescent="0.25">
      <c r="C105" s="594" t="s">
        <v>515</v>
      </c>
      <c r="D105" s="595"/>
      <c r="E105" s="519"/>
      <c r="F105" s="519"/>
      <c r="G105" s="519"/>
      <c r="H105" s="513"/>
      <c r="I105" s="513"/>
      <c r="J105" s="513"/>
      <c r="K105" s="536"/>
      <c r="L105" s="516"/>
    </row>
    <row r="106" spans="3:12" ht="18.75" x14ac:dyDescent="0.25">
      <c r="C106" s="596"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Administrativa'!#REF!,2,FALSE),IFERROR(VLOOKUP(D105,'Gestion Academica'!$E:$F,2,FALSE),IFERROR(VLOOKUP(D105,Graduados!$E:$F,2,FALSE),IFERROR(VLOOKUP(D105,'Gestión del Conocimiento'!$E:$F,2,FALSE),IFERROR(VLOOKUP(D105,Gobernabilidad!$E:$F,2,FALSE),IFERROR(VLOOKUP(D105,'NIVEL DE ES Y  SISTEMA NACIONAL'!$E:$F,2,FALSE),VLOOKUP(D105,'Lo Esencial'!$E:$F,2,0))))))))))))</f>
        <v>#N/A</v>
      </c>
      <c r="D106" s="510"/>
      <c r="E106" s="519"/>
      <c r="F106" s="519"/>
      <c r="G106" s="519"/>
      <c r="H106" s="513"/>
      <c r="I106" s="513"/>
      <c r="J106" s="513"/>
      <c r="K106" s="536"/>
      <c r="L106" s="516"/>
    </row>
    <row r="107" spans="3:12" x14ac:dyDescent="0.25">
      <c r="C107" s="516"/>
      <c r="D107" s="516"/>
      <c r="E107" s="516"/>
      <c r="F107" s="519"/>
      <c r="G107" s="513"/>
      <c r="H107" s="513"/>
      <c r="I107" s="513"/>
      <c r="J107" s="516"/>
      <c r="K107" s="516"/>
      <c r="L107" s="516"/>
    </row>
    <row r="108" spans="3:12" ht="30.75" thickBot="1" x14ac:dyDescent="0.3">
      <c r="C108" s="567" t="s">
        <v>44</v>
      </c>
      <c r="D108" s="567" t="s">
        <v>55</v>
      </c>
      <c r="E108" s="567" t="s">
        <v>57</v>
      </c>
      <c r="F108" s="568" t="s">
        <v>27</v>
      </c>
      <c r="G108" s="568" t="s">
        <v>252</v>
      </c>
      <c r="H108" s="567" t="s">
        <v>46</v>
      </c>
      <c r="I108" s="567" t="s">
        <v>253</v>
      </c>
      <c r="J108" s="567" t="s">
        <v>535</v>
      </c>
      <c r="K108" s="567" t="s">
        <v>536</v>
      </c>
      <c r="L108" s="567" t="s">
        <v>591</v>
      </c>
    </row>
    <row r="109" spans="3:12" ht="15.75" thickBot="1" x14ac:dyDescent="0.3">
      <c r="C109" s="606" t="s">
        <v>1603</v>
      </c>
      <c r="D109" s="573"/>
      <c r="E109" s="522">
        <f>HLOOKUP($C109,$CB$2:$CE$3,2,0)</f>
        <v>15000</v>
      </c>
      <c r="F109" s="523">
        <f>D109*E109</f>
        <v>0</v>
      </c>
      <c r="G109" s="192"/>
      <c r="H109" s="607" t="s">
        <v>461</v>
      </c>
      <c r="I109" s="524" t="str">
        <f>VLOOKUP(H109,Presupuesto!$B$11:$C$586,2,0)</f>
        <v>EQUIPOS PARA COMPUTACION</v>
      </c>
      <c r="J109" s="601" t="s">
        <v>171</v>
      </c>
      <c r="K109" s="524" t="s">
        <v>519</v>
      </c>
      <c r="L109" s="524"/>
    </row>
    <row r="110" spans="3:12" x14ac:dyDescent="0.25">
      <c r="C110" s="606" t="s">
        <v>1601</v>
      </c>
      <c r="D110" s="569"/>
      <c r="E110" s="522">
        <f>HLOOKUP($C110,$CB$2:$CE$3,2,0)</f>
        <v>35000</v>
      </c>
      <c r="F110" s="523">
        <f>D110*E110</f>
        <v>0</v>
      </c>
      <c r="G110" s="192"/>
      <c r="H110" s="608" t="s">
        <v>461</v>
      </c>
      <c r="I110" s="527" t="str">
        <f>VLOOKUP(H110,Presupuesto!$B$11:$C$586,2,0)</f>
        <v>EQUIPOS PARA COMPUTACION</v>
      </c>
      <c r="J110" s="524" t="str">
        <f>$J$109</f>
        <v>Estudiantes</v>
      </c>
      <c r="K110" s="524" t="s">
        <v>537</v>
      </c>
      <c r="L110" s="524"/>
    </row>
    <row r="111" spans="3:12" x14ac:dyDescent="0.25">
      <c r="C111" s="525" t="s">
        <v>73</v>
      </c>
      <c r="D111" s="569"/>
      <c r="E111" s="526">
        <v>4000</v>
      </c>
      <c r="F111" s="523">
        <f t="shared" ref="F111:F122" si="7">D111*E111</f>
        <v>0</v>
      </c>
      <c r="G111" s="192"/>
      <c r="H111" s="608" t="s">
        <v>1249</v>
      </c>
      <c r="I111" s="527" t="str">
        <f>VLOOKUP(H111,Presupuesto!$B$11:$C$586,2,0)</f>
        <v>EQUIPOS VARIOS DE OFICINA</v>
      </c>
      <c r="J111" s="524" t="str">
        <f>$J$109</f>
        <v>Estudiantes</v>
      </c>
      <c r="K111" s="524" t="s">
        <v>520</v>
      </c>
      <c r="L111" s="524"/>
    </row>
    <row r="112" spans="3:12" x14ac:dyDescent="0.25">
      <c r="C112" s="525" t="s">
        <v>74</v>
      </c>
      <c r="D112" s="569"/>
      <c r="E112" s="526">
        <v>8000</v>
      </c>
      <c r="F112" s="523">
        <f t="shared" si="7"/>
        <v>0</v>
      </c>
      <c r="G112" s="192"/>
      <c r="H112" s="608" t="s">
        <v>461</v>
      </c>
      <c r="I112" s="527" t="str">
        <f>VLOOKUP(H112,Presupuesto!$B$11:$C$586,2,0)</f>
        <v>EQUIPOS PARA COMPUTACION</v>
      </c>
      <c r="J112" s="524" t="str">
        <f t="shared" ref="J112:J122" si="8">$J$109</f>
        <v>Estudiantes</v>
      </c>
      <c r="K112" s="524" t="s">
        <v>520</v>
      </c>
      <c r="L112" s="524"/>
    </row>
    <row r="113" spans="3:12" x14ac:dyDescent="0.25">
      <c r="C113" s="525" t="s">
        <v>75</v>
      </c>
      <c r="D113" s="569"/>
      <c r="E113" s="526">
        <v>5000</v>
      </c>
      <c r="F113" s="523">
        <f t="shared" si="7"/>
        <v>0</v>
      </c>
      <c r="G113" s="192"/>
      <c r="H113" s="608" t="s">
        <v>461</v>
      </c>
      <c r="I113" s="527" t="str">
        <f>VLOOKUP(H113,Presupuesto!$B$11:$C$586,2,0)</f>
        <v>EQUIPOS PARA COMPUTACION</v>
      </c>
      <c r="J113" s="524" t="str">
        <f t="shared" si="8"/>
        <v>Estudiantes</v>
      </c>
      <c r="K113" s="524" t="s">
        <v>520</v>
      </c>
      <c r="L113" s="524"/>
    </row>
    <row r="114" spans="3:12" x14ac:dyDescent="0.25">
      <c r="C114" s="525" t="s">
        <v>35</v>
      </c>
      <c r="D114" s="569"/>
      <c r="E114" s="526">
        <v>13000</v>
      </c>
      <c r="F114" s="523">
        <f t="shared" si="7"/>
        <v>0</v>
      </c>
      <c r="G114" s="192"/>
      <c r="H114" s="608" t="s">
        <v>460</v>
      </c>
      <c r="I114" s="527" t="str">
        <f>VLOOKUP(H114,Presupuesto!$B$11:$C$586,2,0)</f>
        <v>EQUIPO DE COMUNICACIàN Y SE¥ALAMIENTO</v>
      </c>
      <c r="J114" s="524" t="str">
        <f t="shared" si="8"/>
        <v>Estudiantes</v>
      </c>
      <c r="K114" s="524" t="s">
        <v>520</v>
      </c>
      <c r="L114" s="524"/>
    </row>
    <row r="115" spans="3:12" x14ac:dyDescent="0.25">
      <c r="C115" s="525" t="s">
        <v>76</v>
      </c>
      <c r="D115" s="569"/>
      <c r="E115" s="526">
        <v>15000</v>
      </c>
      <c r="F115" s="523">
        <f t="shared" si="7"/>
        <v>0</v>
      </c>
      <c r="G115" s="192"/>
      <c r="H115" s="608" t="s">
        <v>460</v>
      </c>
      <c r="I115" s="527" t="str">
        <f>VLOOKUP(H115,Presupuesto!$B$11:$C$586,2,0)</f>
        <v>EQUIPO DE COMUNICACIàN Y SE¥ALAMIENTO</v>
      </c>
      <c r="J115" s="524" t="str">
        <f t="shared" si="8"/>
        <v>Estudiantes</v>
      </c>
      <c r="K115" s="524" t="s">
        <v>520</v>
      </c>
      <c r="L115" s="524"/>
    </row>
    <row r="116" spans="3:12" x14ac:dyDescent="0.25">
      <c r="C116" s="525" t="s">
        <v>77</v>
      </c>
      <c r="D116" s="569"/>
      <c r="E116" s="526">
        <v>10000</v>
      </c>
      <c r="F116" s="523">
        <f t="shared" si="7"/>
        <v>0</v>
      </c>
      <c r="G116" s="192"/>
      <c r="H116" s="608" t="s">
        <v>460</v>
      </c>
      <c r="I116" s="527" t="str">
        <f>VLOOKUP(H116,Presupuesto!$B$11:$C$586,2,0)</f>
        <v>EQUIPO DE COMUNICACIàN Y SE¥ALAMIENTO</v>
      </c>
      <c r="J116" s="524" t="str">
        <f t="shared" si="8"/>
        <v>Estudiantes</v>
      </c>
      <c r="K116" s="524" t="s">
        <v>528</v>
      </c>
      <c r="L116" s="524"/>
    </row>
    <row r="117" spans="3:12" x14ac:dyDescent="0.25">
      <c r="C117" s="525" t="s">
        <v>78</v>
      </c>
      <c r="D117" s="569"/>
      <c r="E117" s="526">
        <v>10000</v>
      </c>
      <c r="F117" s="523">
        <f t="shared" si="7"/>
        <v>0</v>
      </c>
      <c r="G117" s="192"/>
      <c r="H117" s="608" t="s">
        <v>464</v>
      </c>
      <c r="I117" s="527" t="str">
        <f>VLOOKUP(H117,Presupuesto!$B$11:$C$586,2,0)</f>
        <v>APLICACIONES INFORMATICAS (45100-00)</v>
      </c>
      <c r="J117" s="524" t="str">
        <f t="shared" si="8"/>
        <v>Estudiantes</v>
      </c>
      <c r="K117" s="524" t="s">
        <v>524</v>
      </c>
      <c r="L117" s="524"/>
    </row>
    <row r="118" spans="3:12" x14ac:dyDescent="0.25">
      <c r="C118" s="534" t="s">
        <v>79</v>
      </c>
      <c r="D118" s="569"/>
      <c r="E118" s="526">
        <v>2000</v>
      </c>
      <c r="F118" s="523">
        <f t="shared" si="7"/>
        <v>0</v>
      </c>
      <c r="G118" s="192"/>
      <c r="H118" s="608" t="s">
        <v>461</v>
      </c>
      <c r="I118" s="535" t="str">
        <f>VLOOKUP(H118,Presupuesto!$B$11:$C$586,2,0)</f>
        <v>EQUIPOS PARA COMPUTACION</v>
      </c>
      <c r="J118" s="524" t="str">
        <f t="shared" si="8"/>
        <v>Estudiantes</v>
      </c>
      <c r="K118" s="524" t="s">
        <v>520</v>
      </c>
      <c r="L118" s="524"/>
    </row>
    <row r="119" spans="3:12" x14ac:dyDescent="0.25">
      <c r="C119" s="534" t="s">
        <v>80</v>
      </c>
      <c r="D119" s="569"/>
      <c r="E119" s="526">
        <v>1500</v>
      </c>
      <c r="F119" s="523">
        <f t="shared" si="7"/>
        <v>0</v>
      </c>
      <c r="G119" s="192"/>
      <c r="H119" s="608" t="s">
        <v>1209</v>
      </c>
      <c r="I119" s="535" t="str">
        <f>VLOOKUP(H119,Presupuesto!$B$11:$C$586,2,0)</f>
        <v>UTILES Y MATERIALES ELECTRICOS</v>
      </c>
      <c r="J119" s="524" t="str">
        <f t="shared" si="8"/>
        <v>Estudiantes</v>
      </c>
      <c r="K119" s="524" t="s">
        <v>520</v>
      </c>
      <c r="L119" s="524"/>
    </row>
    <row r="120" spans="3:12" x14ac:dyDescent="0.25">
      <c r="C120" s="534" t="s">
        <v>81</v>
      </c>
      <c r="D120" s="569"/>
      <c r="E120" s="526">
        <v>1500</v>
      </c>
      <c r="F120" s="523">
        <f t="shared" si="7"/>
        <v>0</v>
      </c>
      <c r="G120" s="192"/>
      <c r="H120" s="608" t="s">
        <v>461</v>
      </c>
      <c r="I120" s="535" t="str">
        <f>VLOOKUP(H120,Presupuesto!$B$11:$C$586,2,0)</f>
        <v>EQUIPOS PARA COMPUTACION</v>
      </c>
      <c r="J120" s="524" t="str">
        <f t="shared" si="8"/>
        <v>Estudiantes</v>
      </c>
      <c r="K120" s="524" t="s">
        <v>520</v>
      </c>
      <c r="L120" s="524"/>
    </row>
    <row r="121" spans="3:12" x14ac:dyDescent="0.25">
      <c r="C121" s="534" t="s">
        <v>82</v>
      </c>
      <c r="D121" s="569"/>
      <c r="E121" s="526">
        <v>500</v>
      </c>
      <c r="F121" s="523">
        <f t="shared" si="7"/>
        <v>0</v>
      </c>
      <c r="G121" s="192"/>
      <c r="H121" s="608" t="s">
        <v>1218</v>
      </c>
      <c r="I121" s="535" t="str">
        <f>VLOOKUP(H121,Presupuesto!$B$11:$C$586,2,0)</f>
        <v>OTROS RESPUESTOS Y ACCESORIOS MENORES</v>
      </c>
      <c r="J121" s="524" t="str">
        <f t="shared" si="8"/>
        <v>Estudiantes</v>
      </c>
      <c r="K121" s="524" t="s">
        <v>520</v>
      </c>
      <c r="L121" s="524"/>
    </row>
    <row r="122" spans="3:12" ht="15.75" thickBot="1" x14ac:dyDescent="0.3">
      <c r="C122" s="528" t="s">
        <v>83</v>
      </c>
      <c r="D122" s="574"/>
      <c r="E122" s="530">
        <v>20</v>
      </c>
      <c r="F122" s="531">
        <f t="shared" si="7"/>
        <v>0</v>
      </c>
      <c r="G122" s="577"/>
      <c r="H122" s="532" t="s">
        <v>1218</v>
      </c>
      <c r="I122" s="532" t="str">
        <f>VLOOKUP(H122,Presupuesto!$B$11:$C$586,2,0)</f>
        <v>OTROS RESPUESTOS Y ACCESORIOS MENORES</v>
      </c>
      <c r="J122" s="532" t="str">
        <f t="shared" si="8"/>
        <v>Estudiantes</v>
      </c>
      <c r="K122" s="547" t="s">
        <v>519</v>
      </c>
      <c r="L122" s="547"/>
    </row>
    <row r="123" spans="3:12" x14ac:dyDescent="0.25">
      <c r="C123" s="516"/>
      <c r="D123" s="516"/>
      <c r="E123" s="516"/>
      <c r="F123" s="519"/>
      <c r="G123" s="513"/>
      <c r="H123" s="513"/>
      <c r="I123" s="513"/>
      <c r="J123" s="516"/>
      <c r="K123" s="516"/>
      <c r="L123" s="516"/>
    </row>
    <row r="124" spans="3:12" ht="15.75" thickBot="1" x14ac:dyDescent="0.3">
      <c r="C124" s="516"/>
      <c r="D124" s="516"/>
      <c r="E124" s="516"/>
      <c r="F124" s="516"/>
      <c r="G124" s="514"/>
      <c r="H124" s="516"/>
      <c r="I124" s="516"/>
      <c r="J124" s="516"/>
      <c r="K124" s="516"/>
      <c r="L124" s="516"/>
    </row>
    <row r="125" spans="3:12" ht="15.75" thickBot="1" x14ac:dyDescent="0.3">
      <c r="C125" s="508" t="s">
        <v>43</v>
      </c>
      <c r="D125" s="533">
        <f>SUM(F132:F145)</f>
        <v>0</v>
      </c>
      <c r="E125" s="516"/>
      <c r="F125" s="512"/>
      <c r="G125" s="515"/>
      <c r="H125" s="512"/>
      <c r="I125" s="512"/>
      <c r="J125" s="516"/>
      <c r="K125" s="516"/>
      <c r="L125" s="516"/>
    </row>
    <row r="126" spans="3:12" x14ac:dyDescent="0.25">
      <c r="C126" s="512"/>
      <c r="D126" s="510"/>
      <c r="E126" s="519"/>
      <c r="F126" s="519"/>
      <c r="G126" s="519"/>
      <c r="H126" s="513"/>
      <c r="I126" s="513"/>
      <c r="J126" s="513"/>
      <c r="K126" s="536"/>
      <c r="L126" s="516"/>
    </row>
    <row r="127" spans="3:12" x14ac:dyDescent="0.25">
      <c r="C127" s="512"/>
      <c r="D127" s="510"/>
      <c r="E127" s="519"/>
      <c r="F127" s="519"/>
      <c r="G127" s="519"/>
      <c r="H127" s="513"/>
      <c r="I127" s="513"/>
      <c r="J127" s="513"/>
      <c r="K127" s="536"/>
      <c r="L127" s="516"/>
    </row>
    <row r="128" spans="3:12" ht="15.75" x14ac:dyDescent="0.25">
      <c r="C128" s="594" t="s">
        <v>515</v>
      </c>
      <c r="D128" s="595"/>
      <c r="E128" s="519"/>
      <c r="F128" s="519"/>
      <c r="G128" s="519"/>
      <c r="H128" s="513"/>
      <c r="I128" s="513"/>
      <c r="J128" s="513"/>
      <c r="K128" s="536"/>
      <c r="L128" s="516"/>
    </row>
    <row r="129" spans="3:12" ht="18.75" x14ac:dyDescent="0.25">
      <c r="C129" s="596"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Administrativa'!#REF!,2,FALSE),IFERROR(VLOOKUP(D128,'Gestion Academica'!$E:$F,2,FALSE),IFERROR(VLOOKUP(D128,Graduados!$E:$F,2,FALSE),IFERROR(VLOOKUP(D128,'Gestión del Conocimiento'!$E:$F,2,FALSE),IFERROR(VLOOKUP(D128,Gobernabilidad!$E:$F,2,FALSE),IFERROR(VLOOKUP(D128,'NIVEL DE ES Y  SISTEMA NACIONAL'!$E:$F,2,FALSE),VLOOKUP(D128,'Lo Esencial'!$E:$F,2,0))))))))))))</f>
        <v>#N/A</v>
      </c>
      <c r="D129" s="510"/>
      <c r="E129" s="519"/>
      <c r="F129" s="519"/>
      <c r="G129" s="519"/>
      <c r="H129" s="513"/>
      <c r="I129" s="513"/>
      <c r="J129" s="513"/>
      <c r="K129" s="536"/>
      <c r="L129" s="516"/>
    </row>
    <row r="130" spans="3:12" x14ac:dyDescent="0.25">
      <c r="C130" s="516"/>
      <c r="D130" s="516"/>
      <c r="E130" s="516"/>
      <c r="F130" s="519"/>
      <c r="G130" s="513"/>
      <c r="H130" s="513"/>
      <c r="I130" s="513"/>
      <c r="J130" s="516"/>
      <c r="K130" s="516"/>
      <c r="L130" s="516"/>
    </row>
    <row r="131" spans="3:12" ht="30.75" thickBot="1" x14ac:dyDescent="0.3">
      <c r="C131" s="567" t="s">
        <v>44</v>
      </c>
      <c r="D131" s="567" t="s">
        <v>55</v>
      </c>
      <c r="E131" s="567" t="s">
        <v>57</v>
      </c>
      <c r="F131" s="568" t="s">
        <v>27</v>
      </c>
      <c r="G131" s="568" t="s">
        <v>252</v>
      </c>
      <c r="H131" s="567" t="s">
        <v>46</v>
      </c>
      <c r="I131" s="567" t="s">
        <v>253</v>
      </c>
      <c r="J131" s="567" t="s">
        <v>535</v>
      </c>
      <c r="K131" s="567" t="s">
        <v>536</v>
      </c>
      <c r="L131" s="567" t="s">
        <v>591</v>
      </c>
    </row>
    <row r="132" spans="3:12" ht="15.75" thickBot="1" x14ac:dyDescent="0.3">
      <c r="C132" s="606" t="s">
        <v>1603</v>
      </c>
      <c r="D132" s="573"/>
      <c r="E132" s="522">
        <f>HLOOKUP($C132,$CB$2:$CE$3,2,0)</f>
        <v>15000</v>
      </c>
      <c r="F132" s="523">
        <f>D132*E132</f>
        <v>0</v>
      </c>
      <c r="G132" s="192"/>
      <c r="H132" s="607" t="s">
        <v>461</v>
      </c>
      <c r="I132" s="524" t="str">
        <f>VLOOKUP(H132,Presupuesto!$B$11:$C$586,2,0)</f>
        <v>EQUIPOS PARA COMPUTACION</v>
      </c>
      <c r="J132" s="601" t="s">
        <v>171</v>
      </c>
      <c r="K132" s="524" t="s">
        <v>519</v>
      </c>
      <c r="L132" s="524"/>
    </row>
    <row r="133" spans="3:12" x14ac:dyDescent="0.25">
      <c r="C133" s="606" t="s">
        <v>1601</v>
      </c>
      <c r="D133" s="569"/>
      <c r="E133" s="522">
        <f>HLOOKUP($C133,$CB$2:$CE$3,2,0)</f>
        <v>35000</v>
      </c>
      <c r="F133" s="523">
        <f>D133*E133</f>
        <v>0</v>
      </c>
      <c r="G133" s="192"/>
      <c r="H133" s="608" t="s">
        <v>461</v>
      </c>
      <c r="I133" s="527" t="str">
        <f>VLOOKUP(H133,Presupuesto!$B$11:$C$586,2,0)</f>
        <v>EQUIPOS PARA COMPUTACION</v>
      </c>
      <c r="J133" s="524" t="str">
        <f>$J$132</f>
        <v>Estudiantes</v>
      </c>
      <c r="K133" s="524" t="s">
        <v>537</v>
      </c>
      <c r="L133" s="524"/>
    </row>
    <row r="134" spans="3:12" x14ac:dyDescent="0.25">
      <c r="C134" s="525" t="s">
        <v>73</v>
      </c>
      <c r="D134" s="569"/>
      <c r="E134" s="526">
        <v>4000</v>
      </c>
      <c r="F134" s="523">
        <f t="shared" ref="F134:F145" si="9">D134*E134</f>
        <v>0</v>
      </c>
      <c r="G134" s="192"/>
      <c r="H134" s="608" t="s">
        <v>1249</v>
      </c>
      <c r="I134" s="527" t="str">
        <f>VLOOKUP(H134,Presupuesto!$B$11:$C$586,2,0)</f>
        <v>EQUIPOS VARIOS DE OFICINA</v>
      </c>
      <c r="J134" s="524" t="str">
        <f>$J$132</f>
        <v>Estudiantes</v>
      </c>
      <c r="K134" s="524" t="s">
        <v>520</v>
      </c>
      <c r="L134" s="524"/>
    </row>
    <row r="135" spans="3:12" x14ac:dyDescent="0.25">
      <c r="C135" s="525" t="s">
        <v>74</v>
      </c>
      <c r="D135" s="569"/>
      <c r="E135" s="526">
        <v>8000</v>
      </c>
      <c r="F135" s="523">
        <f t="shared" si="9"/>
        <v>0</v>
      </c>
      <c r="G135" s="192"/>
      <c r="H135" s="608" t="s">
        <v>461</v>
      </c>
      <c r="I135" s="527" t="str">
        <f>VLOOKUP(H135,Presupuesto!$B$11:$C$586,2,0)</f>
        <v>EQUIPOS PARA COMPUTACION</v>
      </c>
      <c r="J135" s="524" t="str">
        <f t="shared" ref="J135:J145" si="10">$J$132</f>
        <v>Estudiantes</v>
      </c>
      <c r="K135" s="524" t="s">
        <v>520</v>
      </c>
      <c r="L135" s="524"/>
    </row>
    <row r="136" spans="3:12" x14ac:dyDescent="0.25">
      <c r="C136" s="525" t="s">
        <v>75</v>
      </c>
      <c r="D136" s="569"/>
      <c r="E136" s="526">
        <v>5000</v>
      </c>
      <c r="F136" s="523">
        <f t="shared" si="9"/>
        <v>0</v>
      </c>
      <c r="G136" s="192"/>
      <c r="H136" s="608" t="s">
        <v>461</v>
      </c>
      <c r="I136" s="527" t="str">
        <f>VLOOKUP(H136,Presupuesto!$B$11:$C$586,2,0)</f>
        <v>EQUIPOS PARA COMPUTACION</v>
      </c>
      <c r="J136" s="524" t="str">
        <f t="shared" si="10"/>
        <v>Estudiantes</v>
      </c>
      <c r="K136" s="524" t="s">
        <v>520</v>
      </c>
      <c r="L136" s="524"/>
    </row>
    <row r="137" spans="3:12" x14ac:dyDescent="0.25">
      <c r="C137" s="525" t="s">
        <v>35</v>
      </c>
      <c r="D137" s="569"/>
      <c r="E137" s="526">
        <v>13000</v>
      </c>
      <c r="F137" s="523">
        <f t="shared" si="9"/>
        <v>0</v>
      </c>
      <c r="G137" s="192"/>
      <c r="H137" s="608" t="s">
        <v>460</v>
      </c>
      <c r="I137" s="527" t="str">
        <f>VLOOKUP(H137,Presupuesto!$B$11:$C$586,2,0)</f>
        <v>EQUIPO DE COMUNICACIàN Y SE¥ALAMIENTO</v>
      </c>
      <c r="J137" s="524" t="str">
        <f t="shared" si="10"/>
        <v>Estudiantes</v>
      </c>
      <c r="K137" s="524" t="s">
        <v>520</v>
      </c>
      <c r="L137" s="524"/>
    </row>
    <row r="138" spans="3:12" x14ac:dyDescent="0.25">
      <c r="C138" s="525" t="s">
        <v>76</v>
      </c>
      <c r="D138" s="569"/>
      <c r="E138" s="526">
        <v>15000</v>
      </c>
      <c r="F138" s="523">
        <f t="shared" si="9"/>
        <v>0</v>
      </c>
      <c r="G138" s="192"/>
      <c r="H138" s="608" t="s">
        <v>460</v>
      </c>
      <c r="I138" s="527" t="str">
        <f>VLOOKUP(H138,Presupuesto!$B$11:$C$586,2,0)</f>
        <v>EQUIPO DE COMUNICACIàN Y SE¥ALAMIENTO</v>
      </c>
      <c r="J138" s="524" t="str">
        <f t="shared" si="10"/>
        <v>Estudiantes</v>
      </c>
      <c r="K138" s="524" t="s">
        <v>520</v>
      </c>
      <c r="L138" s="524"/>
    </row>
    <row r="139" spans="3:12" x14ac:dyDescent="0.25">
      <c r="C139" s="525" t="s">
        <v>77</v>
      </c>
      <c r="D139" s="569"/>
      <c r="E139" s="526">
        <v>10000</v>
      </c>
      <c r="F139" s="523">
        <f t="shared" si="9"/>
        <v>0</v>
      </c>
      <c r="G139" s="192"/>
      <c r="H139" s="608" t="s">
        <v>460</v>
      </c>
      <c r="I139" s="527" t="str">
        <f>VLOOKUP(H139,Presupuesto!$B$11:$C$586,2,0)</f>
        <v>EQUIPO DE COMUNICACIàN Y SE¥ALAMIENTO</v>
      </c>
      <c r="J139" s="524" t="str">
        <f t="shared" si="10"/>
        <v>Estudiantes</v>
      </c>
      <c r="K139" s="524" t="s">
        <v>528</v>
      </c>
      <c r="L139" s="524"/>
    </row>
    <row r="140" spans="3:12" x14ac:dyDescent="0.25">
      <c r="C140" s="525" t="s">
        <v>78</v>
      </c>
      <c r="D140" s="569"/>
      <c r="E140" s="526">
        <v>10000</v>
      </c>
      <c r="F140" s="523">
        <f t="shared" si="9"/>
        <v>0</v>
      </c>
      <c r="G140" s="192"/>
      <c r="H140" s="608" t="s">
        <v>464</v>
      </c>
      <c r="I140" s="527" t="str">
        <f>VLOOKUP(H140,Presupuesto!$B$11:$C$586,2,0)</f>
        <v>APLICACIONES INFORMATICAS (45100-00)</v>
      </c>
      <c r="J140" s="524" t="str">
        <f t="shared" si="10"/>
        <v>Estudiantes</v>
      </c>
      <c r="K140" s="524" t="s">
        <v>524</v>
      </c>
      <c r="L140" s="524"/>
    </row>
    <row r="141" spans="3:12" x14ac:dyDescent="0.25">
      <c r="C141" s="534" t="s">
        <v>79</v>
      </c>
      <c r="D141" s="569"/>
      <c r="E141" s="526">
        <v>2000</v>
      </c>
      <c r="F141" s="523">
        <f t="shared" si="9"/>
        <v>0</v>
      </c>
      <c r="G141" s="192"/>
      <c r="H141" s="608" t="s">
        <v>461</v>
      </c>
      <c r="I141" s="535" t="str">
        <f>VLOOKUP(H141,Presupuesto!$B$11:$C$586,2,0)</f>
        <v>EQUIPOS PARA COMPUTACION</v>
      </c>
      <c r="J141" s="524" t="str">
        <f t="shared" si="10"/>
        <v>Estudiantes</v>
      </c>
      <c r="K141" s="524" t="s">
        <v>520</v>
      </c>
      <c r="L141" s="524"/>
    </row>
    <row r="142" spans="3:12" x14ac:dyDescent="0.25">
      <c r="C142" s="534" t="s">
        <v>80</v>
      </c>
      <c r="D142" s="569"/>
      <c r="E142" s="526">
        <v>1500</v>
      </c>
      <c r="F142" s="523">
        <f t="shared" si="9"/>
        <v>0</v>
      </c>
      <c r="G142" s="192"/>
      <c r="H142" s="608" t="s">
        <v>1209</v>
      </c>
      <c r="I142" s="535" t="str">
        <f>VLOOKUP(H142,Presupuesto!$B$11:$C$586,2,0)</f>
        <v>UTILES Y MATERIALES ELECTRICOS</v>
      </c>
      <c r="J142" s="524" t="str">
        <f t="shared" si="10"/>
        <v>Estudiantes</v>
      </c>
      <c r="K142" s="524" t="s">
        <v>520</v>
      </c>
      <c r="L142" s="524"/>
    </row>
    <row r="143" spans="3:12" x14ac:dyDescent="0.25">
      <c r="C143" s="534" t="s">
        <v>81</v>
      </c>
      <c r="D143" s="569"/>
      <c r="E143" s="526">
        <v>1500</v>
      </c>
      <c r="F143" s="523">
        <f t="shared" si="9"/>
        <v>0</v>
      </c>
      <c r="G143" s="192"/>
      <c r="H143" s="608" t="s">
        <v>461</v>
      </c>
      <c r="I143" s="535" t="str">
        <f>VLOOKUP(H143,Presupuesto!$B$11:$C$586,2,0)</f>
        <v>EQUIPOS PARA COMPUTACION</v>
      </c>
      <c r="J143" s="524" t="str">
        <f t="shared" si="10"/>
        <v>Estudiantes</v>
      </c>
      <c r="K143" s="524" t="s">
        <v>520</v>
      </c>
      <c r="L143" s="524"/>
    </row>
    <row r="144" spans="3:12" x14ac:dyDescent="0.25">
      <c r="C144" s="534" t="s">
        <v>82</v>
      </c>
      <c r="D144" s="569"/>
      <c r="E144" s="526">
        <v>500</v>
      </c>
      <c r="F144" s="523">
        <f t="shared" si="9"/>
        <v>0</v>
      </c>
      <c r="G144" s="192"/>
      <c r="H144" s="608" t="s">
        <v>1218</v>
      </c>
      <c r="I144" s="535" t="str">
        <f>VLOOKUP(H144,Presupuesto!$B$11:$C$586,2,0)</f>
        <v>OTROS RESPUESTOS Y ACCESORIOS MENORES</v>
      </c>
      <c r="J144" s="524" t="str">
        <f t="shared" si="10"/>
        <v>Estudiantes</v>
      </c>
      <c r="K144" s="524" t="s">
        <v>520</v>
      </c>
      <c r="L144" s="524"/>
    </row>
    <row r="145" spans="3:12" ht="15.75" thickBot="1" x14ac:dyDescent="0.3">
      <c r="C145" s="528" t="s">
        <v>83</v>
      </c>
      <c r="D145" s="574"/>
      <c r="E145" s="530">
        <v>20</v>
      </c>
      <c r="F145" s="531">
        <f t="shared" si="9"/>
        <v>0</v>
      </c>
      <c r="G145" s="577"/>
      <c r="H145" s="532" t="s">
        <v>1218</v>
      </c>
      <c r="I145" s="532" t="str">
        <f>VLOOKUP(H145,Presupuesto!$B$11:$C$586,2,0)</f>
        <v>OTROS RESPUESTOS Y ACCESORIOS MENORES</v>
      </c>
      <c r="J145" s="532" t="str">
        <f t="shared" si="10"/>
        <v>Estudiantes</v>
      </c>
      <c r="K145" s="547" t="s">
        <v>519</v>
      </c>
      <c r="L145" s="547"/>
    </row>
    <row r="146" spans="3:12" x14ac:dyDescent="0.25">
      <c r="C146" s="516"/>
      <c r="D146" s="516"/>
      <c r="E146" s="516"/>
      <c r="F146" s="516"/>
      <c r="G146" s="514"/>
      <c r="H146" s="516"/>
      <c r="I146" s="516"/>
      <c r="J146" s="516"/>
      <c r="K146" s="516"/>
      <c r="L146" s="516"/>
    </row>
    <row r="147" spans="3:12" ht="15.75" thickBot="1" x14ac:dyDescent="0.3">
      <c r="C147" s="516"/>
      <c r="D147" s="516"/>
      <c r="E147" s="516"/>
      <c r="F147" s="516"/>
      <c r="G147" s="514"/>
      <c r="H147" s="516"/>
      <c r="I147" s="516"/>
      <c r="J147" s="516"/>
      <c r="K147" s="516"/>
      <c r="L147" s="516"/>
    </row>
    <row r="148" spans="3:12" ht="15.75" thickBot="1" x14ac:dyDescent="0.3">
      <c r="C148" s="508" t="s">
        <v>43</v>
      </c>
      <c r="D148" s="533">
        <f>SUM(F155:F168)</f>
        <v>0</v>
      </c>
      <c r="E148" s="516"/>
      <c r="F148" s="512"/>
      <c r="G148" s="515"/>
      <c r="H148" s="512"/>
      <c r="I148" s="512"/>
      <c r="J148" s="516"/>
      <c r="K148" s="516"/>
      <c r="L148" s="516"/>
    </row>
    <row r="149" spans="3:12" x14ac:dyDescent="0.25">
      <c r="C149" s="512"/>
      <c r="D149" s="510"/>
      <c r="E149" s="519"/>
      <c r="F149" s="519"/>
      <c r="G149" s="519"/>
      <c r="H149" s="513"/>
      <c r="I149" s="513"/>
      <c r="J149" s="513"/>
      <c r="K149" s="536"/>
      <c r="L149" s="516"/>
    </row>
    <row r="150" spans="3:12" x14ac:dyDescent="0.25">
      <c r="C150" s="512"/>
      <c r="D150" s="510"/>
      <c r="E150" s="519"/>
      <c r="F150" s="519"/>
      <c r="G150" s="519"/>
      <c r="H150" s="513"/>
      <c r="I150" s="513"/>
      <c r="J150" s="513"/>
      <c r="K150" s="536"/>
      <c r="L150" s="516"/>
    </row>
    <row r="151" spans="3:12" ht="15.75" x14ac:dyDescent="0.25">
      <c r="C151" s="594" t="s">
        <v>515</v>
      </c>
      <c r="D151" s="595"/>
      <c r="E151" s="519"/>
      <c r="F151" s="519"/>
      <c r="G151" s="519"/>
      <c r="H151" s="513"/>
      <c r="I151" s="513"/>
      <c r="J151" s="513"/>
      <c r="K151" s="536"/>
      <c r="L151" s="516"/>
    </row>
    <row r="152" spans="3:12" ht="18.75" x14ac:dyDescent="0.25">
      <c r="C152" s="596"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Administrativa'!#REF!,2,FALSE),IFERROR(VLOOKUP(D151,'Gestion Academica'!$E:$F,2,FALSE),IFERROR(VLOOKUP(D151,Graduados!$E:$F,2,FALSE),IFERROR(VLOOKUP(D151,'Gestión del Conocimiento'!$E:$F,2,FALSE),IFERROR(VLOOKUP(D151,Gobernabilidad!$E:$F,2,FALSE),IFERROR(VLOOKUP(D151,'NIVEL DE ES Y  SISTEMA NACIONAL'!$E:$F,2,FALSE),VLOOKUP(D151,'Lo Esencial'!$E:$F,2,0))))))))))))</f>
        <v>#N/A</v>
      </c>
      <c r="D152" s="510"/>
      <c r="E152" s="519"/>
      <c r="F152" s="519"/>
      <c r="G152" s="519"/>
      <c r="H152" s="513"/>
      <c r="I152" s="513"/>
      <c r="J152" s="513"/>
      <c r="K152" s="536"/>
      <c r="L152" s="516"/>
    </row>
    <row r="153" spans="3:12" x14ac:dyDescent="0.25">
      <c r="C153" s="516"/>
      <c r="D153" s="516"/>
      <c r="E153" s="516"/>
      <c r="F153" s="519"/>
      <c r="G153" s="513"/>
      <c r="H153" s="513"/>
      <c r="I153" s="513"/>
      <c r="J153" s="516"/>
      <c r="K153" s="516"/>
      <c r="L153" s="516"/>
    </row>
    <row r="154" spans="3:12" ht="30.75" thickBot="1" x14ac:dyDescent="0.3">
      <c r="C154" s="567" t="s">
        <v>44</v>
      </c>
      <c r="D154" s="567" t="s">
        <v>55</v>
      </c>
      <c r="E154" s="567" t="s">
        <v>57</v>
      </c>
      <c r="F154" s="568" t="s">
        <v>27</v>
      </c>
      <c r="G154" s="568" t="s">
        <v>252</v>
      </c>
      <c r="H154" s="567" t="s">
        <v>46</v>
      </c>
      <c r="I154" s="567" t="s">
        <v>253</v>
      </c>
      <c r="J154" s="567" t="s">
        <v>535</v>
      </c>
      <c r="K154" s="567" t="s">
        <v>536</v>
      </c>
      <c r="L154" s="567" t="s">
        <v>591</v>
      </c>
    </row>
    <row r="155" spans="3:12" ht="15.75" thickBot="1" x14ac:dyDescent="0.3">
      <c r="C155" s="606" t="s">
        <v>1603</v>
      </c>
      <c r="D155" s="573"/>
      <c r="E155" s="522">
        <f>HLOOKUP($C155,$CB$2:$CE$3,2,0)</f>
        <v>15000</v>
      </c>
      <c r="F155" s="523">
        <f>D155*E155</f>
        <v>0</v>
      </c>
      <c r="G155" s="192"/>
      <c r="H155" s="607" t="s">
        <v>461</v>
      </c>
      <c r="I155" s="524" t="str">
        <f>VLOOKUP(H155,Presupuesto!$B$11:$C$586,2,0)</f>
        <v>EQUIPOS PARA COMPUTACION</v>
      </c>
      <c r="J155" s="601" t="s">
        <v>171</v>
      </c>
      <c r="K155" s="524" t="s">
        <v>519</v>
      </c>
      <c r="L155" s="524"/>
    </row>
    <row r="156" spans="3:12" x14ac:dyDescent="0.25">
      <c r="C156" s="606" t="s">
        <v>1601</v>
      </c>
      <c r="D156" s="569"/>
      <c r="E156" s="522">
        <f>HLOOKUP($C156,$CB$2:$CE$3,2,0)</f>
        <v>35000</v>
      </c>
      <c r="F156" s="523">
        <f>D156*E156</f>
        <v>0</v>
      </c>
      <c r="G156" s="192"/>
      <c r="H156" s="608" t="s">
        <v>461</v>
      </c>
      <c r="I156" s="527" t="str">
        <f>VLOOKUP(H156,Presupuesto!$B$11:$C$586,2,0)</f>
        <v>EQUIPOS PARA COMPUTACION</v>
      </c>
      <c r="J156" s="524" t="str">
        <f>$J$155</f>
        <v>Estudiantes</v>
      </c>
      <c r="K156" s="524" t="s">
        <v>537</v>
      </c>
      <c r="L156" s="524"/>
    </row>
    <row r="157" spans="3:12" x14ac:dyDescent="0.25">
      <c r="C157" s="525" t="s">
        <v>73</v>
      </c>
      <c r="D157" s="569"/>
      <c r="E157" s="526">
        <v>4000</v>
      </c>
      <c r="F157" s="523">
        <f t="shared" ref="F157:F168" si="11">D157*E157</f>
        <v>0</v>
      </c>
      <c r="G157" s="192"/>
      <c r="H157" s="608" t="s">
        <v>1249</v>
      </c>
      <c r="I157" s="527" t="str">
        <f>VLOOKUP(H157,Presupuesto!$B$11:$C$586,2,0)</f>
        <v>EQUIPOS VARIOS DE OFICINA</v>
      </c>
      <c r="J157" s="524" t="str">
        <f>$J$155</f>
        <v>Estudiantes</v>
      </c>
      <c r="K157" s="524" t="s">
        <v>520</v>
      </c>
      <c r="L157" s="524"/>
    </row>
    <row r="158" spans="3:12" x14ac:dyDescent="0.25">
      <c r="C158" s="525" t="s">
        <v>74</v>
      </c>
      <c r="D158" s="569"/>
      <c r="E158" s="526">
        <v>8000</v>
      </c>
      <c r="F158" s="523">
        <f t="shared" si="11"/>
        <v>0</v>
      </c>
      <c r="G158" s="192"/>
      <c r="H158" s="608" t="s">
        <v>461</v>
      </c>
      <c r="I158" s="527" t="str">
        <f>VLOOKUP(H158,Presupuesto!$B$11:$C$586,2,0)</f>
        <v>EQUIPOS PARA COMPUTACION</v>
      </c>
      <c r="J158" s="524" t="str">
        <f t="shared" ref="J158:J168" si="12">$J$155</f>
        <v>Estudiantes</v>
      </c>
      <c r="K158" s="524" t="s">
        <v>520</v>
      </c>
      <c r="L158" s="524"/>
    </row>
    <row r="159" spans="3:12" x14ac:dyDescent="0.25">
      <c r="C159" s="525" t="s">
        <v>75</v>
      </c>
      <c r="D159" s="569"/>
      <c r="E159" s="526">
        <v>5000</v>
      </c>
      <c r="F159" s="523">
        <f t="shared" si="11"/>
        <v>0</v>
      </c>
      <c r="G159" s="192"/>
      <c r="H159" s="608" t="s">
        <v>461</v>
      </c>
      <c r="I159" s="527" t="str">
        <f>VLOOKUP(H159,Presupuesto!$B$11:$C$586,2,0)</f>
        <v>EQUIPOS PARA COMPUTACION</v>
      </c>
      <c r="J159" s="524" t="str">
        <f t="shared" si="12"/>
        <v>Estudiantes</v>
      </c>
      <c r="K159" s="524" t="s">
        <v>520</v>
      </c>
      <c r="L159" s="524"/>
    </row>
    <row r="160" spans="3:12" x14ac:dyDescent="0.25">
      <c r="C160" s="525" t="s">
        <v>35</v>
      </c>
      <c r="D160" s="569"/>
      <c r="E160" s="526">
        <v>13000</v>
      </c>
      <c r="F160" s="523">
        <f t="shared" si="11"/>
        <v>0</v>
      </c>
      <c r="G160" s="192"/>
      <c r="H160" s="608" t="s">
        <v>460</v>
      </c>
      <c r="I160" s="527" t="str">
        <f>VLOOKUP(H160,Presupuesto!$B$11:$C$586,2,0)</f>
        <v>EQUIPO DE COMUNICACIàN Y SE¥ALAMIENTO</v>
      </c>
      <c r="J160" s="524" t="str">
        <f t="shared" si="12"/>
        <v>Estudiantes</v>
      </c>
      <c r="K160" s="524" t="s">
        <v>520</v>
      </c>
      <c r="L160" s="524"/>
    </row>
    <row r="161" spans="3:12" x14ac:dyDescent="0.25">
      <c r="C161" s="525" t="s">
        <v>76</v>
      </c>
      <c r="D161" s="569"/>
      <c r="E161" s="526">
        <v>15000</v>
      </c>
      <c r="F161" s="523">
        <f t="shared" si="11"/>
        <v>0</v>
      </c>
      <c r="G161" s="192"/>
      <c r="H161" s="608" t="s">
        <v>460</v>
      </c>
      <c r="I161" s="527" t="str">
        <f>VLOOKUP(H161,Presupuesto!$B$11:$C$586,2,0)</f>
        <v>EQUIPO DE COMUNICACIàN Y SE¥ALAMIENTO</v>
      </c>
      <c r="J161" s="524" t="str">
        <f t="shared" si="12"/>
        <v>Estudiantes</v>
      </c>
      <c r="K161" s="524" t="s">
        <v>520</v>
      </c>
      <c r="L161" s="524"/>
    </row>
    <row r="162" spans="3:12" x14ac:dyDescent="0.25">
      <c r="C162" s="525" t="s">
        <v>77</v>
      </c>
      <c r="D162" s="569"/>
      <c r="E162" s="526">
        <v>10000</v>
      </c>
      <c r="F162" s="523">
        <f t="shared" si="11"/>
        <v>0</v>
      </c>
      <c r="G162" s="192"/>
      <c r="H162" s="608" t="s">
        <v>460</v>
      </c>
      <c r="I162" s="527" t="str">
        <f>VLOOKUP(H162,Presupuesto!$B$11:$C$586,2,0)</f>
        <v>EQUIPO DE COMUNICACIàN Y SE¥ALAMIENTO</v>
      </c>
      <c r="J162" s="524" t="str">
        <f t="shared" si="12"/>
        <v>Estudiantes</v>
      </c>
      <c r="K162" s="524" t="s">
        <v>528</v>
      </c>
      <c r="L162" s="524"/>
    </row>
    <row r="163" spans="3:12" x14ac:dyDescent="0.25">
      <c r="C163" s="525" t="s">
        <v>78</v>
      </c>
      <c r="D163" s="569"/>
      <c r="E163" s="526">
        <v>10000</v>
      </c>
      <c r="F163" s="523">
        <f t="shared" si="11"/>
        <v>0</v>
      </c>
      <c r="G163" s="192"/>
      <c r="H163" s="608" t="s">
        <v>464</v>
      </c>
      <c r="I163" s="527" t="str">
        <f>VLOOKUP(H163,Presupuesto!$B$11:$C$586,2,0)</f>
        <v>APLICACIONES INFORMATICAS (45100-00)</v>
      </c>
      <c r="J163" s="524" t="str">
        <f t="shared" si="12"/>
        <v>Estudiantes</v>
      </c>
      <c r="K163" s="524" t="s">
        <v>524</v>
      </c>
      <c r="L163" s="524"/>
    </row>
    <row r="164" spans="3:12" x14ac:dyDescent="0.25">
      <c r="C164" s="534" t="s">
        <v>79</v>
      </c>
      <c r="D164" s="569"/>
      <c r="E164" s="526">
        <v>2000</v>
      </c>
      <c r="F164" s="523">
        <f t="shared" si="11"/>
        <v>0</v>
      </c>
      <c r="G164" s="192"/>
      <c r="H164" s="608" t="s">
        <v>461</v>
      </c>
      <c r="I164" s="535" t="str">
        <f>VLOOKUP(H164,Presupuesto!$B$11:$C$586,2,0)</f>
        <v>EQUIPOS PARA COMPUTACION</v>
      </c>
      <c r="J164" s="524" t="str">
        <f t="shared" si="12"/>
        <v>Estudiantes</v>
      </c>
      <c r="K164" s="524" t="s">
        <v>520</v>
      </c>
      <c r="L164" s="524"/>
    </row>
    <row r="165" spans="3:12" x14ac:dyDescent="0.25">
      <c r="C165" s="534" t="s">
        <v>80</v>
      </c>
      <c r="D165" s="569"/>
      <c r="E165" s="526">
        <v>1500</v>
      </c>
      <c r="F165" s="523">
        <f t="shared" si="11"/>
        <v>0</v>
      </c>
      <c r="G165" s="192"/>
      <c r="H165" s="608" t="s">
        <v>1209</v>
      </c>
      <c r="I165" s="535" t="str">
        <f>VLOOKUP(H165,Presupuesto!$B$11:$C$586,2,0)</f>
        <v>UTILES Y MATERIALES ELECTRICOS</v>
      </c>
      <c r="J165" s="524" t="str">
        <f t="shared" si="12"/>
        <v>Estudiantes</v>
      </c>
      <c r="K165" s="524" t="s">
        <v>520</v>
      </c>
      <c r="L165" s="524"/>
    </row>
    <row r="166" spans="3:12" x14ac:dyDescent="0.25">
      <c r="C166" s="534" t="s">
        <v>81</v>
      </c>
      <c r="D166" s="569"/>
      <c r="E166" s="526">
        <v>1500</v>
      </c>
      <c r="F166" s="523">
        <f t="shared" si="11"/>
        <v>0</v>
      </c>
      <c r="G166" s="192"/>
      <c r="H166" s="608" t="s">
        <v>461</v>
      </c>
      <c r="I166" s="535" t="str">
        <f>VLOOKUP(H166,Presupuesto!$B$11:$C$586,2,0)</f>
        <v>EQUIPOS PARA COMPUTACION</v>
      </c>
      <c r="J166" s="524" t="str">
        <f t="shared" si="12"/>
        <v>Estudiantes</v>
      </c>
      <c r="K166" s="524" t="s">
        <v>520</v>
      </c>
      <c r="L166" s="524"/>
    </row>
    <row r="167" spans="3:12" x14ac:dyDescent="0.25">
      <c r="C167" s="534" t="s">
        <v>82</v>
      </c>
      <c r="D167" s="569"/>
      <c r="E167" s="526">
        <v>500</v>
      </c>
      <c r="F167" s="523">
        <f t="shared" si="11"/>
        <v>0</v>
      </c>
      <c r="G167" s="192"/>
      <c r="H167" s="608" t="s">
        <v>1218</v>
      </c>
      <c r="I167" s="535" t="str">
        <f>VLOOKUP(H167,Presupuesto!$B$11:$C$586,2,0)</f>
        <v>OTROS RESPUESTOS Y ACCESORIOS MENORES</v>
      </c>
      <c r="J167" s="524" t="str">
        <f t="shared" si="12"/>
        <v>Estudiantes</v>
      </c>
      <c r="K167" s="524" t="s">
        <v>520</v>
      </c>
      <c r="L167" s="524"/>
    </row>
    <row r="168" spans="3:12" ht="15.75" thickBot="1" x14ac:dyDescent="0.3">
      <c r="C168" s="528" t="s">
        <v>83</v>
      </c>
      <c r="D168" s="574"/>
      <c r="E168" s="530">
        <v>20</v>
      </c>
      <c r="F168" s="531">
        <f t="shared" si="11"/>
        <v>0</v>
      </c>
      <c r="G168" s="577"/>
      <c r="H168" s="532" t="s">
        <v>1218</v>
      </c>
      <c r="I168" s="532" t="str">
        <f>VLOOKUP(H168,Presupuesto!$B$11:$C$586,2,0)</f>
        <v>OTROS RESPUESTOS Y ACCESORIOS MENORES</v>
      </c>
      <c r="J168" s="532" t="str">
        <f t="shared" si="12"/>
        <v>Estudiantes</v>
      </c>
      <c r="K168" s="547" t="s">
        <v>519</v>
      </c>
      <c r="L168" s="547"/>
    </row>
  </sheetData>
  <dataValidations disablePrompts="1" xWindow="801" yWindow="652" count="5">
    <dataValidation type="list" allowBlank="1" showInputMessage="1" showErrorMessage="1" errorTitle="¡Ingreso Inválido!" error="Seleccione una opción de la lista._x000a_" promptTitle="Tipo de Presupuesto" prompt="Seleccione una opción de la lista." sqref="G17:G30 G86:G99 G109:G122 G132:G145 G155:G168 G40:G76">
      <formula1>$R$2:$S$2</formula1>
    </dataValidation>
    <dataValidation type="list" allowBlank="1" showInputMessage="1" showErrorMessage="1" errorTitle="¡Ingreso Inválido!" error="Seleccione una opción de la lista." promptTitle="Dimensión Estratégica" prompt="Seleccione una opción de la lista." sqref="J155:J168 J86:J99 J109:J122 J132:J145 J17:J30 J40:J76">
      <formula1>$A$2:$K$2</formula1>
    </dataValidation>
    <dataValidation type="list" allowBlank="1" showInputMessage="1" showErrorMessage="1" errorTitle="¡Ingreso Inválido!" error="Seleccione una opción de la lista" promptTitle="Mes Requerido" prompt="Seleccione el mes en el que requiere el recurso." sqref="K17:K30 K86:K99 K109:K122 K132:K145 K155:K168 K40:K76">
      <formula1>$U$2:$AF$2</formula1>
    </dataValidation>
    <dataValidation type="list" allowBlank="1" showInputMessage="1" showErrorMessage="1" errorTitle="¡Ingreso Inválido!" error="Verifique el valor ingresado" promptTitle="Objeto de Gasto" prompt="Ingrese el Objeto de Gasto" sqref="H155:H168 H17:H30 H86:H99 H109:H122 H132:H145 H40:H76">
      <formula1>$A$1:$VD$1</formula1>
    </dataValidation>
    <dataValidation type="list" allowBlank="1" showInputMessage="1" showErrorMessage="1" sqref="C17:C18 C40:C41 C86:C87 C109:C110 C132:C133 C155:C156">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96"/>
  <sheetViews>
    <sheetView showGridLines="0" tabSelected="1" topLeftCell="F247" zoomScaleNormal="100" workbookViewId="0">
      <selection activeCell="J322" sqref="J322"/>
    </sheetView>
  </sheetViews>
  <sheetFormatPr baseColWidth="10" defaultColWidth="11.5703125" defaultRowHeight="15" x14ac:dyDescent="0.25"/>
  <cols>
    <col min="1" max="1" width="1.85546875" style="112" customWidth="1"/>
    <col min="2" max="2" width="17" style="112" customWidth="1"/>
    <col min="3" max="3" width="55.42578125" style="112" customWidth="1"/>
    <col min="4" max="4" width="24.140625" style="112" customWidth="1"/>
    <col min="5" max="5" width="13.85546875" style="112" customWidth="1"/>
    <col min="6" max="6" width="21.85546875" style="112" customWidth="1"/>
    <col min="7" max="7" width="16.5703125" style="97" customWidth="1"/>
    <col min="8" max="8" width="21.85546875" style="112" customWidth="1"/>
    <col min="9" max="9" width="47.7109375" style="112" customWidth="1"/>
    <col min="10" max="10" width="28.140625" style="112" bestFit="1" customWidth="1"/>
    <col min="11" max="11" width="19.85546875" style="112" bestFit="1" customWidth="1"/>
    <col min="12"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L2" s="545"/>
      <c r="M2" s="545"/>
      <c r="N2" s="545"/>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53.25" thickBot="1" x14ac:dyDescent="0.3">
      <c r="C5" s="113" t="s">
        <v>508</v>
      </c>
      <c r="D5" s="230">
        <f>SUMIF(C:C,$C$10,D:D)</f>
        <v>4585469.5199999996</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SUM(F17:F25)</f>
        <v>7340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824"/>
      <c r="C13" s="237" t="s">
        <v>515</v>
      </c>
      <c r="D13" s="238" t="s">
        <v>2215</v>
      </c>
      <c r="E13" s="120"/>
      <c r="F13" s="120"/>
      <c r="G13" s="120"/>
      <c r="H13" s="96"/>
      <c r="I13" s="96"/>
      <c r="J13" s="96"/>
      <c r="K13" s="139"/>
    </row>
    <row r="14" spans="1:576" ht="18.75" x14ac:dyDescent="0.25">
      <c r="B14" s="120"/>
      <c r="C14" s="255"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Organización de la escuela de Quimica</v>
      </c>
      <c r="D14" s="31"/>
      <c r="E14" s="120"/>
      <c r="F14" s="120"/>
      <c r="G14" s="120"/>
      <c r="H14" s="96"/>
      <c r="I14" s="96"/>
      <c r="J14" s="96"/>
      <c r="K14" s="139"/>
    </row>
    <row r="15" spans="1:576" ht="15.75" thickBot="1" x14ac:dyDescent="0.3">
      <c r="F15" s="120"/>
      <c r="G15" s="96"/>
      <c r="H15" s="96"/>
      <c r="I15" s="96"/>
    </row>
    <row r="16" spans="1:576" ht="30.75" thickBot="1" x14ac:dyDescent="0.3">
      <c r="C16" s="156" t="s">
        <v>44</v>
      </c>
      <c r="D16" s="156" t="s">
        <v>55</v>
      </c>
      <c r="E16" s="163" t="s">
        <v>57</v>
      </c>
      <c r="F16" s="162" t="s">
        <v>27</v>
      </c>
      <c r="G16" s="160" t="s">
        <v>252</v>
      </c>
      <c r="H16" s="163" t="s">
        <v>46</v>
      </c>
      <c r="I16" s="160" t="s">
        <v>253</v>
      </c>
      <c r="J16" s="160" t="s">
        <v>535</v>
      </c>
      <c r="K16" s="160" t="s">
        <v>536</v>
      </c>
    </row>
    <row r="17" spans="2:11" s="516" customFormat="1" x14ac:dyDescent="0.25">
      <c r="C17" s="603" t="s">
        <v>566</v>
      </c>
      <c r="D17" s="604"/>
      <c r="E17" s="602">
        <f>HLOOKUP(C17,$AH$2:$BU$3,2,0)</f>
        <v>620</v>
      </c>
      <c r="F17" s="523">
        <f t="shared" ref="F17:F26" si="0">D17*E17</f>
        <v>0</v>
      </c>
      <c r="G17" s="576"/>
      <c r="H17" s="564"/>
      <c r="I17" s="552" t="e">
        <f>VLOOKUP(H17,Presupuesto!$B$11:$C$586,2,0)</f>
        <v>#N/A</v>
      </c>
      <c r="J17" s="601" t="s">
        <v>246</v>
      </c>
      <c r="K17" s="524" t="s">
        <v>519</v>
      </c>
    </row>
    <row r="18" spans="2:11" s="516" customFormat="1" x14ac:dyDescent="0.25">
      <c r="C18" s="563" t="s">
        <v>1876</v>
      </c>
      <c r="D18" s="629">
        <v>2</v>
      </c>
      <c r="E18" s="609">
        <v>70</v>
      </c>
      <c r="F18" s="523">
        <f t="shared" si="0"/>
        <v>140</v>
      </c>
      <c r="G18" s="576" t="s">
        <v>251</v>
      </c>
      <c r="H18" s="564" t="s">
        <v>1084</v>
      </c>
      <c r="I18" s="552" t="str">
        <f>VLOOKUP(H18,Presupuesto!$B$11:$C$586,2,0)</f>
        <v>PRODUCTOS PAPEL Y CARTON</v>
      </c>
      <c r="J18" s="826" t="s">
        <v>1849</v>
      </c>
      <c r="K18" s="524" t="s">
        <v>537</v>
      </c>
    </row>
    <row r="19" spans="2:11" s="516" customFormat="1" x14ac:dyDescent="0.25">
      <c r="C19" s="628" t="s">
        <v>1920</v>
      </c>
      <c r="D19" s="629">
        <v>3</v>
      </c>
      <c r="E19" s="609">
        <v>350</v>
      </c>
      <c r="F19" s="523">
        <f t="shared" si="0"/>
        <v>1050</v>
      </c>
      <c r="G19" s="576" t="s">
        <v>251</v>
      </c>
      <c r="H19" s="564" t="s">
        <v>1218</v>
      </c>
      <c r="I19" s="681" t="str">
        <f>VLOOKUP(H19,Presupuesto!$B$11:$C$586,2,0)</f>
        <v>OTROS RESPUESTOS Y ACCESORIOS MENORES</v>
      </c>
      <c r="J19" s="826" t="s">
        <v>1849</v>
      </c>
      <c r="K19" s="524" t="s">
        <v>537</v>
      </c>
    </row>
    <row r="20" spans="2:11" s="516" customFormat="1" x14ac:dyDescent="0.25">
      <c r="C20" s="628" t="s">
        <v>1889</v>
      </c>
      <c r="D20" s="629">
        <v>20</v>
      </c>
      <c r="E20" s="609">
        <v>50</v>
      </c>
      <c r="F20" s="523">
        <f t="shared" si="0"/>
        <v>1000</v>
      </c>
      <c r="G20" s="576" t="s">
        <v>251</v>
      </c>
      <c r="H20" s="564" t="s">
        <v>980</v>
      </c>
      <c r="I20" s="681" t="str">
        <f>VLOOKUP(H20,Presupuesto!$B$11:$C$586,2,0)</f>
        <v>SERVICIOS DE IMPRENTA PUBLIC.Y REPRODUCCION</v>
      </c>
      <c r="J20" s="826" t="s">
        <v>1849</v>
      </c>
      <c r="K20" s="524" t="s">
        <v>537</v>
      </c>
    </row>
    <row r="21" spans="2:11" s="516" customFormat="1" x14ac:dyDescent="0.25">
      <c r="C21" s="630" t="s">
        <v>1921</v>
      </c>
      <c r="D21" s="629">
        <v>2</v>
      </c>
      <c r="E21" s="609">
        <v>425</v>
      </c>
      <c r="F21" s="523">
        <f t="shared" si="0"/>
        <v>850</v>
      </c>
      <c r="G21" s="576" t="s">
        <v>251</v>
      </c>
      <c r="H21" s="564" t="s">
        <v>1218</v>
      </c>
      <c r="I21" s="681" t="str">
        <f>VLOOKUP(H21,Presupuesto!$B$11:$C$586,2,0)</f>
        <v>OTROS RESPUESTOS Y ACCESORIOS MENORES</v>
      </c>
      <c r="J21" s="826" t="s">
        <v>1849</v>
      </c>
      <c r="K21" s="524" t="s">
        <v>537</v>
      </c>
    </row>
    <row r="22" spans="2:11" x14ac:dyDescent="0.25">
      <c r="C22" s="563" t="s">
        <v>1917</v>
      </c>
      <c r="D22" s="573">
        <v>1</v>
      </c>
      <c r="E22" s="546">
        <v>600</v>
      </c>
      <c r="F22" s="523">
        <f t="shared" si="0"/>
        <v>600</v>
      </c>
      <c r="G22" s="576" t="s">
        <v>251</v>
      </c>
      <c r="H22" s="564" t="s">
        <v>1218</v>
      </c>
      <c r="I22" s="681" t="str">
        <f>VLOOKUP(H22,Presupuesto!$B$11:$C$586,2,0)</f>
        <v>OTROS RESPUESTOS Y ACCESORIOS MENORES</v>
      </c>
      <c r="J22" s="826" t="s">
        <v>1849</v>
      </c>
      <c r="K22" s="524" t="s">
        <v>537</v>
      </c>
    </row>
    <row r="23" spans="2:11" x14ac:dyDescent="0.25">
      <c r="C23" s="563" t="s">
        <v>1919</v>
      </c>
      <c r="D23" s="573">
        <v>1</v>
      </c>
      <c r="E23" s="546">
        <v>500</v>
      </c>
      <c r="F23" s="523">
        <f t="shared" si="0"/>
        <v>500</v>
      </c>
      <c r="G23" s="576" t="s">
        <v>251</v>
      </c>
      <c r="H23" s="564" t="s">
        <v>1218</v>
      </c>
      <c r="I23" s="681" t="str">
        <f>VLOOKUP(H23,Presupuesto!$B$11:$C$586,2,0)</f>
        <v>OTROS RESPUESTOS Y ACCESORIOS MENORES</v>
      </c>
      <c r="J23" s="826" t="s">
        <v>1849</v>
      </c>
      <c r="K23" s="524" t="s">
        <v>537</v>
      </c>
    </row>
    <row r="24" spans="2:11" x14ac:dyDescent="0.25">
      <c r="C24" s="563" t="s">
        <v>1922</v>
      </c>
      <c r="D24" s="573">
        <v>1</v>
      </c>
      <c r="E24" s="546">
        <v>300</v>
      </c>
      <c r="F24" s="523">
        <f t="shared" si="0"/>
        <v>300</v>
      </c>
      <c r="G24" s="576" t="s">
        <v>251</v>
      </c>
      <c r="H24" s="564" t="s">
        <v>1218</v>
      </c>
      <c r="I24" s="681" t="str">
        <f>VLOOKUP(H24,Presupuesto!$B$11:$C$586,2,0)</f>
        <v>OTROS RESPUESTOS Y ACCESORIOS MENORES</v>
      </c>
      <c r="J24" s="826" t="s">
        <v>1849</v>
      </c>
      <c r="K24" s="524" t="s">
        <v>537</v>
      </c>
    </row>
    <row r="25" spans="2:11" x14ac:dyDescent="0.25">
      <c r="C25" s="563" t="s">
        <v>1923</v>
      </c>
      <c r="D25" s="573">
        <v>1</v>
      </c>
      <c r="E25" s="546">
        <v>2900</v>
      </c>
      <c r="F25" s="523">
        <f t="shared" si="0"/>
        <v>2900</v>
      </c>
      <c r="G25" s="576" t="s">
        <v>251</v>
      </c>
      <c r="H25" s="564" t="s">
        <v>1218</v>
      </c>
      <c r="I25" s="681" t="str">
        <f>VLOOKUP(H25,Presupuesto!$B$11:$C$586,2,0)</f>
        <v>OTROS RESPUESTOS Y ACCESORIOS MENORES</v>
      </c>
      <c r="J25" s="826" t="s">
        <v>1849</v>
      </c>
      <c r="K25" s="524" t="s">
        <v>537</v>
      </c>
    </row>
    <row r="26" spans="2:11" s="516" customFormat="1" ht="15.75" thickBot="1" x14ac:dyDescent="0.3">
      <c r="C26" s="615"/>
      <c r="D26" s="269"/>
      <c r="E26" s="621"/>
      <c r="F26" s="523">
        <f t="shared" si="0"/>
        <v>0</v>
      </c>
      <c r="G26" s="577"/>
      <c r="H26" s="566"/>
      <c r="I26" s="681" t="e">
        <f>VLOOKUP(H26,Presupuesto!$B$11:$C$586,2,0)</f>
        <v>#N/A</v>
      </c>
      <c r="J26" s="532"/>
      <c r="K26" s="532"/>
    </row>
    <row r="28" spans="2:11" ht="15.75" thickBot="1" x14ac:dyDescent="0.3">
      <c r="F28" s="117"/>
      <c r="G28" s="116"/>
      <c r="H28" s="117"/>
      <c r="I28" s="117"/>
    </row>
    <row r="29" spans="2:11" ht="15.75" thickBot="1" x14ac:dyDescent="0.3">
      <c r="C29" s="572" t="s">
        <v>53</v>
      </c>
      <c r="D29" s="533">
        <f>SUM(F36:F45)</f>
        <v>7340</v>
      </c>
      <c r="E29" s="516"/>
      <c r="F29" s="512"/>
      <c r="G29" s="515"/>
      <c r="H29" s="512"/>
      <c r="I29" s="512"/>
      <c r="J29" s="516"/>
      <c r="K29" s="516"/>
    </row>
    <row r="30" spans="2:11" x14ac:dyDescent="0.25">
      <c r="C30" s="512"/>
      <c r="D30" s="510"/>
      <c r="E30" s="519"/>
      <c r="F30" s="519"/>
      <c r="G30" s="519"/>
      <c r="H30" s="513"/>
      <c r="I30" s="513"/>
      <c r="J30" s="513"/>
      <c r="K30" s="536"/>
    </row>
    <row r="31" spans="2:11" x14ac:dyDescent="0.25">
      <c r="C31" s="512"/>
      <c r="D31" s="510"/>
      <c r="E31" s="519"/>
      <c r="F31" s="519"/>
      <c r="G31" s="519"/>
      <c r="H31" s="513"/>
      <c r="I31" s="513"/>
      <c r="J31" s="513"/>
      <c r="K31" s="536"/>
    </row>
    <row r="32" spans="2:11" ht="15.75" x14ac:dyDescent="0.25">
      <c r="B32" s="825"/>
      <c r="C32" s="594" t="s">
        <v>515</v>
      </c>
      <c r="D32" s="595" t="s">
        <v>2410</v>
      </c>
      <c r="E32" s="519"/>
      <c r="F32" s="519"/>
      <c r="G32" s="519"/>
      <c r="H32" s="513"/>
      <c r="I32" s="513"/>
      <c r="J32" s="513"/>
      <c r="K32" s="536"/>
    </row>
    <row r="33" spans="3:11" ht="18.75" x14ac:dyDescent="0.25">
      <c r="C33" s="596"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Administrativa'!#REF!,2,FALSE),IFERROR(VLOOKUP(D32,'Gestion Academica'!$E:$F,2,FALSE),IFERROR(VLOOKUP(D32,Graduados!$E:$F,2,FALSE),IFERROR(VLOOKUP(D32,'Gestión del Conocimiento'!$E:$F,2,FALSE),IFERROR(VLOOKUP(D32,Gobernabilidad!$E:$F,2,FALSE),IFERROR(VLOOKUP(D32,'NIVEL DE ES Y  SISTEMA NACIONAL'!$E:$F,2,FALSE),VLOOKUP(D32,'Lo Esencial'!$E:$F,2,0))))))))))))</f>
        <v xml:space="preserve">Organización de la Escuela de Farmacia </v>
      </c>
      <c r="D33" s="510"/>
      <c r="E33" s="519"/>
      <c r="F33" s="519"/>
      <c r="G33" s="519"/>
      <c r="H33" s="513"/>
      <c r="I33" s="513"/>
      <c r="J33" s="513"/>
      <c r="K33" s="536"/>
    </row>
    <row r="34" spans="3:11" ht="15.75" thickBot="1" x14ac:dyDescent="0.3">
      <c r="C34" s="516"/>
      <c r="D34" s="516"/>
      <c r="E34" s="516"/>
      <c r="F34" s="519"/>
      <c r="G34" s="513"/>
      <c r="H34" s="513"/>
      <c r="I34" s="513"/>
      <c r="J34" s="516"/>
      <c r="K34" s="516"/>
    </row>
    <row r="35" spans="3:11" ht="30.75" thickBot="1" x14ac:dyDescent="0.3">
      <c r="C35" s="551" t="s">
        <v>44</v>
      </c>
      <c r="D35" s="551" t="s">
        <v>55</v>
      </c>
      <c r="E35" s="558" t="s">
        <v>57</v>
      </c>
      <c r="F35" s="557" t="s">
        <v>27</v>
      </c>
      <c r="G35" s="555" t="s">
        <v>252</v>
      </c>
      <c r="H35" s="558" t="s">
        <v>46</v>
      </c>
      <c r="I35" s="555" t="s">
        <v>253</v>
      </c>
      <c r="J35" s="555" t="s">
        <v>535</v>
      </c>
      <c r="K35" s="555" t="s">
        <v>536</v>
      </c>
    </row>
    <row r="36" spans="3:11" x14ac:dyDescent="0.25">
      <c r="C36" s="603" t="s">
        <v>566</v>
      </c>
      <c r="D36" s="604"/>
      <c r="E36" s="602">
        <f>HLOOKUP(C36,$AH$2:$BU$3,2,0)</f>
        <v>620</v>
      </c>
      <c r="F36" s="523">
        <f>D36*E36</f>
        <v>0</v>
      </c>
      <c r="G36" s="576"/>
      <c r="H36" s="564"/>
      <c r="I36" s="552" t="e">
        <f>VLOOKUP(H36,Presupuesto!$B$11:$C$586,2,0)</f>
        <v>#N/A</v>
      </c>
      <c r="J36" s="601" t="s">
        <v>246</v>
      </c>
      <c r="K36" s="524" t="s">
        <v>519</v>
      </c>
    </row>
    <row r="37" spans="3:11" x14ac:dyDescent="0.25">
      <c r="C37" s="563" t="s">
        <v>1876</v>
      </c>
      <c r="D37" s="629">
        <v>2</v>
      </c>
      <c r="E37" s="609">
        <v>70</v>
      </c>
      <c r="F37" s="523">
        <f t="shared" ref="F37:F44" si="1">D37*E37</f>
        <v>140</v>
      </c>
      <c r="G37" s="576" t="s">
        <v>251</v>
      </c>
      <c r="H37" s="564" t="s">
        <v>1084</v>
      </c>
      <c r="I37" s="681" t="str">
        <f>VLOOKUP(H37,Presupuesto!$B$11:$C$586,2,0)</f>
        <v>PRODUCTOS PAPEL Y CARTON</v>
      </c>
      <c r="J37" s="826" t="s">
        <v>1849</v>
      </c>
      <c r="K37" s="524" t="s">
        <v>537</v>
      </c>
    </row>
    <row r="38" spans="3:11" x14ac:dyDescent="0.25">
      <c r="C38" s="628" t="s">
        <v>1920</v>
      </c>
      <c r="D38" s="629">
        <v>3</v>
      </c>
      <c r="E38" s="609">
        <v>350</v>
      </c>
      <c r="F38" s="523">
        <f t="shared" si="1"/>
        <v>1050</v>
      </c>
      <c r="G38" s="576" t="s">
        <v>251</v>
      </c>
      <c r="H38" s="564" t="s">
        <v>1218</v>
      </c>
      <c r="I38" s="681" t="str">
        <f>VLOOKUP(H38,Presupuesto!$B$11:$C$586,2,0)</f>
        <v>OTROS RESPUESTOS Y ACCESORIOS MENORES</v>
      </c>
      <c r="J38" s="826" t="s">
        <v>1849</v>
      </c>
      <c r="K38" s="524" t="s">
        <v>537</v>
      </c>
    </row>
    <row r="39" spans="3:11" x14ac:dyDescent="0.25">
      <c r="C39" s="628" t="s">
        <v>1889</v>
      </c>
      <c r="D39" s="629">
        <v>20</v>
      </c>
      <c r="E39" s="609">
        <v>50</v>
      </c>
      <c r="F39" s="523">
        <f t="shared" si="1"/>
        <v>1000</v>
      </c>
      <c r="G39" s="576" t="s">
        <v>251</v>
      </c>
      <c r="H39" s="564" t="s">
        <v>980</v>
      </c>
      <c r="I39" s="681" t="str">
        <f>VLOOKUP(H39,Presupuesto!$B$11:$C$586,2,0)</f>
        <v>SERVICIOS DE IMPRENTA PUBLIC.Y REPRODUCCION</v>
      </c>
      <c r="J39" s="826" t="s">
        <v>1849</v>
      </c>
      <c r="K39" s="524" t="s">
        <v>537</v>
      </c>
    </row>
    <row r="40" spans="3:11" x14ac:dyDescent="0.25">
      <c r="C40" s="630" t="s">
        <v>1921</v>
      </c>
      <c r="D40" s="629">
        <v>2</v>
      </c>
      <c r="E40" s="609">
        <v>425</v>
      </c>
      <c r="F40" s="523">
        <f t="shared" si="1"/>
        <v>850</v>
      </c>
      <c r="G40" s="576" t="s">
        <v>251</v>
      </c>
      <c r="H40" s="564" t="s">
        <v>1218</v>
      </c>
      <c r="I40" s="681" t="str">
        <f>VLOOKUP(H40,Presupuesto!$B$11:$C$586,2,0)</f>
        <v>OTROS RESPUESTOS Y ACCESORIOS MENORES</v>
      </c>
      <c r="J40" s="826" t="s">
        <v>1849</v>
      </c>
      <c r="K40" s="524" t="s">
        <v>537</v>
      </c>
    </row>
    <row r="41" spans="3:11" x14ac:dyDescent="0.25">
      <c r="C41" s="563" t="s">
        <v>1917</v>
      </c>
      <c r="D41" s="573">
        <v>1</v>
      </c>
      <c r="E41" s="546">
        <v>600</v>
      </c>
      <c r="F41" s="523">
        <f t="shared" si="1"/>
        <v>600</v>
      </c>
      <c r="G41" s="576" t="s">
        <v>251</v>
      </c>
      <c r="H41" s="564" t="s">
        <v>1218</v>
      </c>
      <c r="I41" s="681" t="str">
        <f>VLOOKUP(H41,Presupuesto!$B$11:$C$586,2,0)</f>
        <v>OTROS RESPUESTOS Y ACCESORIOS MENORES</v>
      </c>
      <c r="J41" s="826" t="s">
        <v>1849</v>
      </c>
      <c r="K41" s="524" t="s">
        <v>526</v>
      </c>
    </row>
    <row r="42" spans="3:11" x14ac:dyDescent="0.25">
      <c r="C42" s="563" t="s">
        <v>1919</v>
      </c>
      <c r="D42" s="573">
        <v>1</v>
      </c>
      <c r="E42" s="546">
        <v>500</v>
      </c>
      <c r="F42" s="523">
        <f t="shared" si="1"/>
        <v>500</v>
      </c>
      <c r="G42" s="576" t="s">
        <v>251</v>
      </c>
      <c r="H42" s="564" t="s">
        <v>1218</v>
      </c>
      <c r="I42" s="681" t="str">
        <f>VLOOKUP(H42,Presupuesto!$B$11:$C$586,2,0)</f>
        <v>OTROS RESPUESTOS Y ACCESORIOS MENORES</v>
      </c>
      <c r="J42" s="826" t="s">
        <v>1849</v>
      </c>
      <c r="K42" s="524" t="s">
        <v>537</v>
      </c>
    </row>
    <row r="43" spans="3:11" x14ac:dyDescent="0.25">
      <c r="C43" s="563" t="s">
        <v>1922</v>
      </c>
      <c r="D43" s="573">
        <v>1</v>
      </c>
      <c r="E43" s="546">
        <v>300</v>
      </c>
      <c r="F43" s="523">
        <f t="shared" si="1"/>
        <v>300</v>
      </c>
      <c r="G43" s="576" t="s">
        <v>251</v>
      </c>
      <c r="H43" s="564" t="s">
        <v>1218</v>
      </c>
      <c r="I43" s="681" t="str">
        <f>VLOOKUP(H43,Presupuesto!$B$11:$C$586,2,0)</f>
        <v>OTROS RESPUESTOS Y ACCESORIOS MENORES</v>
      </c>
      <c r="J43" s="826" t="s">
        <v>1849</v>
      </c>
      <c r="K43" s="524" t="s">
        <v>537</v>
      </c>
    </row>
    <row r="44" spans="3:11" x14ac:dyDescent="0.25">
      <c r="C44" s="563" t="s">
        <v>1923</v>
      </c>
      <c r="D44" s="573">
        <v>1</v>
      </c>
      <c r="E44" s="546">
        <v>2900</v>
      </c>
      <c r="F44" s="523">
        <f t="shared" si="1"/>
        <v>2900</v>
      </c>
      <c r="G44" s="576" t="s">
        <v>251</v>
      </c>
      <c r="H44" s="564" t="s">
        <v>1218</v>
      </c>
      <c r="I44" s="681" t="str">
        <f>VLOOKUP(H44,Presupuesto!$B$11:$C$586,2,0)</f>
        <v>OTROS RESPUESTOS Y ACCESORIOS MENORES</v>
      </c>
      <c r="J44" s="826" t="s">
        <v>1849</v>
      </c>
      <c r="K44" s="524" t="s">
        <v>537</v>
      </c>
    </row>
    <row r="45" spans="3:11" ht="15.75" thickBot="1" x14ac:dyDescent="0.3">
      <c r="C45" s="565"/>
      <c r="D45" s="574"/>
      <c r="E45" s="529"/>
      <c r="F45" s="531">
        <f t="shared" ref="F45" si="2">D45*E45</f>
        <v>0</v>
      </c>
      <c r="G45" s="577"/>
      <c r="H45" s="566"/>
      <c r="I45" s="554" t="e">
        <f>VLOOKUP(H45,Presupuesto!$B$11:$C$586,2,0)</f>
        <v>#N/A</v>
      </c>
      <c r="J45" s="532" t="str">
        <f>$J$22</f>
        <v>Desarrollo e Innov. Curricular</v>
      </c>
      <c r="K45" s="547" t="s">
        <v>519</v>
      </c>
    </row>
    <row r="47" spans="3:11" ht="15.75" thickBot="1" x14ac:dyDescent="0.3"/>
    <row r="48" spans="3:11" ht="15.75" thickBot="1" x14ac:dyDescent="0.3">
      <c r="C48" s="572" t="s">
        <v>53</v>
      </c>
      <c r="D48" s="533">
        <f>SUM(F55:F64)</f>
        <v>7340</v>
      </c>
      <c r="E48" s="516"/>
      <c r="F48" s="512"/>
      <c r="G48" s="515"/>
      <c r="H48" s="512"/>
      <c r="I48" s="512"/>
      <c r="J48" s="516"/>
      <c r="K48" s="516"/>
    </row>
    <row r="49" spans="2:11" x14ac:dyDescent="0.25">
      <c r="C49" s="512"/>
      <c r="D49" s="510"/>
      <c r="E49" s="519"/>
      <c r="F49" s="519"/>
      <c r="G49" s="519"/>
      <c r="H49" s="513"/>
      <c r="I49" s="513"/>
      <c r="J49" s="513"/>
      <c r="K49" s="536"/>
    </row>
    <row r="50" spans="2:11" x14ac:dyDescent="0.25">
      <c r="C50" s="512"/>
      <c r="D50" s="510"/>
      <c r="E50" s="519"/>
      <c r="F50" s="519"/>
      <c r="G50" s="519"/>
      <c r="H50" s="513"/>
      <c r="I50" s="513"/>
      <c r="J50" s="513"/>
      <c r="K50" s="536"/>
    </row>
    <row r="51" spans="2:11" ht="15.75" x14ac:dyDescent="0.25">
      <c r="B51" s="673"/>
      <c r="C51" s="594" t="s">
        <v>515</v>
      </c>
      <c r="D51" s="595" t="s">
        <v>1888</v>
      </c>
      <c r="E51" s="519"/>
      <c r="F51" s="519"/>
      <c r="G51" s="519"/>
      <c r="H51" s="513"/>
      <c r="I51" s="513"/>
      <c r="J51" s="513"/>
      <c r="K51" s="536"/>
    </row>
    <row r="52" spans="2:11" ht="18.75" x14ac:dyDescent="0.25">
      <c r="C52" s="704"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Administrativa'!#REF!,2,FALSE),IFERROR(VLOOKUP(D51,'Gestion Academica'!$E:$F,2,FALSE),IFERROR(VLOOKUP(D51,Graduados!$E:$F,2,FALSE),IFERROR(VLOOKUP(D51,'Gestión del Conocimiento'!$E:$F,2,FALSE),IFERROR(VLOOKUP(D51,Gobernabilidad!$E:$F,2,FALSE),IFERROR(VLOOKUP(D51,'NIVEL DE ES Y  SISTEMA NACIONAL'!$E:$F,2,FALSE),VLOOKUP(D51,'Lo Esencial'!$E:$F,2,0))))))))))))</f>
        <v xml:space="preserve">Revision y Seguimiento del plan de mejoras </v>
      </c>
      <c r="D52" s="510"/>
      <c r="E52" s="519"/>
      <c r="F52" s="519"/>
      <c r="G52" s="519"/>
      <c r="H52" s="513"/>
      <c r="I52" s="513"/>
      <c r="J52" s="513"/>
      <c r="K52" s="536"/>
    </row>
    <row r="53" spans="2:11" ht="15.75" thickBot="1" x14ac:dyDescent="0.3">
      <c r="C53" s="516"/>
      <c r="D53" s="516"/>
      <c r="E53" s="516"/>
      <c r="F53" s="519"/>
      <c r="G53" s="513"/>
      <c r="H53" s="513"/>
      <c r="I53" s="513"/>
      <c r="J53" s="516"/>
      <c r="K53" s="516"/>
    </row>
    <row r="54" spans="2:11" ht="30.75" thickBot="1" x14ac:dyDescent="0.3">
      <c r="C54" s="551" t="s">
        <v>44</v>
      </c>
      <c r="D54" s="551" t="s">
        <v>55</v>
      </c>
      <c r="E54" s="558" t="s">
        <v>57</v>
      </c>
      <c r="F54" s="557" t="s">
        <v>27</v>
      </c>
      <c r="G54" s="555" t="s">
        <v>252</v>
      </c>
      <c r="H54" s="558" t="s">
        <v>46</v>
      </c>
      <c r="I54" s="555" t="s">
        <v>253</v>
      </c>
      <c r="J54" s="555" t="s">
        <v>535</v>
      </c>
      <c r="K54" s="555" t="s">
        <v>536</v>
      </c>
    </row>
    <row r="55" spans="2:11" x14ac:dyDescent="0.25">
      <c r="C55" s="603" t="s">
        <v>566</v>
      </c>
      <c r="D55" s="604"/>
      <c r="E55" s="602">
        <f>HLOOKUP(C55,$AH$2:$BU$3,2,0)</f>
        <v>620</v>
      </c>
      <c r="F55" s="523">
        <f t="shared" ref="F55:F64" si="3">D55*E55</f>
        <v>0</v>
      </c>
      <c r="G55" s="576"/>
      <c r="H55" s="564"/>
      <c r="I55" s="552" t="e">
        <f>VLOOKUP(H55,Presupuesto!$B$11:$C$586,2,0)</f>
        <v>#N/A</v>
      </c>
      <c r="J55" s="601" t="s">
        <v>1849</v>
      </c>
      <c r="K55" s="524" t="s">
        <v>519</v>
      </c>
    </row>
    <row r="56" spans="2:11" x14ac:dyDescent="0.25">
      <c r="C56" s="563" t="s">
        <v>1876</v>
      </c>
      <c r="D56" s="629">
        <v>2</v>
      </c>
      <c r="E56" s="609">
        <v>70</v>
      </c>
      <c r="F56" s="523">
        <f t="shared" si="3"/>
        <v>140</v>
      </c>
      <c r="G56" s="576" t="s">
        <v>251</v>
      </c>
      <c r="H56" s="564" t="s">
        <v>1084</v>
      </c>
      <c r="I56" s="681" t="str">
        <f>VLOOKUP(H56,Presupuesto!$B$11:$C$586,2,0)</f>
        <v>PRODUCTOS PAPEL Y CARTON</v>
      </c>
      <c r="J56" s="826" t="s">
        <v>1849</v>
      </c>
      <c r="K56" s="524" t="s">
        <v>537</v>
      </c>
    </row>
    <row r="57" spans="2:11" x14ac:dyDescent="0.25">
      <c r="C57" s="628" t="s">
        <v>1920</v>
      </c>
      <c r="D57" s="629">
        <v>3</v>
      </c>
      <c r="E57" s="609">
        <v>350</v>
      </c>
      <c r="F57" s="523">
        <f t="shared" si="3"/>
        <v>1050</v>
      </c>
      <c r="G57" s="576" t="s">
        <v>251</v>
      </c>
      <c r="H57" s="564" t="s">
        <v>1218</v>
      </c>
      <c r="I57" s="681" t="str">
        <f>VLOOKUP(H57,Presupuesto!$B$11:$C$586,2,0)</f>
        <v>OTROS RESPUESTOS Y ACCESORIOS MENORES</v>
      </c>
      <c r="J57" s="826" t="s">
        <v>1849</v>
      </c>
      <c r="K57" s="524" t="s">
        <v>537</v>
      </c>
    </row>
    <row r="58" spans="2:11" x14ac:dyDescent="0.25">
      <c r="C58" s="628" t="s">
        <v>1889</v>
      </c>
      <c r="D58" s="629">
        <v>20</v>
      </c>
      <c r="E58" s="609">
        <v>50</v>
      </c>
      <c r="F58" s="523">
        <f t="shared" si="3"/>
        <v>1000</v>
      </c>
      <c r="G58" s="576" t="s">
        <v>251</v>
      </c>
      <c r="H58" s="564" t="s">
        <v>980</v>
      </c>
      <c r="I58" s="681" t="str">
        <f>VLOOKUP(H58,Presupuesto!$B$11:$C$586,2,0)</f>
        <v>SERVICIOS DE IMPRENTA PUBLIC.Y REPRODUCCION</v>
      </c>
      <c r="J58" s="826" t="s">
        <v>1849</v>
      </c>
      <c r="K58" s="524" t="s">
        <v>537</v>
      </c>
    </row>
    <row r="59" spans="2:11" x14ac:dyDescent="0.25">
      <c r="C59" s="630" t="s">
        <v>1921</v>
      </c>
      <c r="D59" s="629">
        <v>2</v>
      </c>
      <c r="E59" s="609">
        <v>425</v>
      </c>
      <c r="F59" s="523">
        <f t="shared" si="3"/>
        <v>850</v>
      </c>
      <c r="G59" s="576" t="s">
        <v>251</v>
      </c>
      <c r="H59" s="564" t="s">
        <v>1218</v>
      </c>
      <c r="I59" s="681" t="str">
        <f>VLOOKUP(H59,Presupuesto!$B$11:$C$586,2,0)</f>
        <v>OTROS RESPUESTOS Y ACCESORIOS MENORES</v>
      </c>
      <c r="J59" s="826" t="s">
        <v>1849</v>
      </c>
      <c r="K59" s="524" t="s">
        <v>537</v>
      </c>
    </row>
    <row r="60" spans="2:11" x14ac:dyDescent="0.25">
      <c r="C60" s="563" t="s">
        <v>1917</v>
      </c>
      <c r="D60" s="573">
        <v>1</v>
      </c>
      <c r="E60" s="546">
        <v>600</v>
      </c>
      <c r="F60" s="523">
        <f t="shared" si="3"/>
        <v>600</v>
      </c>
      <c r="G60" s="576" t="s">
        <v>251</v>
      </c>
      <c r="H60" s="564" t="s">
        <v>1218</v>
      </c>
      <c r="I60" s="681" t="str">
        <f>VLOOKUP(H60,Presupuesto!$B$11:$C$586,2,0)</f>
        <v>OTROS RESPUESTOS Y ACCESORIOS MENORES</v>
      </c>
      <c r="J60" s="826" t="s">
        <v>1849</v>
      </c>
      <c r="K60" s="524" t="s">
        <v>537</v>
      </c>
    </row>
    <row r="61" spans="2:11" x14ac:dyDescent="0.25">
      <c r="C61" s="563" t="s">
        <v>1919</v>
      </c>
      <c r="D61" s="573">
        <v>1</v>
      </c>
      <c r="E61" s="546">
        <v>500</v>
      </c>
      <c r="F61" s="523">
        <f t="shared" si="3"/>
        <v>500</v>
      </c>
      <c r="G61" s="576" t="s">
        <v>251</v>
      </c>
      <c r="H61" s="564" t="s">
        <v>1218</v>
      </c>
      <c r="I61" s="681" t="str">
        <f>VLOOKUP(H61,Presupuesto!$B$11:$C$586,2,0)</f>
        <v>OTROS RESPUESTOS Y ACCESORIOS MENORES</v>
      </c>
      <c r="J61" s="826" t="s">
        <v>1849</v>
      </c>
      <c r="K61" s="524" t="s">
        <v>537</v>
      </c>
    </row>
    <row r="62" spans="2:11" x14ac:dyDescent="0.25">
      <c r="C62" s="563" t="s">
        <v>1922</v>
      </c>
      <c r="D62" s="573">
        <v>1</v>
      </c>
      <c r="E62" s="546">
        <v>300</v>
      </c>
      <c r="F62" s="523">
        <f t="shared" si="3"/>
        <v>300</v>
      </c>
      <c r="G62" s="576" t="s">
        <v>251</v>
      </c>
      <c r="H62" s="564" t="s">
        <v>1218</v>
      </c>
      <c r="I62" s="681" t="str">
        <f>VLOOKUP(H62,Presupuesto!$B$11:$C$586,2,0)</f>
        <v>OTROS RESPUESTOS Y ACCESORIOS MENORES</v>
      </c>
      <c r="J62" s="826" t="s">
        <v>1849</v>
      </c>
      <c r="K62" s="524" t="s">
        <v>537</v>
      </c>
    </row>
    <row r="63" spans="2:11" x14ac:dyDescent="0.25">
      <c r="C63" s="563" t="s">
        <v>1923</v>
      </c>
      <c r="D63" s="573">
        <v>1</v>
      </c>
      <c r="E63" s="546">
        <v>2900</v>
      </c>
      <c r="F63" s="523">
        <f t="shared" si="3"/>
        <v>2900</v>
      </c>
      <c r="G63" s="576" t="s">
        <v>251</v>
      </c>
      <c r="H63" s="564" t="s">
        <v>1218</v>
      </c>
      <c r="I63" s="681" t="str">
        <f>VLOOKUP(H63,Presupuesto!$B$11:$C$586,2,0)</f>
        <v>OTROS RESPUESTOS Y ACCESORIOS MENORES</v>
      </c>
      <c r="J63" s="826" t="s">
        <v>1849</v>
      </c>
      <c r="K63" s="524" t="s">
        <v>537</v>
      </c>
    </row>
    <row r="64" spans="2:11" ht="15.75" thickBot="1" x14ac:dyDescent="0.3">
      <c r="C64" s="565"/>
      <c r="D64" s="574"/>
      <c r="E64" s="529"/>
      <c r="F64" s="531">
        <f t="shared" si="3"/>
        <v>0</v>
      </c>
      <c r="G64" s="577"/>
      <c r="H64" s="566"/>
      <c r="I64" s="554" t="e">
        <f>VLOOKUP(H64,Presupuesto!$B$11:$C$586,2,0)</f>
        <v>#N/A</v>
      </c>
      <c r="J64" s="532" t="str">
        <f>$J$22</f>
        <v>Desarrollo e Innov. Curricular</v>
      </c>
      <c r="K64" s="547" t="s">
        <v>519</v>
      </c>
    </row>
    <row r="65" spans="2:11" x14ac:dyDescent="0.25">
      <c r="C65" s="516"/>
      <c r="D65" s="516"/>
      <c r="E65" s="516"/>
      <c r="F65" s="516"/>
      <c r="G65" s="514"/>
      <c r="H65" s="516"/>
      <c r="I65" s="516"/>
      <c r="J65" s="516"/>
      <c r="K65" s="516"/>
    </row>
    <row r="66" spans="2:11" ht="15.75" thickBot="1" x14ac:dyDescent="0.3">
      <c r="C66" s="516"/>
      <c r="D66" s="516"/>
      <c r="E66" s="516"/>
      <c r="F66" s="518"/>
      <c r="G66" s="517"/>
      <c r="H66" s="518"/>
      <c r="I66" s="518"/>
      <c r="J66" s="516"/>
      <c r="K66" s="516"/>
    </row>
    <row r="67" spans="2:11" ht="15.75" thickBot="1" x14ac:dyDescent="0.3">
      <c r="B67" s="673"/>
      <c r="C67" s="572" t="s">
        <v>53</v>
      </c>
      <c r="D67" s="533">
        <f>SUM(F74:F103)</f>
        <v>382458.70000000007</v>
      </c>
      <c r="E67" s="516"/>
      <c r="F67" s="512"/>
      <c r="G67" s="515"/>
      <c r="H67" s="512"/>
      <c r="I67" s="512"/>
      <c r="J67" s="516"/>
      <c r="K67" s="516"/>
    </row>
    <row r="68" spans="2:11" x14ac:dyDescent="0.25">
      <c r="C68" s="512"/>
      <c r="D68" s="510"/>
      <c r="E68" s="519"/>
      <c r="F68" s="519"/>
      <c r="G68" s="519"/>
      <c r="H68" s="513"/>
      <c r="I68" s="513"/>
      <c r="J68" s="513"/>
      <c r="K68" s="536"/>
    </row>
    <row r="69" spans="2:11" x14ac:dyDescent="0.25">
      <c r="C69" s="512"/>
      <c r="D69" s="510"/>
      <c r="E69" s="519"/>
      <c r="F69" s="519"/>
      <c r="G69" s="519"/>
      <c r="H69" s="513"/>
      <c r="I69" s="513"/>
      <c r="J69" s="513"/>
      <c r="K69" s="536"/>
    </row>
    <row r="70" spans="2:11" ht="15.75" x14ac:dyDescent="0.25">
      <c r="C70" s="594" t="s">
        <v>515</v>
      </c>
      <c r="D70" s="595" t="s">
        <v>2025</v>
      </c>
      <c r="E70" s="519"/>
      <c r="F70" s="519"/>
      <c r="G70" s="519"/>
      <c r="H70" s="513"/>
      <c r="I70" s="513"/>
      <c r="J70" s="513"/>
      <c r="K70" s="536"/>
    </row>
    <row r="71" spans="2:11" ht="18.75" x14ac:dyDescent="0.25">
      <c r="C71" s="704"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 xml:space="preserve">Abastecimiento de sustancias quimicas  en los laboratorios del departamento de Quimica, Controlquimico, Tecnologia Farmaceutica de la facultad de Quimica y Farmacia  </v>
      </c>
      <c r="D71" s="510"/>
      <c r="E71" s="519"/>
      <c r="F71" s="519"/>
      <c r="G71" s="519"/>
      <c r="H71" s="513"/>
      <c r="I71" s="513"/>
      <c r="J71" s="513"/>
      <c r="K71" s="536"/>
    </row>
    <row r="72" spans="2:11" ht="15.75" thickBot="1" x14ac:dyDescent="0.3">
      <c r="C72" s="516"/>
      <c r="D72" s="516"/>
      <c r="E72" s="516"/>
      <c r="F72" s="519"/>
      <c r="G72" s="513"/>
      <c r="H72" s="513"/>
      <c r="I72" s="513"/>
      <c r="J72" s="516"/>
      <c r="K72" s="516"/>
    </row>
    <row r="73" spans="2:11" ht="30.75" thickBot="1" x14ac:dyDescent="0.3">
      <c r="C73" s="551" t="s">
        <v>44</v>
      </c>
      <c r="D73" s="551" t="s">
        <v>55</v>
      </c>
      <c r="E73" s="558" t="s">
        <v>57</v>
      </c>
      <c r="F73" s="557" t="s">
        <v>27</v>
      </c>
      <c r="G73" s="555" t="s">
        <v>252</v>
      </c>
      <c r="H73" s="558" t="s">
        <v>46</v>
      </c>
      <c r="I73" s="555" t="s">
        <v>253</v>
      </c>
      <c r="J73" s="555" t="s">
        <v>535</v>
      </c>
      <c r="K73" s="555" t="s">
        <v>536</v>
      </c>
    </row>
    <row r="74" spans="2:11" x14ac:dyDescent="0.25">
      <c r="C74" s="603" t="s">
        <v>566</v>
      </c>
      <c r="D74" s="604"/>
      <c r="E74" s="602">
        <f>HLOOKUP(C74,$AH$2:$BU$3,2,0)</f>
        <v>620</v>
      </c>
      <c r="F74" s="523">
        <f t="shared" ref="F74:F103" si="4">D74*E74</f>
        <v>0</v>
      </c>
      <c r="G74" s="576"/>
      <c r="H74" s="564"/>
      <c r="I74" s="552" t="e">
        <f>VLOOKUP(H74,Presupuesto!$B$11:$C$586,2,0)</f>
        <v>#N/A</v>
      </c>
      <c r="J74" s="601" t="s">
        <v>1851</v>
      </c>
      <c r="K74" s="524" t="s">
        <v>519</v>
      </c>
    </row>
    <row r="75" spans="2:11" ht="15.75" x14ac:dyDescent="0.25">
      <c r="C75" s="744" t="s">
        <v>1998</v>
      </c>
      <c r="D75" s="696">
        <v>8</v>
      </c>
      <c r="E75" s="678">
        <v>618.6</v>
      </c>
      <c r="F75" s="663">
        <f t="shared" si="4"/>
        <v>4948.8</v>
      </c>
      <c r="G75" s="698" t="s">
        <v>250</v>
      </c>
      <c r="H75" s="687" t="s">
        <v>1118</v>
      </c>
      <c r="I75" s="681" t="str">
        <f>VLOOKUP(H75,Presupuesto!$B$11:$C$586,2,0)</f>
        <v>ELEMENTOS Y COMPUESTOS QUIMICOS</v>
      </c>
      <c r="J75" s="826" t="s">
        <v>1851</v>
      </c>
      <c r="K75" s="524" t="s">
        <v>537</v>
      </c>
    </row>
    <row r="76" spans="2:11" ht="15.75" x14ac:dyDescent="0.25">
      <c r="C76" s="744" t="s">
        <v>1999</v>
      </c>
      <c r="D76" s="696">
        <v>30</v>
      </c>
      <c r="E76" s="678">
        <v>896</v>
      </c>
      <c r="F76" s="663">
        <f t="shared" si="4"/>
        <v>26880</v>
      </c>
      <c r="G76" s="698" t="s">
        <v>250</v>
      </c>
      <c r="H76" s="687" t="s">
        <v>1118</v>
      </c>
      <c r="I76" s="681" t="str">
        <f>VLOOKUP(H76,Presupuesto!$B$11:$C$586,2,0)</f>
        <v>ELEMENTOS Y COMPUESTOS QUIMICOS</v>
      </c>
      <c r="J76" s="826" t="s">
        <v>1851</v>
      </c>
      <c r="K76" s="524" t="s">
        <v>537</v>
      </c>
    </row>
    <row r="77" spans="2:11" ht="15.75" x14ac:dyDescent="0.25">
      <c r="C77" s="744" t="s">
        <v>2000</v>
      </c>
      <c r="D77" s="696">
        <v>10</v>
      </c>
      <c r="E77" s="678">
        <v>832.49</v>
      </c>
      <c r="F77" s="663">
        <f t="shared" si="4"/>
        <v>8324.9</v>
      </c>
      <c r="G77" s="698" t="s">
        <v>250</v>
      </c>
      <c r="H77" s="687" t="s">
        <v>1118</v>
      </c>
      <c r="I77" s="681" t="str">
        <f>VLOOKUP(H77,Presupuesto!$B$11:$C$586,2,0)</f>
        <v>ELEMENTOS Y COMPUESTOS QUIMICOS</v>
      </c>
      <c r="J77" s="826" t="s">
        <v>1851</v>
      </c>
      <c r="K77" s="524" t="s">
        <v>537</v>
      </c>
    </row>
    <row r="78" spans="2:11" ht="15.75" x14ac:dyDescent="0.25">
      <c r="C78" s="745" t="s">
        <v>2001</v>
      </c>
      <c r="D78" s="696">
        <v>20</v>
      </c>
      <c r="E78" s="678">
        <v>716.65</v>
      </c>
      <c r="F78" s="663">
        <f t="shared" si="4"/>
        <v>14333</v>
      </c>
      <c r="G78" s="698" t="s">
        <v>250</v>
      </c>
      <c r="H78" s="687" t="s">
        <v>1118</v>
      </c>
      <c r="I78" s="681" t="str">
        <f>VLOOKUP(H78,Presupuesto!$B$11:$C$586,2,0)</f>
        <v>ELEMENTOS Y COMPUESTOS QUIMICOS</v>
      </c>
      <c r="J78" s="826" t="s">
        <v>1851</v>
      </c>
      <c r="K78" s="524" t="s">
        <v>537</v>
      </c>
    </row>
    <row r="79" spans="2:11" ht="15.75" x14ac:dyDescent="0.25">
      <c r="C79" s="744" t="s">
        <v>2002</v>
      </c>
      <c r="D79" s="696">
        <v>6</v>
      </c>
      <c r="E79" s="678">
        <v>745.56</v>
      </c>
      <c r="F79" s="663">
        <f t="shared" si="4"/>
        <v>4473.3599999999997</v>
      </c>
      <c r="G79" s="698" t="s">
        <v>250</v>
      </c>
      <c r="H79" s="687" t="s">
        <v>1118</v>
      </c>
      <c r="I79" s="681" t="str">
        <f>VLOOKUP(H79,Presupuesto!$B$11:$C$586,2,0)</f>
        <v>ELEMENTOS Y COMPUESTOS QUIMICOS</v>
      </c>
      <c r="J79" s="826" t="s">
        <v>1851</v>
      </c>
      <c r="K79" s="524" t="s">
        <v>526</v>
      </c>
    </row>
    <row r="80" spans="2:11" ht="15.75" x14ac:dyDescent="0.25">
      <c r="C80" s="744" t="s">
        <v>2003</v>
      </c>
      <c r="D80" s="696">
        <v>8</v>
      </c>
      <c r="E80" s="678">
        <v>1064.7</v>
      </c>
      <c r="F80" s="663">
        <f t="shared" si="4"/>
        <v>8517.6</v>
      </c>
      <c r="G80" s="698" t="s">
        <v>250</v>
      </c>
      <c r="H80" s="687" t="s">
        <v>1118</v>
      </c>
      <c r="I80" s="681" t="str">
        <f>VLOOKUP(H80,Presupuesto!$B$11:$C$586,2,0)</f>
        <v>ELEMENTOS Y COMPUESTOS QUIMICOS</v>
      </c>
      <c r="J80" s="826" t="s">
        <v>1851</v>
      </c>
      <c r="K80" s="524" t="s">
        <v>537</v>
      </c>
    </row>
    <row r="81" spans="3:11" ht="15.75" x14ac:dyDescent="0.25">
      <c r="C81" s="744" t="s">
        <v>2004</v>
      </c>
      <c r="D81" s="696">
        <v>20</v>
      </c>
      <c r="E81" s="678">
        <v>669.43</v>
      </c>
      <c r="F81" s="663">
        <f t="shared" si="4"/>
        <v>13388.599999999999</v>
      </c>
      <c r="G81" s="698" t="s">
        <v>250</v>
      </c>
      <c r="H81" s="687" t="s">
        <v>1118</v>
      </c>
      <c r="I81" s="681" t="str">
        <f>VLOOKUP(H81,Presupuesto!$B$11:$C$586,2,0)</f>
        <v>ELEMENTOS Y COMPUESTOS QUIMICOS</v>
      </c>
      <c r="J81" s="826" t="s">
        <v>1851</v>
      </c>
      <c r="K81" s="524" t="s">
        <v>537</v>
      </c>
    </row>
    <row r="82" spans="3:11" ht="15.75" x14ac:dyDescent="0.25">
      <c r="C82" s="744" t="s">
        <v>2005</v>
      </c>
      <c r="D82" s="696">
        <v>4</v>
      </c>
      <c r="E82" s="678">
        <v>1882.49</v>
      </c>
      <c r="F82" s="663">
        <f t="shared" si="4"/>
        <v>7529.96</v>
      </c>
      <c r="G82" s="698" t="s">
        <v>250</v>
      </c>
      <c r="H82" s="687" t="s">
        <v>1118</v>
      </c>
      <c r="I82" s="681" t="str">
        <f>VLOOKUP(H82,Presupuesto!$B$11:$C$586,2,0)</f>
        <v>ELEMENTOS Y COMPUESTOS QUIMICOS</v>
      </c>
      <c r="J82" s="826" t="s">
        <v>1851</v>
      </c>
      <c r="K82" s="524" t="s">
        <v>537</v>
      </c>
    </row>
    <row r="83" spans="3:11" ht="15.75" x14ac:dyDescent="0.25">
      <c r="C83" s="744" t="s">
        <v>2006</v>
      </c>
      <c r="D83" s="696">
        <v>6</v>
      </c>
      <c r="E83" s="678">
        <v>1900</v>
      </c>
      <c r="F83" s="663">
        <f t="shared" si="4"/>
        <v>11400</v>
      </c>
      <c r="G83" s="698" t="s">
        <v>250</v>
      </c>
      <c r="H83" s="687" t="s">
        <v>1118</v>
      </c>
      <c r="I83" s="681" t="str">
        <f>VLOOKUP(H83,Presupuesto!$B$11:$C$586,2,0)</f>
        <v>ELEMENTOS Y COMPUESTOS QUIMICOS</v>
      </c>
      <c r="J83" s="826" t="s">
        <v>1851</v>
      </c>
      <c r="K83" s="524" t="s">
        <v>537</v>
      </c>
    </row>
    <row r="84" spans="3:11" ht="15.75" x14ac:dyDescent="0.25">
      <c r="C84" s="744" t="s">
        <v>2007</v>
      </c>
      <c r="D84" s="696">
        <v>4</v>
      </c>
      <c r="E84" s="678">
        <v>1255</v>
      </c>
      <c r="F84" s="663">
        <f t="shared" si="4"/>
        <v>5020</v>
      </c>
      <c r="G84" s="698" t="s">
        <v>250</v>
      </c>
      <c r="H84" s="687" t="s">
        <v>1118</v>
      </c>
      <c r="I84" s="681" t="str">
        <f>VLOOKUP(H84,Presupuesto!$B$11:$C$586,2,0)</f>
        <v>ELEMENTOS Y COMPUESTOS QUIMICOS</v>
      </c>
      <c r="J84" s="826" t="s">
        <v>1851</v>
      </c>
      <c r="K84" s="524" t="s">
        <v>537</v>
      </c>
    </row>
    <row r="85" spans="3:11" ht="15.75" x14ac:dyDescent="0.25">
      <c r="C85" s="744" t="s">
        <v>2008</v>
      </c>
      <c r="D85" s="696">
        <v>5</v>
      </c>
      <c r="E85" s="678">
        <v>1832.32</v>
      </c>
      <c r="F85" s="663">
        <f t="shared" si="4"/>
        <v>9161.6</v>
      </c>
      <c r="G85" s="698" t="s">
        <v>250</v>
      </c>
      <c r="H85" s="687" t="s">
        <v>1118</v>
      </c>
      <c r="I85" s="681" t="str">
        <f>VLOOKUP(H85,Presupuesto!$B$11:$C$586,2,0)</f>
        <v>ELEMENTOS Y COMPUESTOS QUIMICOS</v>
      </c>
      <c r="J85" s="826" t="s">
        <v>1851</v>
      </c>
      <c r="K85" s="524" t="s">
        <v>537</v>
      </c>
    </row>
    <row r="86" spans="3:11" ht="15.75" x14ac:dyDescent="0.25">
      <c r="C86" s="744" t="s">
        <v>2009</v>
      </c>
      <c r="D86" s="696">
        <v>40</v>
      </c>
      <c r="E86" s="678">
        <v>1392.45</v>
      </c>
      <c r="F86" s="663">
        <f t="shared" si="4"/>
        <v>55698</v>
      </c>
      <c r="G86" s="698" t="s">
        <v>250</v>
      </c>
      <c r="H86" s="687" t="s">
        <v>1118</v>
      </c>
      <c r="I86" s="681" t="str">
        <f>VLOOKUP(H86,Presupuesto!$B$11:$C$586,2,0)</f>
        <v>ELEMENTOS Y COMPUESTOS QUIMICOS</v>
      </c>
      <c r="J86" s="826" t="s">
        <v>1851</v>
      </c>
      <c r="K86" s="524" t="s">
        <v>537</v>
      </c>
    </row>
    <row r="87" spans="3:11" ht="15.75" x14ac:dyDescent="0.25">
      <c r="C87" s="744" t="s">
        <v>2010</v>
      </c>
      <c r="D87" s="696">
        <v>6</v>
      </c>
      <c r="E87" s="678">
        <v>2223.8000000000002</v>
      </c>
      <c r="F87" s="663">
        <f t="shared" si="4"/>
        <v>13342.800000000001</v>
      </c>
      <c r="G87" s="698" t="s">
        <v>250</v>
      </c>
      <c r="H87" s="687" t="s">
        <v>1118</v>
      </c>
      <c r="I87" s="681" t="str">
        <f>VLOOKUP(H87,Presupuesto!$B$11:$C$586,2,0)</f>
        <v>ELEMENTOS Y COMPUESTOS QUIMICOS</v>
      </c>
      <c r="J87" s="826" t="s">
        <v>1851</v>
      </c>
      <c r="K87" s="524" t="s">
        <v>537</v>
      </c>
    </row>
    <row r="88" spans="3:11" ht="15.75" x14ac:dyDescent="0.25">
      <c r="C88" s="744" t="s">
        <v>2011</v>
      </c>
      <c r="D88" s="696">
        <v>10</v>
      </c>
      <c r="E88" s="678">
        <v>1178.72</v>
      </c>
      <c r="F88" s="663">
        <f t="shared" si="4"/>
        <v>11787.2</v>
      </c>
      <c r="G88" s="698" t="s">
        <v>250</v>
      </c>
      <c r="H88" s="687" t="s">
        <v>1118</v>
      </c>
      <c r="I88" s="681" t="str">
        <f>VLOOKUP(H88,Presupuesto!$B$11:$C$586,2,0)</f>
        <v>ELEMENTOS Y COMPUESTOS QUIMICOS</v>
      </c>
      <c r="J88" s="826" t="s">
        <v>1851</v>
      </c>
      <c r="K88" s="524" t="s">
        <v>537</v>
      </c>
    </row>
    <row r="89" spans="3:11" ht="15.75" x14ac:dyDescent="0.25">
      <c r="C89" s="744" t="s">
        <v>2012</v>
      </c>
      <c r="D89" s="696">
        <v>6</v>
      </c>
      <c r="E89" s="678">
        <v>500</v>
      </c>
      <c r="F89" s="663">
        <f t="shared" si="4"/>
        <v>3000</v>
      </c>
      <c r="G89" s="698" t="s">
        <v>250</v>
      </c>
      <c r="H89" s="687" t="s">
        <v>1118</v>
      </c>
      <c r="I89" s="681" t="str">
        <f>VLOOKUP(H89,Presupuesto!$B$11:$C$586,2,0)</f>
        <v>ELEMENTOS Y COMPUESTOS QUIMICOS</v>
      </c>
      <c r="J89" s="826" t="s">
        <v>1851</v>
      </c>
      <c r="K89" s="524" t="s">
        <v>537</v>
      </c>
    </row>
    <row r="90" spans="3:11" ht="15.75" x14ac:dyDescent="0.25">
      <c r="C90" s="744" t="s">
        <v>2013</v>
      </c>
      <c r="D90" s="696">
        <v>4</v>
      </c>
      <c r="E90" s="678">
        <v>820.28</v>
      </c>
      <c r="F90" s="663">
        <f t="shared" si="4"/>
        <v>3281.12</v>
      </c>
      <c r="G90" s="698" t="s">
        <v>250</v>
      </c>
      <c r="H90" s="687" t="s">
        <v>1118</v>
      </c>
      <c r="I90" s="681" t="str">
        <f>VLOOKUP(H90,Presupuesto!$B$11:$C$586,2,0)</f>
        <v>ELEMENTOS Y COMPUESTOS QUIMICOS</v>
      </c>
      <c r="J90" s="826" t="s">
        <v>1851</v>
      </c>
      <c r="K90" s="524" t="s">
        <v>537</v>
      </c>
    </row>
    <row r="91" spans="3:11" ht="15.75" x14ac:dyDescent="0.25">
      <c r="C91" s="744" t="s">
        <v>2014</v>
      </c>
      <c r="D91" s="696">
        <v>50</v>
      </c>
      <c r="E91" s="678">
        <v>446.14</v>
      </c>
      <c r="F91" s="663">
        <f t="shared" si="4"/>
        <v>22307</v>
      </c>
      <c r="G91" s="698" t="s">
        <v>250</v>
      </c>
      <c r="H91" s="687" t="s">
        <v>1118</v>
      </c>
      <c r="I91" s="681" t="str">
        <f>VLOOKUP(H91,Presupuesto!$B$11:$C$586,2,0)</f>
        <v>ELEMENTOS Y COMPUESTOS QUIMICOS</v>
      </c>
      <c r="J91" s="826" t="s">
        <v>1851</v>
      </c>
      <c r="K91" s="524" t="s">
        <v>537</v>
      </c>
    </row>
    <row r="92" spans="3:11" ht="15.75" x14ac:dyDescent="0.25">
      <c r="C92" s="744" t="s">
        <v>2015</v>
      </c>
      <c r="D92" s="696">
        <v>8</v>
      </c>
      <c r="E92" s="678">
        <v>6481.55</v>
      </c>
      <c r="F92" s="663">
        <f t="shared" si="4"/>
        <v>51852.4</v>
      </c>
      <c r="G92" s="698" t="s">
        <v>250</v>
      </c>
      <c r="H92" s="687" t="s">
        <v>1118</v>
      </c>
      <c r="I92" s="681" t="str">
        <f>VLOOKUP(H92,Presupuesto!$B$11:$C$586,2,0)</f>
        <v>ELEMENTOS Y COMPUESTOS QUIMICOS</v>
      </c>
      <c r="J92" s="826" t="s">
        <v>1851</v>
      </c>
      <c r="K92" s="524" t="s">
        <v>537</v>
      </c>
    </row>
    <row r="93" spans="3:11" ht="15.75" x14ac:dyDescent="0.25">
      <c r="C93" s="744" t="s">
        <v>2016</v>
      </c>
      <c r="D93" s="696">
        <v>4</v>
      </c>
      <c r="E93" s="678">
        <v>1828.96</v>
      </c>
      <c r="F93" s="663">
        <f t="shared" si="4"/>
        <v>7315.84</v>
      </c>
      <c r="G93" s="698" t="s">
        <v>250</v>
      </c>
      <c r="H93" s="687" t="s">
        <v>1118</v>
      </c>
      <c r="I93" s="681" t="str">
        <f>VLOOKUP(H93,Presupuesto!$B$11:$C$586,2,0)</f>
        <v>ELEMENTOS Y COMPUESTOS QUIMICOS</v>
      </c>
      <c r="J93" s="826" t="s">
        <v>1851</v>
      </c>
      <c r="K93" s="524" t="s">
        <v>537</v>
      </c>
    </row>
    <row r="94" spans="3:11" ht="15.75" x14ac:dyDescent="0.25">
      <c r="C94" s="744" t="s">
        <v>2017</v>
      </c>
      <c r="D94" s="696">
        <v>6</v>
      </c>
      <c r="E94" s="678">
        <v>680</v>
      </c>
      <c r="F94" s="663">
        <f t="shared" si="4"/>
        <v>4080</v>
      </c>
      <c r="G94" s="698" t="s">
        <v>250</v>
      </c>
      <c r="H94" s="687" t="s">
        <v>1118</v>
      </c>
      <c r="I94" s="681" t="str">
        <f>VLOOKUP(H94,Presupuesto!$B$11:$C$586,2,0)</f>
        <v>ELEMENTOS Y COMPUESTOS QUIMICOS</v>
      </c>
      <c r="J94" s="826" t="s">
        <v>1851</v>
      </c>
      <c r="K94" s="524" t="s">
        <v>537</v>
      </c>
    </row>
    <row r="95" spans="3:11" ht="15.75" x14ac:dyDescent="0.25">
      <c r="C95" s="744" t="s">
        <v>2018</v>
      </c>
      <c r="D95" s="696">
        <v>3</v>
      </c>
      <c r="E95" s="678">
        <v>894</v>
      </c>
      <c r="F95" s="663">
        <f t="shared" si="4"/>
        <v>2682</v>
      </c>
      <c r="G95" s="698" t="s">
        <v>250</v>
      </c>
      <c r="H95" s="687" t="s">
        <v>1118</v>
      </c>
      <c r="I95" s="681" t="str">
        <f>VLOOKUP(H95,Presupuesto!$B$11:$C$586,2,0)</f>
        <v>ELEMENTOS Y COMPUESTOS QUIMICOS</v>
      </c>
      <c r="J95" s="826" t="s">
        <v>1851</v>
      </c>
      <c r="K95" s="524" t="s">
        <v>537</v>
      </c>
    </row>
    <row r="96" spans="3:11" ht="15.75" x14ac:dyDescent="0.25">
      <c r="C96" s="744" t="s">
        <v>2019</v>
      </c>
      <c r="D96" s="694">
        <v>4</v>
      </c>
      <c r="E96" s="676">
        <v>2394.88</v>
      </c>
      <c r="F96" s="663">
        <f t="shared" si="4"/>
        <v>9579.52</v>
      </c>
      <c r="G96" s="698" t="s">
        <v>251</v>
      </c>
      <c r="H96" s="687" t="s">
        <v>1118</v>
      </c>
      <c r="I96" s="681" t="str">
        <f>VLOOKUP(H96,Presupuesto!$B$11:$C$586,2,0)</f>
        <v>ELEMENTOS Y COMPUESTOS QUIMICOS</v>
      </c>
      <c r="J96" s="826" t="s">
        <v>1851</v>
      </c>
      <c r="K96" s="524" t="s">
        <v>537</v>
      </c>
    </row>
    <row r="97" spans="2:11" ht="15.75" x14ac:dyDescent="0.25">
      <c r="C97" s="744" t="s">
        <v>2020</v>
      </c>
      <c r="D97" s="694">
        <v>4</v>
      </c>
      <c r="E97" s="676">
        <v>5178</v>
      </c>
      <c r="F97" s="663">
        <f t="shared" si="4"/>
        <v>20712</v>
      </c>
      <c r="G97" s="698" t="s">
        <v>251</v>
      </c>
      <c r="H97" s="687" t="s">
        <v>1118</v>
      </c>
      <c r="I97" s="681" t="str">
        <f>VLOOKUP(H97,Presupuesto!$B$11:$C$586,2,0)</f>
        <v>ELEMENTOS Y COMPUESTOS QUIMICOS</v>
      </c>
      <c r="J97" s="826" t="s">
        <v>1851</v>
      </c>
      <c r="K97" s="524" t="s">
        <v>537</v>
      </c>
    </row>
    <row r="98" spans="2:11" ht="15.75" x14ac:dyDescent="0.25">
      <c r="C98" s="744" t="s">
        <v>2021</v>
      </c>
      <c r="D98" s="694">
        <v>4</v>
      </c>
      <c r="E98" s="676">
        <v>5895</v>
      </c>
      <c r="F98" s="663">
        <f t="shared" si="4"/>
        <v>23580</v>
      </c>
      <c r="G98" s="698" t="s">
        <v>251</v>
      </c>
      <c r="H98" s="687" t="s">
        <v>1214</v>
      </c>
      <c r="I98" s="681" t="str">
        <f>VLOOKUP(H98,Presupuesto!$B$11:$C$586,2,0)</f>
        <v>INSTRUMENTOS MEDICOS QUIRURGICOS MENOR Y DE LABORATORIO</v>
      </c>
      <c r="J98" s="826" t="s">
        <v>1851</v>
      </c>
      <c r="K98" s="524" t="s">
        <v>537</v>
      </c>
    </row>
    <row r="99" spans="2:11" ht="15.75" x14ac:dyDescent="0.25">
      <c r="C99" s="744" t="s">
        <v>2022</v>
      </c>
      <c r="D99" s="694">
        <v>20</v>
      </c>
      <c r="E99" s="676">
        <v>945.65</v>
      </c>
      <c r="F99" s="663">
        <f t="shared" si="4"/>
        <v>18913</v>
      </c>
      <c r="G99" s="698" t="s">
        <v>251</v>
      </c>
      <c r="H99" s="687" t="s">
        <v>1118</v>
      </c>
      <c r="I99" s="681" t="str">
        <f>VLOOKUP(H99,Presupuesto!$B$11:$C$586,2,0)</f>
        <v>ELEMENTOS Y COMPUESTOS QUIMICOS</v>
      </c>
      <c r="J99" s="826" t="s">
        <v>1851</v>
      </c>
      <c r="K99" s="524" t="s">
        <v>537</v>
      </c>
    </row>
    <row r="100" spans="2:11" ht="15.75" x14ac:dyDescent="0.25">
      <c r="C100" s="744" t="s">
        <v>2023</v>
      </c>
      <c r="D100" s="694">
        <v>2</v>
      </c>
      <c r="E100" s="676">
        <v>120</v>
      </c>
      <c r="F100" s="663">
        <f t="shared" si="4"/>
        <v>240</v>
      </c>
      <c r="G100" s="698" t="s">
        <v>251</v>
      </c>
      <c r="H100" s="687" t="s">
        <v>1118</v>
      </c>
      <c r="I100" s="681" t="str">
        <f>VLOOKUP(H100,Presupuesto!$B$11:$C$586,2,0)</f>
        <v>ELEMENTOS Y COMPUESTOS QUIMICOS</v>
      </c>
      <c r="J100" s="826" t="s">
        <v>1851</v>
      </c>
      <c r="K100" s="524" t="s">
        <v>537</v>
      </c>
    </row>
    <row r="101" spans="2:11" ht="15.75" x14ac:dyDescent="0.25">
      <c r="C101" s="744" t="s">
        <v>2024</v>
      </c>
      <c r="D101" s="694">
        <v>40</v>
      </c>
      <c r="E101" s="676">
        <v>383</v>
      </c>
      <c r="F101" s="663">
        <f t="shared" si="4"/>
        <v>15320</v>
      </c>
      <c r="G101" s="698" t="s">
        <v>251</v>
      </c>
      <c r="H101" s="687" t="s">
        <v>1214</v>
      </c>
      <c r="I101" s="681" t="str">
        <f>VLOOKUP(H101,Presupuesto!$B$11:$C$586,2,0)</f>
        <v>INSTRUMENTOS MEDICOS QUIRURGICOS MENOR Y DE LABORATORIO</v>
      </c>
      <c r="J101" s="826" t="s">
        <v>1851</v>
      </c>
      <c r="K101" s="524" t="s">
        <v>537</v>
      </c>
    </row>
    <row r="102" spans="2:11" x14ac:dyDescent="0.25">
      <c r="C102" s="686" t="s">
        <v>2019</v>
      </c>
      <c r="D102" s="694">
        <v>2</v>
      </c>
      <c r="E102" s="676">
        <v>2395</v>
      </c>
      <c r="F102" s="663">
        <f t="shared" si="4"/>
        <v>4790</v>
      </c>
      <c r="G102" s="698" t="s">
        <v>251</v>
      </c>
      <c r="H102" s="687" t="s">
        <v>1118</v>
      </c>
      <c r="I102" s="681" t="str">
        <f>VLOOKUP(H102,Presupuesto!$B$11:$C$586,2,0)</f>
        <v>ELEMENTOS Y COMPUESTOS QUIMICOS</v>
      </c>
      <c r="J102" s="826" t="s">
        <v>1851</v>
      </c>
      <c r="K102" s="524" t="s">
        <v>537</v>
      </c>
    </row>
    <row r="103" spans="2:11" ht="15.75" thickBot="1" x14ac:dyDescent="0.3">
      <c r="C103" s="565"/>
      <c r="D103" s="574"/>
      <c r="E103" s="529"/>
      <c r="F103" s="531">
        <f t="shared" si="4"/>
        <v>0</v>
      </c>
      <c r="G103" s="577"/>
      <c r="H103" s="566"/>
      <c r="I103" s="554" t="e">
        <f>VLOOKUP(H103,Presupuesto!$B$11:$C$586,2,0)</f>
        <v>#N/A</v>
      </c>
      <c r="J103" s="532" t="str">
        <f>$J$22</f>
        <v>Desarrollo e Innov. Curricular</v>
      </c>
      <c r="K103" s="547" t="s">
        <v>519</v>
      </c>
    </row>
    <row r="104" spans="2:11" ht="15.75" thickBot="1" x14ac:dyDescent="0.3"/>
    <row r="105" spans="2:11" ht="15.75" thickBot="1" x14ac:dyDescent="0.3">
      <c r="B105" s="673"/>
      <c r="C105" s="695" t="s">
        <v>53</v>
      </c>
      <c r="D105" s="671">
        <f>SUM(F112:F137)</f>
        <v>111408.81999999999</v>
      </c>
      <c r="E105" s="661"/>
      <c r="F105" s="655"/>
      <c r="G105" s="659"/>
      <c r="H105" s="655"/>
      <c r="I105" s="655"/>
      <c r="J105" s="661"/>
      <c r="K105" s="661"/>
    </row>
    <row r="106" spans="2:11" x14ac:dyDescent="0.25">
      <c r="B106" s="661"/>
      <c r="C106" s="655"/>
      <c r="D106" s="654"/>
      <c r="E106" s="662"/>
      <c r="F106" s="662"/>
      <c r="G106" s="662"/>
      <c r="H106" s="658"/>
      <c r="I106" s="658"/>
      <c r="J106" s="658"/>
      <c r="K106" s="674"/>
    </row>
    <row r="107" spans="2:11" x14ac:dyDescent="0.25">
      <c r="B107" s="661"/>
      <c r="C107" s="655"/>
      <c r="D107" s="654"/>
      <c r="E107" s="662"/>
      <c r="F107" s="662"/>
      <c r="G107" s="662"/>
      <c r="H107" s="658"/>
      <c r="I107" s="658"/>
      <c r="J107" s="658"/>
      <c r="K107" s="674"/>
    </row>
    <row r="108" spans="2:11" ht="15.75" x14ac:dyDescent="0.25">
      <c r="B108" s="661"/>
      <c r="C108" s="702" t="s">
        <v>515</v>
      </c>
      <c r="D108" s="703" t="s">
        <v>2051</v>
      </c>
      <c r="E108" s="662"/>
      <c r="F108" s="662"/>
      <c r="G108" s="662"/>
      <c r="H108" s="658"/>
      <c r="I108" s="658"/>
      <c r="J108" s="658"/>
      <c r="K108" s="674"/>
    </row>
    <row r="109" spans="2:11" ht="18.75" x14ac:dyDescent="0.25">
      <c r="B109" s="661"/>
      <c r="C109" s="704" t="str">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 xml:space="preserve">Abastecimiento de materia primas en los laboratorios del departamento de Quimica, Controlquimico, Tecnologia Farmaceutica de la facultad de Quimica y Farmacia  </v>
      </c>
      <c r="D109" s="654"/>
      <c r="E109" s="662"/>
      <c r="F109" s="662"/>
      <c r="G109" s="662"/>
      <c r="H109" s="658"/>
      <c r="I109" s="658"/>
      <c r="J109" s="658"/>
      <c r="K109" s="674"/>
    </row>
    <row r="110" spans="2:11" ht="15.75" thickBot="1" x14ac:dyDescent="0.3">
      <c r="B110" s="661"/>
      <c r="C110" s="661"/>
      <c r="D110" s="661"/>
      <c r="E110" s="661"/>
      <c r="F110" s="662"/>
      <c r="G110" s="658"/>
      <c r="H110" s="658"/>
      <c r="I110" s="658"/>
      <c r="J110" s="661"/>
      <c r="K110" s="661"/>
    </row>
    <row r="111" spans="2:11" ht="30.75" thickBot="1" x14ac:dyDescent="0.3">
      <c r="B111" s="661"/>
      <c r="C111" s="680" t="s">
        <v>44</v>
      </c>
      <c r="D111" s="680" t="s">
        <v>55</v>
      </c>
      <c r="E111" s="685" t="s">
        <v>57</v>
      </c>
      <c r="F111" s="684" t="s">
        <v>27</v>
      </c>
      <c r="G111" s="683" t="s">
        <v>252</v>
      </c>
      <c r="H111" s="685" t="s">
        <v>46</v>
      </c>
      <c r="I111" s="683" t="s">
        <v>253</v>
      </c>
      <c r="J111" s="683" t="s">
        <v>535</v>
      </c>
      <c r="K111" s="683" t="s">
        <v>536</v>
      </c>
    </row>
    <row r="112" spans="2:11" x14ac:dyDescent="0.25">
      <c r="B112" s="661"/>
      <c r="C112" s="710" t="s">
        <v>566</v>
      </c>
      <c r="D112" s="711"/>
      <c r="E112" s="709">
        <f>HLOOKUP(C112,$AH$2:$BU$3,2,0)</f>
        <v>620</v>
      </c>
      <c r="F112" s="663">
        <f t="shared" ref="F112:F136" si="5">D112*E112</f>
        <v>0</v>
      </c>
      <c r="G112" s="698"/>
      <c r="H112" s="687"/>
      <c r="I112" s="681" t="e">
        <f>VLOOKUP(H112,Presupuesto!$B$11:$C$586,2,0)</f>
        <v>#N/A</v>
      </c>
      <c r="J112" s="708" t="s">
        <v>1851</v>
      </c>
      <c r="K112" s="664" t="s">
        <v>519</v>
      </c>
    </row>
    <row r="113" spans="2:11" ht="15.75" x14ac:dyDescent="0.25">
      <c r="B113" s="661"/>
      <c r="C113" s="746" t="s">
        <v>2027</v>
      </c>
      <c r="D113" s="749">
        <v>6</v>
      </c>
      <c r="E113" s="750">
        <v>93</v>
      </c>
      <c r="F113" s="663">
        <f t="shared" si="5"/>
        <v>558</v>
      </c>
      <c r="G113" s="698" t="s">
        <v>250</v>
      </c>
      <c r="H113" s="687" t="s">
        <v>1121</v>
      </c>
      <c r="I113" s="681" t="str">
        <f>VLOOKUP(H113,Presupuesto!$B$11:$C$586,2,0)</f>
        <v>PRODUCTOS FARMACEUTICO Y MEDICINALES</v>
      </c>
      <c r="J113" s="826" t="s">
        <v>1851</v>
      </c>
      <c r="K113" s="664" t="s">
        <v>537</v>
      </c>
    </row>
    <row r="114" spans="2:11" ht="15.75" x14ac:dyDescent="0.25">
      <c r="B114" s="661"/>
      <c r="C114" s="746" t="s">
        <v>2028</v>
      </c>
      <c r="D114" s="749">
        <v>6</v>
      </c>
      <c r="E114" s="750">
        <v>69</v>
      </c>
      <c r="F114" s="663">
        <f t="shared" si="5"/>
        <v>414</v>
      </c>
      <c r="G114" s="698" t="s">
        <v>250</v>
      </c>
      <c r="H114" s="687" t="s">
        <v>1121</v>
      </c>
      <c r="I114" s="681" t="str">
        <f>VLOOKUP(H114,Presupuesto!$B$11:$C$586,2,0)</f>
        <v>PRODUCTOS FARMACEUTICO Y MEDICINALES</v>
      </c>
      <c r="J114" s="826" t="s">
        <v>1851</v>
      </c>
      <c r="K114" s="664" t="s">
        <v>537</v>
      </c>
    </row>
    <row r="115" spans="2:11" ht="15.75" x14ac:dyDescent="0.25">
      <c r="B115" s="661"/>
      <c r="C115" s="746" t="s">
        <v>2029</v>
      </c>
      <c r="D115" s="749">
        <v>6</v>
      </c>
      <c r="E115" s="750">
        <v>455.85</v>
      </c>
      <c r="F115" s="663">
        <f t="shared" si="5"/>
        <v>2735.1000000000004</v>
      </c>
      <c r="G115" s="698" t="s">
        <v>250</v>
      </c>
      <c r="H115" s="687" t="s">
        <v>1121</v>
      </c>
      <c r="I115" s="681" t="str">
        <f>VLOOKUP(H115,Presupuesto!$B$11:$C$586,2,0)</f>
        <v>PRODUCTOS FARMACEUTICO Y MEDICINALES</v>
      </c>
      <c r="J115" s="826" t="s">
        <v>1851</v>
      </c>
      <c r="K115" s="664" t="s">
        <v>537</v>
      </c>
    </row>
    <row r="116" spans="2:11" ht="15.75" x14ac:dyDescent="0.25">
      <c r="B116" s="661"/>
      <c r="C116" s="746" t="s">
        <v>2030</v>
      </c>
      <c r="D116" s="749">
        <v>6</v>
      </c>
      <c r="E116" s="750">
        <v>85.6</v>
      </c>
      <c r="F116" s="663">
        <f t="shared" si="5"/>
        <v>513.59999999999991</v>
      </c>
      <c r="G116" s="698" t="s">
        <v>250</v>
      </c>
      <c r="H116" s="687" t="s">
        <v>1121</v>
      </c>
      <c r="I116" s="681" t="str">
        <f>VLOOKUP(H116,Presupuesto!$B$11:$C$586,2,0)</f>
        <v>PRODUCTOS FARMACEUTICO Y MEDICINALES</v>
      </c>
      <c r="J116" s="826" t="s">
        <v>1851</v>
      </c>
      <c r="K116" s="664" t="s">
        <v>537</v>
      </c>
    </row>
    <row r="117" spans="2:11" ht="15.75" x14ac:dyDescent="0.25">
      <c r="B117" s="661"/>
      <c r="C117" s="746" t="s">
        <v>2031</v>
      </c>
      <c r="D117" s="749">
        <v>6</v>
      </c>
      <c r="E117" s="750">
        <v>556.4</v>
      </c>
      <c r="F117" s="663">
        <f t="shared" si="5"/>
        <v>3338.3999999999996</v>
      </c>
      <c r="G117" s="698" t="s">
        <v>250</v>
      </c>
      <c r="H117" s="687" t="s">
        <v>1121</v>
      </c>
      <c r="I117" s="681" t="str">
        <f>VLOOKUP(H117,Presupuesto!$B$11:$C$586,2,0)</f>
        <v>PRODUCTOS FARMACEUTICO Y MEDICINALES</v>
      </c>
      <c r="J117" s="826" t="s">
        <v>1851</v>
      </c>
      <c r="K117" s="664" t="s">
        <v>537</v>
      </c>
    </row>
    <row r="118" spans="2:11" x14ac:dyDescent="0.25">
      <c r="B118" s="661"/>
      <c r="C118" s="747" t="s">
        <v>2032</v>
      </c>
      <c r="D118" s="749">
        <v>6</v>
      </c>
      <c r="E118" s="750">
        <v>63</v>
      </c>
      <c r="F118" s="663">
        <f t="shared" si="5"/>
        <v>378</v>
      </c>
      <c r="G118" s="698" t="s">
        <v>250</v>
      </c>
      <c r="H118" s="687" t="s">
        <v>1121</v>
      </c>
      <c r="I118" s="681" t="str">
        <f>VLOOKUP(H118,Presupuesto!$B$11:$C$586,2,0)</f>
        <v>PRODUCTOS FARMACEUTICO Y MEDICINALES</v>
      </c>
      <c r="J118" s="826" t="s">
        <v>1851</v>
      </c>
      <c r="K118" s="664" t="s">
        <v>537</v>
      </c>
    </row>
    <row r="119" spans="2:11" ht="15.75" x14ac:dyDescent="0.25">
      <c r="B119" s="661"/>
      <c r="C119" s="746" t="s">
        <v>2033</v>
      </c>
      <c r="D119" s="749">
        <v>6</v>
      </c>
      <c r="E119" s="750">
        <v>19</v>
      </c>
      <c r="F119" s="663">
        <f t="shared" si="5"/>
        <v>114</v>
      </c>
      <c r="G119" s="698" t="s">
        <v>250</v>
      </c>
      <c r="H119" s="687" t="s">
        <v>1121</v>
      </c>
      <c r="I119" s="681" t="str">
        <f>VLOOKUP(H119,Presupuesto!$B$11:$C$586,2,0)</f>
        <v>PRODUCTOS FARMACEUTICO Y MEDICINALES</v>
      </c>
      <c r="J119" s="826" t="s">
        <v>1851</v>
      </c>
      <c r="K119" s="664" t="s">
        <v>537</v>
      </c>
    </row>
    <row r="120" spans="2:11" ht="15.75" x14ac:dyDescent="0.25">
      <c r="B120" s="661"/>
      <c r="C120" s="746" t="s">
        <v>2034</v>
      </c>
      <c r="D120" s="749">
        <v>6</v>
      </c>
      <c r="E120" s="750">
        <v>91.82</v>
      </c>
      <c r="F120" s="663">
        <f t="shared" si="5"/>
        <v>550.91999999999996</v>
      </c>
      <c r="G120" s="698" t="s">
        <v>250</v>
      </c>
      <c r="H120" s="687" t="s">
        <v>1121</v>
      </c>
      <c r="I120" s="681" t="str">
        <f>VLOOKUP(H120,Presupuesto!$B$11:$C$586,2,0)</f>
        <v>PRODUCTOS FARMACEUTICO Y MEDICINALES</v>
      </c>
      <c r="J120" s="826" t="s">
        <v>1851</v>
      </c>
      <c r="K120" s="664" t="s">
        <v>537</v>
      </c>
    </row>
    <row r="121" spans="2:11" ht="15.75" x14ac:dyDescent="0.25">
      <c r="B121" s="661"/>
      <c r="C121" s="746" t="s">
        <v>2035</v>
      </c>
      <c r="D121" s="749">
        <v>6</v>
      </c>
      <c r="E121" s="750">
        <v>30.4</v>
      </c>
      <c r="F121" s="663">
        <f t="shared" si="5"/>
        <v>182.39999999999998</v>
      </c>
      <c r="G121" s="698" t="s">
        <v>250</v>
      </c>
      <c r="H121" s="687" t="s">
        <v>1121</v>
      </c>
      <c r="I121" s="681" t="str">
        <f>VLOOKUP(H121,Presupuesto!$B$11:$C$586,2,0)</f>
        <v>PRODUCTOS FARMACEUTICO Y MEDICINALES</v>
      </c>
      <c r="J121" s="826" t="s">
        <v>1851</v>
      </c>
      <c r="K121" s="664" t="s">
        <v>537</v>
      </c>
    </row>
    <row r="122" spans="2:11" ht="15.75" x14ac:dyDescent="0.25">
      <c r="B122" s="661"/>
      <c r="C122" s="746" t="s">
        <v>2036</v>
      </c>
      <c r="D122" s="749">
        <v>6</v>
      </c>
      <c r="E122" s="750">
        <v>726.22</v>
      </c>
      <c r="F122" s="663">
        <f t="shared" si="5"/>
        <v>4357.32</v>
      </c>
      <c r="G122" s="698" t="s">
        <v>250</v>
      </c>
      <c r="H122" s="687" t="s">
        <v>1121</v>
      </c>
      <c r="I122" s="681" t="str">
        <f>VLOOKUP(H122,Presupuesto!$B$11:$C$586,2,0)</f>
        <v>PRODUCTOS FARMACEUTICO Y MEDICINALES</v>
      </c>
      <c r="J122" s="826" t="s">
        <v>1851</v>
      </c>
      <c r="K122" s="664" t="s">
        <v>537</v>
      </c>
    </row>
    <row r="123" spans="2:11" ht="15.75" x14ac:dyDescent="0.25">
      <c r="B123" s="661"/>
      <c r="C123" s="746" t="s">
        <v>2037</v>
      </c>
      <c r="D123" s="749">
        <v>30</v>
      </c>
      <c r="E123" s="750">
        <v>240.2</v>
      </c>
      <c r="F123" s="663">
        <f t="shared" si="5"/>
        <v>7206</v>
      </c>
      <c r="G123" s="698" t="s">
        <v>250</v>
      </c>
      <c r="H123" s="687" t="s">
        <v>1121</v>
      </c>
      <c r="I123" s="681" t="str">
        <f>VLOOKUP(H123,Presupuesto!$B$11:$C$586,2,0)</f>
        <v>PRODUCTOS FARMACEUTICO Y MEDICINALES</v>
      </c>
      <c r="J123" s="826" t="s">
        <v>1851</v>
      </c>
      <c r="K123" s="664" t="s">
        <v>537</v>
      </c>
    </row>
    <row r="124" spans="2:11" ht="15.75" x14ac:dyDescent="0.25">
      <c r="B124" s="661"/>
      <c r="C124" s="746" t="s">
        <v>2038</v>
      </c>
      <c r="D124" s="749">
        <v>2</v>
      </c>
      <c r="E124" s="750">
        <v>11800</v>
      </c>
      <c r="F124" s="663">
        <f t="shared" si="5"/>
        <v>23600</v>
      </c>
      <c r="G124" s="698" t="s">
        <v>250</v>
      </c>
      <c r="H124" s="687" t="s">
        <v>1121</v>
      </c>
      <c r="I124" s="681" t="str">
        <f>VLOOKUP(H124,Presupuesto!$B$11:$C$586,2,0)</f>
        <v>PRODUCTOS FARMACEUTICO Y MEDICINALES</v>
      </c>
      <c r="J124" s="826" t="s">
        <v>1851</v>
      </c>
      <c r="K124" s="664" t="s">
        <v>537</v>
      </c>
    </row>
    <row r="125" spans="2:11" ht="15.75" x14ac:dyDescent="0.25">
      <c r="B125" s="661"/>
      <c r="C125" s="746" t="s">
        <v>2039</v>
      </c>
      <c r="D125" s="749">
        <v>2</v>
      </c>
      <c r="E125" s="750">
        <v>728</v>
      </c>
      <c r="F125" s="663">
        <f t="shared" si="5"/>
        <v>1456</v>
      </c>
      <c r="G125" s="698" t="s">
        <v>250</v>
      </c>
      <c r="H125" s="687" t="s">
        <v>1121</v>
      </c>
      <c r="I125" s="681" t="str">
        <f>VLOOKUP(H125,Presupuesto!$B$11:$C$586,2,0)</f>
        <v>PRODUCTOS FARMACEUTICO Y MEDICINALES</v>
      </c>
      <c r="J125" s="826" t="s">
        <v>1851</v>
      </c>
      <c r="K125" s="664" t="s">
        <v>537</v>
      </c>
    </row>
    <row r="126" spans="2:11" ht="15.75" x14ac:dyDescent="0.25">
      <c r="B126" s="661"/>
      <c r="C126" s="746" t="s">
        <v>2040</v>
      </c>
      <c r="D126" s="749">
        <v>20</v>
      </c>
      <c r="E126" s="750">
        <v>1031.2</v>
      </c>
      <c r="F126" s="663">
        <f t="shared" si="5"/>
        <v>20624</v>
      </c>
      <c r="G126" s="698" t="s">
        <v>250</v>
      </c>
      <c r="H126" s="687" t="s">
        <v>1121</v>
      </c>
      <c r="I126" s="681" t="str">
        <f>VLOOKUP(H126,Presupuesto!$B$11:$C$586,2,0)</f>
        <v>PRODUCTOS FARMACEUTICO Y MEDICINALES</v>
      </c>
      <c r="J126" s="826" t="s">
        <v>1851</v>
      </c>
      <c r="K126" s="664" t="s">
        <v>537</v>
      </c>
    </row>
    <row r="127" spans="2:11" x14ac:dyDescent="0.25">
      <c r="B127" s="661"/>
      <c r="C127" s="747" t="s">
        <v>2041</v>
      </c>
      <c r="D127" s="749">
        <v>10</v>
      </c>
      <c r="E127" s="750">
        <v>480</v>
      </c>
      <c r="F127" s="663">
        <f t="shared" si="5"/>
        <v>4800</v>
      </c>
      <c r="G127" s="698" t="s">
        <v>250</v>
      </c>
      <c r="H127" s="687" t="s">
        <v>1121</v>
      </c>
      <c r="I127" s="681" t="str">
        <f>VLOOKUP(H127,Presupuesto!$B$11:$C$586,2,0)</f>
        <v>PRODUCTOS FARMACEUTICO Y MEDICINALES</v>
      </c>
      <c r="J127" s="826" t="s">
        <v>1851</v>
      </c>
      <c r="K127" s="664" t="s">
        <v>537</v>
      </c>
    </row>
    <row r="128" spans="2:11" ht="15.75" x14ac:dyDescent="0.25">
      <c r="B128" s="661"/>
      <c r="C128" s="746" t="s">
        <v>2042</v>
      </c>
      <c r="D128" s="749">
        <v>20</v>
      </c>
      <c r="E128" s="750">
        <v>744.57</v>
      </c>
      <c r="F128" s="663">
        <f t="shared" si="5"/>
        <v>14891.400000000001</v>
      </c>
      <c r="G128" s="698" t="s">
        <v>250</v>
      </c>
      <c r="H128" s="687" t="s">
        <v>1121</v>
      </c>
      <c r="I128" s="681" t="str">
        <f>VLOOKUP(H128,Presupuesto!$B$11:$C$586,2,0)</f>
        <v>PRODUCTOS FARMACEUTICO Y MEDICINALES</v>
      </c>
      <c r="J128" s="826" t="s">
        <v>1851</v>
      </c>
      <c r="K128" s="664" t="s">
        <v>537</v>
      </c>
    </row>
    <row r="129" spans="2:11" ht="15.75" x14ac:dyDescent="0.25">
      <c r="B129" s="661"/>
      <c r="C129" s="746" t="s">
        <v>2043</v>
      </c>
      <c r="D129" s="749">
        <v>2</v>
      </c>
      <c r="E129" s="750">
        <v>1436.79</v>
      </c>
      <c r="F129" s="663">
        <f t="shared" si="5"/>
        <v>2873.58</v>
      </c>
      <c r="G129" s="698" t="s">
        <v>250</v>
      </c>
      <c r="H129" s="687" t="s">
        <v>1121</v>
      </c>
      <c r="I129" s="681" t="str">
        <f>VLOOKUP(H129,Presupuesto!$B$11:$C$586,2,0)</f>
        <v>PRODUCTOS FARMACEUTICO Y MEDICINALES</v>
      </c>
      <c r="J129" s="826" t="s">
        <v>1851</v>
      </c>
      <c r="K129" s="664" t="s">
        <v>537</v>
      </c>
    </row>
    <row r="130" spans="2:11" ht="15.75" x14ac:dyDescent="0.25">
      <c r="B130" s="661"/>
      <c r="C130" s="746" t="s">
        <v>2044</v>
      </c>
      <c r="D130" s="749">
        <v>5</v>
      </c>
      <c r="E130" s="750">
        <v>1320</v>
      </c>
      <c r="F130" s="663">
        <f t="shared" si="5"/>
        <v>6600</v>
      </c>
      <c r="G130" s="698" t="s">
        <v>250</v>
      </c>
      <c r="H130" s="687" t="s">
        <v>1121</v>
      </c>
      <c r="I130" s="681" t="str">
        <f>VLOOKUP(H130,Presupuesto!$B$11:$C$586,2,0)</f>
        <v>PRODUCTOS FARMACEUTICO Y MEDICINALES</v>
      </c>
      <c r="J130" s="826" t="s">
        <v>1851</v>
      </c>
      <c r="K130" s="664" t="s">
        <v>537</v>
      </c>
    </row>
    <row r="131" spans="2:11" x14ac:dyDescent="0.25">
      <c r="B131" s="661"/>
      <c r="C131" s="748" t="s">
        <v>2045</v>
      </c>
      <c r="D131" s="749">
        <v>4</v>
      </c>
      <c r="E131" s="750">
        <v>216</v>
      </c>
      <c r="F131" s="663">
        <f t="shared" si="5"/>
        <v>864</v>
      </c>
      <c r="G131" s="698" t="s">
        <v>250</v>
      </c>
      <c r="H131" s="687" t="s">
        <v>1121</v>
      </c>
      <c r="I131" s="681" t="str">
        <f>VLOOKUP(H131,Presupuesto!$B$11:$C$586,2,0)</f>
        <v>PRODUCTOS FARMACEUTICO Y MEDICINALES</v>
      </c>
      <c r="J131" s="826" t="s">
        <v>1851</v>
      </c>
      <c r="K131" s="664" t="s">
        <v>537</v>
      </c>
    </row>
    <row r="132" spans="2:11" ht="15.75" x14ac:dyDescent="0.25">
      <c r="B132" s="661"/>
      <c r="C132" s="746" t="s">
        <v>2046</v>
      </c>
      <c r="D132" s="749">
        <v>6</v>
      </c>
      <c r="E132" s="750">
        <v>165</v>
      </c>
      <c r="F132" s="663">
        <f t="shared" si="5"/>
        <v>990</v>
      </c>
      <c r="G132" s="698" t="s">
        <v>250</v>
      </c>
      <c r="H132" s="687" t="s">
        <v>1121</v>
      </c>
      <c r="I132" s="681" t="str">
        <f>VLOOKUP(H132,Presupuesto!$B$11:$C$586,2,0)</f>
        <v>PRODUCTOS FARMACEUTICO Y MEDICINALES</v>
      </c>
      <c r="J132" s="826" t="s">
        <v>1851</v>
      </c>
      <c r="K132" s="664" t="s">
        <v>537</v>
      </c>
    </row>
    <row r="133" spans="2:11" ht="15.75" x14ac:dyDescent="0.25">
      <c r="B133" s="661"/>
      <c r="C133" s="746" t="s">
        <v>2047</v>
      </c>
      <c r="D133" s="749">
        <v>30</v>
      </c>
      <c r="E133" s="750">
        <v>352.07</v>
      </c>
      <c r="F133" s="663">
        <f t="shared" si="5"/>
        <v>10562.1</v>
      </c>
      <c r="G133" s="698" t="s">
        <v>250</v>
      </c>
      <c r="H133" s="687" t="s">
        <v>1121</v>
      </c>
      <c r="I133" s="681" t="str">
        <f>VLOOKUP(H133,Presupuesto!$B$11:$C$586,2,0)</f>
        <v>PRODUCTOS FARMACEUTICO Y MEDICINALES</v>
      </c>
      <c r="J133" s="826" t="s">
        <v>1851</v>
      </c>
      <c r="K133" s="664" t="s">
        <v>537</v>
      </c>
    </row>
    <row r="134" spans="2:11" x14ac:dyDescent="0.25">
      <c r="B134" s="661"/>
      <c r="C134" s="747" t="s">
        <v>2048</v>
      </c>
      <c r="D134" s="749">
        <v>4</v>
      </c>
      <c r="E134" s="750">
        <v>410</v>
      </c>
      <c r="F134" s="663">
        <f t="shared" si="5"/>
        <v>1640</v>
      </c>
      <c r="G134" s="698" t="s">
        <v>250</v>
      </c>
      <c r="H134" s="687" t="s">
        <v>1121</v>
      </c>
      <c r="I134" s="681" t="str">
        <f>VLOOKUP(H134,Presupuesto!$B$11:$C$586,2,0)</f>
        <v>PRODUCTOS FARMACEUTICO Y MEDICINALES</v>
      </c>
      <c r="J134" s="826" t="s">
        <v>1851</v>
      </c>
      <c r="K134" s="664" t="s">
        <v>537</v>
      </c>
    </row>
    <row r="135" spans="2:11" x14ac:dyDescent="0.25">
      <c r="B135" s="661"/>
      <c r="C135" s="748" t="s">
        <v>2049</v>
      </c>
      <c r="D135" s="749">
        <v>5</v>
      </c>
      <c r="E135" s="750">
        <v>167</v>
      </c>
      <c r="F135" s="663">
        <f t="shared" si="5"/>
        <v>835</v>
      </c>
      <c r="G135" s="698" t="s">
        <v>250</v>
      </c>
      <c r="H135" s="687" t="s">
        <v>1121</v>
      </c>
      <c r="I135" s="681" t="str">
        <f>VLOOKUP(H135,Presupuesto!$B$11:$C$586,2,0)</f>
        <v>PRODUCTOS FARMACEUTICO Y MEDICINALES</v>
      </c>
      <c r="J135" s="826" t="s">
        <v>1851</v>
      </c>
      <c r="K135" s="664" t="s">
        <v>537</v>
      </c>
    </row>
    <row r="136" spans="2:11" x14ac:dyDescent="0.25">
      <c r="B136" s="661"/>
      <c r="C136" s="749" t="s">
        <v>2050</v>
      </c>
      <c r="D136" s="749">
        <v>1</v>
      </c>
      <c r="E136" s="750">
        <v>1325</v>
      </c>
      <c r="F136" s="663">
        <f t="shared" si="5"/>
        <v>1325</v>
      </c>
      <c r="G136" s="698" t="s">
        <v>250</v>
      </c>
      <c r="H136" s="687" t="s">
        <v>1121</v>
      </c>
      <c r="I136" s="681" t="str">
        <f>VLOOKUP(H136,Presupuesto!$B$11:$C$586,2,0)</f>
        <v>PRODUCTOS FARMACEUTICO Y MEDICINALES</v>
      </c>
      <c r="J136" s="708" t="s">
        <v>1851</v>
      </c>
      <c r="K136" s="664" t="s">
        <v>537</v>
      </c>
    </row>
    <row r="137" spans="2:11" ht="15.75" thickBot="1" x14ac:dyDescent="0.3">
      <c r="B137" s="661"/>
      <c r="C137" s="692"/>
      <c r="D137" s="697"/>
      <c r="E137" s="667"/>
      <c r="F137" s="669">
        <f t="shared" ref="F137" si="6">D137*E137</f>
        <v>0</v>
      </c>
      <c r="G137" s="699"/>
      <c r="H137" s="693"/>
      <c r="I137" s="682" t="e">
        <f>VLOOKUP(H137,Presupuesto!$B$11:$C$586,2,0)</f>
        <v>#N/A</v>
      </c>
      <c r="J137" s="670"/>
      <c r="K137" s="679" t="s">
        <v>519</v>
      </c>
    </row>
    <row r="138" spans="2:11" s="673" customFormat="1" x14ac:dyDescent="0.25">
      <c r="C138" s="648"/>
      <c r="D138" s="645"/>
      <c r="E138" s="644"/>
      <c r="F138" s="644"/>
      <c r="G138" s="646"/>
      <c r="H138" s="643"/>
      <c r="I138" s="644"/>
      <c r="J138" s="643"/>
      <c r="K138" s="643"/>
    </row>
    <row r="139" spans="2:11" s="673" customFormat="1" x14ac:dyDescent="0.25">
      <c r="C139" s="648"/>
      <c r="D139" s="645"/>
      <c r="E139" s="644"/>
      <c r="F139" s="644"/>
      <c r="G139" s="646"/>
      <c r="H139" s="643"/>
      <c r="I139" s="644"/>
      <c r="J139" s="643"/>
      <c r="K139" s="643"/>
    </row>
    <row r="140" spans="2:11" s="673" customFormat="1" ht="15.75" thickBot="1" x14ac:dyDescent="0.3">
      <c r="G140" s="647"/>
    </row>
    <row r="141" spans="2:11" ht="15.75" thickBot="1" x14ac:dyDescent="0.3">
      <c r="B141" s="673"/>
      <c r="C141" s="572" t="s">
        <v>53</v>
      </c>
      <c r="D141" s="533">
        <f>SUM(F148:F153)</f>
        <v>8560</v>
      </c>
      <c r="E141" s="516"/>
      <c r="F141" s="512"/>
      <c r="G141" s="515"/>
      <c r="H141" s="512"/>
      <c r="I141" s="512"/>
      <c r="J141" s="516"/>
      <c r="K141" s="516"/>
    </row>
    <row r="142" spans="2:11" x14ac:dyDescent="0.25">
      <c r="C142" s="512"/>
      <c r="D142" s="510"/>
      <c r="E142" s="519"/>
      <c r="F142" s="519"/>
      <c r="G142" s="519"/>
      <c r="H142" s="513"/>
      <c r="I142" s="513"/>
      <c r="J142" s="513"/>
      <c r="K142" s="536"/>
    </row>
    <row r="143" spans="2:11" x14ac:dyDescent="0.25">
      <c r="C143" s="512"/>
      <c r="D143" s="510"/>
      <c r="E143" s="519"/>
      <c r="F143" s="519"/>
      <c r="G143" s="519"/>
      <c r="H143" s="513"/>
      <c r="I143" s="513"/>
      <c r="J143" s="513"/>
      <c r="K143" s="536"/>
    </row>
    <row r="144" spans="2:11" ht="15.75" x14ac:dyDescent="0.25">
      <c r="C144" s="594" t="s">
        <v>515</v>
      </c>
      <c r="D144" s="595" t="s">
        <v>1930</v>
      </c>
      <c r="E144" s="519"/>
      <c r="F144" s="519"/>
      <c r="G144" s="519"/>
      <c r="H144" s="513"/>
      <c r="I144" s="513"/>
      <c r="J144" s="513"/>
      <c r="K144" s="536"/>
    </row>
    <row r="145" spans="3:11" ht="18.75" x14ac:dyDescent="0.25">
      <c r="C145" s="596" t="str">
        <f>IFERROR(VLOOKUP(D144,'Desarrollo e Innov. Curricular'!$E:$F,2,FALSE),IFERROR(VLOOKUP(D144,Investigación!$E:$F,2,FALSE),IFERROR(VLOOKUP(D144,'Vinculación Univ. Sociedad'!$E:$F,2,FALSE),IFERROR(VLOOKUP(D144,'Docencia y Profesorado Universi'!$E:$F,2,FALSE),IFERROR(VLOOKUP(D144,Estudiantes!$E:$F,2,FALSE),IFERROR(VLOOKUP(D144,'Gestion Administrativa'!#REF!,2,FALSE),IFERROR(VLOOKUP(D144,'Gestion Academica'!$E:$F,2,FALSE),IFERROR(VLOOKUP(D144,Graduados!$E:$F,2,FALSE),IFERROR(VLOOKUP(D144,'Gestión del Conocimiento'!$E:$F,2,FALSE),IFERROR(VLOOKUP(D144,Gobernabilidad!$E:$F,2,FALSE),IFERROR(VLOOKUP(D144,'NIVEL DE ES Y  SISTEMA NACIONAL'!$E:$F,2,FALSE),VLOOKUP(D144,'Lo Esencial'!$E:$F,2,0))))))))))))</f>
        <v>Gestionar la creacion de un espacio para plantas medicinales</v>
      </c>
      <c r="D145" s="510"/>
      <c r="E145" s="519"/>
      <c r="F145" s="519"/>
      <c r="G145" s="519"/>
      <c r="H145" s="513"/>
      <c r="I145" s="513"/>
      <c r="J145" s="513"/>
      <c r="K145" s="536"/>
    </row>
    <row r="146" spans="3:11" ht="15.75" thickBot="1" x14ac:dyDescent="0.3">
      <c r="C146" s="516"/>
      <c r="D146" s="516"/>
      <c r="E146" s="516"/>
      <c r="F146" s="519"/>
      <c r="G146" s="513"/>
      <c r="H146" s="513"/>
      <c r="I146" s="513"/>
      <c r="J146" s="516"/>
      <c r="K146" s="516"/>
    </row>
    <row r="147" spans="3:11" ht="30.75" thickBot="1" x14ac:dyDescent="0.3">
      <c r="C147" s="551" t="s">
        <v>44</v>
      </c>
      <c r="D147" s="551" t="s">
        <v>55</v>
      </c>
      <c r="E147" s="558" t="s">
        <v>57</v>
      </c>
      <c r="F147" s="557" t="s">
        <v>27</v>
      </c>
      <c r="G147" s="555" t="s">
        <v>252</v>
      </c>
      <c r="H147" s="558" t="s">
        <v>46</v>
      </c>
      <c r="I147" s="555" t="s">
        <v>253</v>
      </c>
      <c r="J147" s="555" t="s">
        <v>535</v>
      </c>
      <c r="K147" s="555" t="s">
        <v>536</v>
      </c>
    </row>
    <row r="148" spans="3:11" x14ac:dyDescent="0.25">
      <c r="C148" s="603" t="s">
        <v>566</v>
      </c>
      <c r="D148" s="604"/>
      <c r="E148" s="602">
        <f>HLOOKUP(C148,$AH$2:$BU$3,2,0)</f>
        <v>620</v>
      </c>
      <c r="F148" s="523">
        <f t="shared" ref="F148:F153" si="7">D148*E148</f>
        <v>0</v>
      </c>
      <c r="G148" s="576"/>
      <c r="H148" s="564"/>
      <c r="I148" s="552" t="e">
        <f>VLOOKUP(H148,Presupuesto!$B$11:$C$586,2,0)</f>
        <v>#N/A</v>
      </c>
      <c r="J148" s="601" t="s">
        <v>246</v>
      </c>
      <c r="K148" s="524" t="s">
        <v>519</v>
      </c>
    </row>
    <row r="149" spans="3:11" x14ac:dyDescent="0.25">
      <c r="C149" s="563" t="s">
        <v>1931</v>
      </c>
      <c r="D149" s="573">
        <v>15</v>
      </c>
      <c r="E149" s="546">
        <v>200</v>
      </c>
      <c r="F149" s="523">
        <f t="shared" si="7"/>
        <v>3000</v>
      </c>
      <c r="G149" s="576" t="s">
        <v>250</v>
      </c>
      <c r="H149" s="564" t="s">
        <v>1064</v>
      </c>
      <c r="I149" s="681" t="str">
        <f>VLOOKUP(H149,Presupuesto!$B$11:$C$586,2,0)</f>
        <v>PRODUCTOS AGROPECUARIOS</v>
      </c>
      <c r="J149" s="524" t="s">
        <v>236</v>
      </c>
      <c r="K149" s="524" t="s">
        <v>521</v>
      </c>
    </row>
    <row r="150" spans="3:11" x14ac:dyDescent="0.25">
      <c r="C150" s="563" t="s">
        <v>1932</v>
      </c>
      <c r="D150" s="573">
        <v>15</v>
      </c>
      <c r="E150" s="546">
        <v>200</v>
      </c>
      <c r="F150" s="523">
        <f t="shared" si="7"/>
        <v>3000</v>
      </c>
      <c r="G150" s="576" t="s">
        <v>251</v>
      </c>
      <c r="H150" s="564" t="s">
        <v>1064</v>
      </c>
      <c r="I150" s="681" t="str">
        <f>VLOOKUP(H150,Presupuesto!$B$11:$C$586,2,0)</f>
        <v>PRODUCTOS AGROPECUARIOS</v>
      </c>
      <c r="J150" s="524" t="s">
        <v>236</v>
      </c>
      <c r="K150" s="524" t="s">
        <v>521</v>
      </c>
    </row>
    <row r="151" spans="3:11" x14ac:dyDescent="0.25">
      <c r="C151" s="563" t="s">
        <v>1933</v>
      </c>
      <c r="D151" s="573">
        <v>1</v>
      </c>
      <c r="E151" s="546">
        <v>2500</v>
      </c>
      <c r="F151" s="523">
        <f t="shared" si="7"/>
        <v>2500</v>
      </c>
      <c r="G151" s="576" t="s">
        <v>251</v>
      </c>
      <c r="H151" s="564" t="s">
        <v>1064</v>
      </c>
      <c r="I151" s="681" t="str">
        <f>VLOOKUP(H151,Presupuesto!$B$11:$C$586,2,0)</f>
        <v>PRODUCTOS AGROPECUARIOS</v>
      </c>
      <c r="J151" s="524" t="s">
        <v>236</v>
      </c>
      <c r="K151" s="524" t="s">
        <v>521</v>
      </c>
    </row>
    <row r="152" spans="3:11" x14ac:dyDescent="0.25">
      <c r="C152" s="563" t="s">
        <v>1934</v>
      </c>
      <c r="D152" s="573">
        <v>1</v>
      </c>
      <c r="E152" s="546">
        <v>60</v>
      </c>
      <c r="F152" s="523">
        <f t="shared" si="7"/>
        <v>60</v>
      </c>
      <c r="G152" s="576" t="s">
        <v>251</v>
      </c>
      <c r="H152" s="564" t="s">
        <v>1064</v>
      </c>
      <c r="I152" s="681" t="str">
        <f>VLOOKUP(H152,Presupuesto!$B$11:$C$586,2,0)</f>
        <v>PRODUCTOS AGROPECUARIOS</v>
      </c>
      <c r="J152" s="524" t="s">
        <v>236</v>
      </c>
      <c r="K152" s="524" t="s">
        <v>521</v>
      </c>
    </row>
    <row r="153" spans="3:11" ht="15.75" thickBot="1" x14ac:dyDescent="0.3">
      <c r="C153" s="565"/>
      <c r="D153" s="574"/>
      <c r="E153" s="529"/>
      <c r="F153" s="531">
        <f t="shared" si="7"/>
        <v>0</v>
      </c>
      <c r="G153" s="577"/>
      <c r="H153" s="566"/>
      <c r="I153" s="554" t="e">
        <f>VLOOKUP(H153,Presupuesto!$B$11:$C$586,2,0)</f>
        <v>#N/A</v>
      </c>
      <c r="J153" s="532" t="str">
        <f>$J$22</f>
        <v>Desarrollo e Innov. Curricular</v>
      </c>
      <c r="K153" s="547" t="s">
        <v>519</v>
      </c>
    </row>
    <row r="154" spans="3:11" x14ac:dyDescent="0.25">
      <c r="C154" s="516"/>
      <c r="D154" s="516"/>
      <c r="E154" s="516"/>
      <c r="F154" s="516"/>
      <c r="G154" s="514"/>
      <c r="H154" s="516"/>
      <c r="I154" s="516"/>
      <c r="J154" s="516"/>
      <c r="K154" s="516"/>
    </row>
    <row r="155" spans="3:11" ht="15.75" thickBot="1" x14ac:dyDescent="0.3">
      <c r="C155" s="516"/>
      <c r="D155" s="516"/>
      <c r="E155" s="516"/>
      <c r="F155" s="518"/>
      <c r="G155" s="517"/>
      <c r="H155" s="518"/>
      <c r="I155" s="518"/>
      <c r="J155" s="516"/>
      <c r="K155" s="516"/>
    </row>
    <row r="156" spans="3:11" ht="15.75" thickBot="1" x14ac:dyDescent="0.3">
      <c r="C156" s="572" t="s">
        <v>53</v>
      </c>
      <c r="D156" s="533">
        <f>SUM(F163:F167)</f>
        <v>21000</v>
      </c>
      <c r="E156" s="516"/>
      <c r="F156" s="512"/>
      <c r="G156" s="515"/>
      <c r="H156" s="512"/>
      <c r="I156" s="512"/>
      <c r="J156" s="516"/>
      <c r="K156" s="516"/>
    </row>
    <row r="157" spans="3:11" x14ac:dyDescent="0.25">
      <c r="C157" s="512"/>
      <c r="D157" s="510"/>
      <c r="E157" s="519"/>
      <c r="F157" s="519"/>
      <c r="G157" s="519"/>
      <c r="H157" s="513"/>
      <c r="I157" s="513"/>
      <c r="J157" s="513"/>
      <c r="K157" s="536"/>
    </row>
    <row r="158" spans="3:11" x14ac:dyDescent="0.25">
      <c r="C158" s="512"/>
      <c r="D158" s="510"/>
      <c r="E158" s="519"/>
      <c r="F158" s="519"/>
      <c r="G158" s="519"/>
      <c r="H158" s="513"/>
      <c r="I158" s="513"/>
      <c r="J158" s="513"/>
      <c r="K158" s="536"/>
    </row>
    <row r="159" spans="3:11" ht="15.75" x14ac:dyDescent="0.25">
      <c r="C159" s="594" t="s">
        <v>515</v>
      </c>
      <c r="D159" s="595" t="s">
        <v>1946</v>
      </c>
      <c r="E159" s="519"/>
      <c r="F159" s="519"/>
      <c r="G159" s="519"/>
      <c r="H159" s="513"/>
      <c r="I159" s="513"/>
      <c r="J159" s="513"/>
      <c r="K159" s="536"/>
    </row>
    <row r="160" spans="3:11" ht="18.75" x14ac:dyDescent="0.25">
      <c r="C160" s="596" t="str">
        <f>IFERROR(VLOOKUP(D159,'Desarrollo e Innov. Curricular'!$E:$F,2,FALSE),IFERROR(VLOOKUP(D159,Investigación!$E:$F,2,FALSE),IFERROR(VLOOKUP(D159,'Vinculación Univ. Sociedad'!$E:$F,2,FALSE),IFERROR(VLOOKUP(D159,'Docencia y Profesorado Universi'!$E:$F,2,FALSE),IFERROR(VLOOKUP(D159,Estudiantes!$E:$F,2,FALSE),IFERROR(VLOOKUP(D159,'Gestion Administrativa'!#REF!,2,FALSE),IFERROR(VLOOKUP(D159,'Gestion Academica'!$E:$F,2,FALSE),IFERROR(VLOOKUP(D159,Graduados!$E:$F,2,FALSE),IFERROR(VLOOKUP(D159,'Gestión del Conocimiento'!$E:$F,2,FALSE),IFERROR(VLOOKUP(D159,Gobernabilidad!$E:$F,2,FALSE),IFERROR(VLOOKUP(D159,'NIVEL DE ES Y  SISTEMA NACIONAL'!$E:$F,2,FALSE),VLOOKUP(D159,'Lo Esencial'!$E:$F,2,0))))))))))))</f>
        <v>Presentacion del proyecto de la Obtencion  del acido cojico e incorporacion en una crema cosmetica de bajo costo</v>
      </c>
      <c r="D160" s="510"/>
      <c r="E160" s="519"/>
      <c r="F160" s="519"/>
      <c r="G160" s="519"/>
      <c r="H160" s="513"/>
      <c r="I160" s="513"/>
      <c r="J160" s="513"/>
      <c r="K160" s="536"/>
    </row>
    <row r="161" spans="2:11" ht="15.75" thickBot="1" x14ac:dyDescent="0.3">
      <c r="C161" s="516"/>
      <c r="D161" s="516"/>
      <c r="E161" s="516"/>
      <c r="F161" s="519"/>
      <c r="G161" s="513"/>
      <c r="H161" s="513"/>
      <c r="I161" s="513"/>
      <c r="J161" s="516"/>
      <c r="K161" s="516"/>
    </row>
    <row r="162" spans="2:11" ht="30.75" thickBot="1" x14ac:dyDescent="0.3">
      <c r="C162" s="551" t="s">
        <v>44</v>
      </c>
      <c r="D162" s="551" t="s">
        <v>55</v>
      </c>
      <c r="E162" s="558" t="s">
        <v>57</v>
      </c>
      <c r="F162" s="557" t="s">
        <v>27</v>
      </c>
      <c r="G162" s="555" t="s">
        <v>252</v>
      </c>
      <c r="H162" s="558" t="s">
        <v>46</v>
      </c>
      <c r="I162" s="555" t="s">
        <v>253</v>
      </c>
      <c r="J162" s="555" t="s">
        <v>535</v>
      </c>
      <c r="K162" s="555" t="s">
        <v>536</v>
      </c>
    </row>
    <row r="163" spans="2:11" x14ac:dyDescent="0.25">
      <c r="C163" s="603" t="s">
        <v>566</v>
      </c>
      <c r="D163" s="604"/>
      <c r="E163" s="602">
        <f>HLOOKUP(C163,$AH$2:$BU$3,2,0)</f>
        <v>620</v>
      </c>
      <c r="F163" s="523">
        <f t="shared" ref="F163:F167" si="8">D163*E163</f>
        <v>0</v>
      </c>
      <c r="G163" s="576"/>
      <c r="H163" s="564"/>
      <c r="I163" s="552" t="e">
        <f>VLOOKUP(H163,Presupuesto!$B$11:$C$586,2,0)</f>
        <v>#N/A</v>
      </c>
      <c r="J163" s="601" t="s">
        <v>236</v>
      </c>
      <c r="K163" s="524" t="s">
        <v>519</v>
      </c>
    </row>
    <row r="164" spans="2:11" x14ac:dyDescent="0.25">
      <c r="C164" s="563" t="s">
        <v>2218</v>
      </c>
      <c r="D164" s="573">
        <v>1</v>
      </c>
      <c r="E164" s="546">
        <v>12000</v>
      </c>
      <c r="F164" s="523">
        <f t="shared" si="8"/>
        <v>12000</v>
      </c>
      <c r="G164" s="576" t="s">
        <v>251</v>
      </c>
      <c r="H164" s="564" t="s">
        <v>1118</v>
      </c>
      <c r="I164" s="552" t="str">
        <f>VLOOKUP(H164,Presupuesto!$B$11:$C$586,2,0)</f>
        <v>ELEMENTOS Y COMPUESTOS QUIMICOS</v>
      </c>
      <c r="J164" s="524" t="s">
        <v>236</v>
      </c>
      <c r="K164" s="524" t="s">
        <v>537</v>
      </c>
    </row>
    <row r="165" spans="2:11" x14ac:dyDescent="0.25">
      <c r="C165" s="563" t="s">
        <v>2219</v>
      </c>
      <c r="D165" s="573">
        <v>1</v>
      </c>
      <c r="E165" s="546">
        <v>6000</v>
      </c>
      <c r="F165" s="523">
        <f t="shared" si="8"/>
        <v>6000</v>
      </c>
      <c r="G165" s="576" t="s">
        <v>251</v>
      </c>
      <c r="H165" s="687" t="s">
        <v>1118</v>
      </c>
      <c r="I165" s="552" t="str">
        <f>VLOOKUP(H165,Presupuesto!$B$11:$C$586,2,0)</f>
        <v>ELEMENTOS Y COMPUESTOS QUIMICOS</v>
      </c>
      <c r="J165" s="524" t="s">
        <v>236</v>
      </c>
      <c r="K165" s="524" t="s">
        <v>537</v>
      </c>
    </row>
    <row r="166" spans="2:11" x14ac:dyDescent="0.25">
      <c r="C166" s="563" t="s">
        <v>2220</v>
      </c>
      <c r="D166" s="573">
        <v>1</v>
      </c>
      <c r="E166" s="546">
        <v>3000</v>
      </c>
      <c r="F166" s="523">
        <f t="shared" si="8"/>
        <v>3000</v>
      </c>
      <c r="G166" s="576" t="s">
        <v>251</v>
      </c>
      <c r="H166" s="687" t="s">
        <v>1118</v>
      </c>
      <c r="I166" s="552" t="str">
        <f>VLOOKUP(H166,Presupuesto!$B$11:$C$586,2,0)</f>
        <v>ELEMENTOS Y COMPUESTOS QUIMICOS</v>
      </c>
      <c r="J166" s="664" t="s">
        <v>236</v>
      </c>
      <c r="K166" s="524" t="s">
        <v>537</v>
      </c>
    </row>
    <row r="167" spans="2:11" ht="15.75" thickBot="1" x14ac:dyDescent="0.3">
      <c r="C167" s="565"/>
      <c r="D167" s="574"/>
      <c r="E167" s="529"/>
      <c r="F167" s="531">
        <f t="shared" si="8"/>
        <v>0</v>
      </c>
      <c r="G167" s="577"/>
      <c r="H167" s="566"/>
      <c r="I167" s="554" t="e">
        <f>VLOOKUP(H167,Presupuesto!$B$11:$C$586,2,0)</f>
        <v>#N/A</v>
      </c>
      <c r="J167" s="664" t="s">
        <v>236</v>
      </c>
      <c r="K167" s="547" t="s">
        <v>519</v>
      </c>
    </row>
    <row r="168" spans="2:11" s="673" customFormat="1" x14ac:dyDescent="0.25">
      <c r="C168" s="648"/>
      <c r="D168" s="645"/>
      <c r="E168" s="644"/>
      <c r="F168" s="644"/>
      <c r="G168" s="646"/>
      <c r="H168" s="643"/>
      <c r="I168" s="644"/>
      <c r="J168" s="643"/>
      <c r="K168" s="643"/>
    </row>
    <row r="169" spans="2:11" s="673" customFormat="1" x14ac:dyDescent="0.25">
      <c r="C169" s="648"/>
      <c r="D169" s="645"/>
      <c r="E169" s="644"/>
      <c r="F169" s="644"/>
      <c r="G169" s="646"/>
      <c r="H169" s="643"/>
      <c r="I169" s="644"/>
      <c r="J169" s="643"/>
      <c r="K169" s="643"/>
    </row>
    <row r="170" spans="2:11" ht="15.75" thickBot="1" x14ac:dyDescent="0.3"/>
    <row r="171" spans="2:11" ht="15.75" thickBot="1" x14ac:dyDescent="0.3">
      <c r="B171" s="673"/>
      <c r="C171" s="695" t="s">
        <v>53</v>
      </c>
      <c r="D171" s="671">
        <f>SUM(F178:F181)</f>
        <v>5500</v>
      </c>
    </row>
    <row r="173" spans="2:11" ht="15.75" x14ac:dyDescent="0.25">
      <c r="B173" s="661"/>
      <c r="C173" s="702" t="s">
        <v>515</v>
      </c>
      <c r="D173" s="703" t="s">
        <v>2065</v>
      </c>
      <c r="E173" s="662"/>
      <c r="F173" s="662"/>
      <c r="G173" s="662"/>
      <c r="H173" s="658"/>
      <c r="I173" s="658"/>
      <c r="J173" s="658"/>
      <c r="K173" s="674"/>
    </row>
    <row r="174" spans="2:11" ht="18.75" x14ac:dyDescent="0.25">
      <c r="B174" s="661"/>
      <c r="C174" s="704" t="str">
        <f>IFERROR(VLOOKUP(D173,'Desarrollo e Innov. Curricular'!$E:$F,2,FALSE),IFERROR(VLOOKUP(D173,Investigación!$E:$F,2,FALSE),IFERROR(VLOOKUP(D173,'Vinculación Univ. Sociedad'!$E:$F,2,FALSE),IFERROR(VLOOKUP(D173,'Docencia y Profesorado Universi'!$E:$F,2,FALSE),IFERROR(VLOOKUP(D173,Estudiantes!$E:$F,2,FALSE),IFERROR(VLOOKUP(D173,'Gestion Administrativa'!#REF!,2,FALSE),IFERROR(VLOOKUP(D173,'Gestion Academica'!$E:$F,2,FALSE),IFERROR(VLOOKUP(D173,Graduados!$E:$F,2,FALSE),IFERROR(VLOOKUP(D173,'Gestión del Conocimiento'!$E:$F,2,FALSE),IFERROR(VLOOKUP(D173,Gobernabilidad!$E:$F,2,FALSE),IFERROR(VLOOKUP(D173,'NIVEL DE ES Y  SISTEMA NACIONAL'!$E:$F,2,FALSE),VLOOKUP(D173,'Lo Esencial'!$E:$F,2,0))))))))))))</f>
        <v xml:space="preserve">Capacitación a diferentes comunidades sobre huertos familiares </v>
      </c>
      <c r="D174" s="654"/>
      <c r="E174" s="662"/>
      <c r="F174" s="662"/>
      <c r="G174" s="662"/>
      <c r="H174" s="658"/>
      <c r="I174" s="658"/>
      <c r="J174" s="658"/>
      <c r="K174" s="674"/>
    </row>
    <row r="175" spans="2:11" ht="15.75" thickBot="1" x14ac:dyDescent="0.3">
      <c r="B175" s="661"/>
      <c r="C175" s="661"/>
      <c r="D175" s="661"/>
      <c r="E175" s="661"/>
      <c r="F175" s="662"/>
      <c r="G175" s="658"/>
      <c r="H175" s="658"/>
      <c r="I175" s="658"/>
      <c r="J175" s="661"/>
      <c r="K175" s="661"/>
    </row>
    <row r="176" spans="2:11" ht="30.75" thickBot="1" x14ac:dyDescent="0.3">
      <c r="B176" s="661"/>
      <c r="C176" s="680" t="s">
        <v>44</v>
      </c>
      <c r="D176" s="680" t="s">
        <v>55</v>
      </c>
      <c r="E176" s="685" t="s">
        <v>57</v>
      </c>
      <c r="F176" s="684" t="s">
        <v>27</v>
      </c>
      <c r="G176" s="683" t="s">
        <v>252</v>
      </c>
      <c r="H176" s="685" t="s">
        <v>46</v>
      </c>
      <c r="I176" s="683" t="s">
        <v>253</v>
      </c>
      <c r="J176" s="683" t="s">
        <v>535</v>
      </c>
      <c r="K176" s="683" t="s">
        <v>536</v>
      </c>
    </row>
    <row r="177" spans="2:11" x14ac:dyDescent="0.25">
      <c r="B177" s="661"/>
      <c r="C177" s="710" t="s">
        <v>566</v>
      </c>
      <c r="D177" s="711"/>
      <c r="E177" s="709">
        <f>HLOOKUP(C177,$AH$2:$BU$3,2,0)</f>
        <v>620</v>
      </c>
      <c r="F177" s="663">
        <f t="shared" ref="F177:F180" si="9">D177*E177</f>
        <v>0</v>
      </c>
      <c r="G177" s="698"/>
      <c r="H177" s="687"/>
      <c r="I177" s="681" t="e">
        <f>VLOOKUP(H177,Presupuesto!$B$11:$C$586,2,0)</f>
        <v>#N/A</v>
      </c>
      <c r="J177" s="708" t="s">
        <v>246</v>
      </c>
      <c r="K177" s="664" t="s">
        <v>519</v>
      </c>
    </row>
    <row r="178" spans="2:11" x14ac:dyDescent="0.25">
      <c r="B178" s="661"/>
      <c r="C178" s="686" t="s">
        <v>2068</v>
      </c>
      <c r="D178" s="696">
        <v>300</v>
      </c>
      <c r="E178" s="678">
        <v>5</v>
      </c>
      <c r="F178" s="663">
        <f t="shared" si="9"/>
        <v>1500</v>
      </c>
      <c r="G178" s="698" t="s">
        <v>251</v>
      </c>
      <c r="H178" s="687" t="s">
        <v>980</v>
      </c>
      <c r="I178" s="681" t="str">
        <f>VLOOKUP(H178,Presupuesto!$B$11:$C$586,2,0)</f>
        <v>SERVICIOS DE IMPRENTA PUBLIC.Y REPRODUCCION</v>
      </c>
      <c r="J178" s="664" t="s">
        <v>598</v>
      </c>
      <c r="K178" s="664" t="s">
        <v>537</v>
      </c>
    </row>
    <row r="179" spans="2:11" x14ac:dyDescent="0.25">
      <c r="B179" s="661"/>
      <c r="C179" s="686" t="s">
        <v>2069</v>
      </c>
      <c r="D179" s="696">
        <v>40</v>
      </c>
      <c r="E179" s="678">
        <v>100</v>
      </c>
      <c r="F179" s="663">
        <f t="shared" si="9"/>
        <v>4000</v>
      </c>
      <c r="G179" s="698" t="s">
        <v>251</v>
      </c>
      <c r="H179" s="687" t="s">
        <v>972</v>
      </c>
      <c r="I179" s="681" t="str">
        <f>VLOOKUP(H179,Presupuesto!$B$11:$C$586,2,0)</f>
        <v>SERVICIOS DE TRANSPORTE EMPLEADOS</v>
      </c>
      <c r="J179" s="664" t="s">
        <v>598</v>
      </c>
      <c r="K179" s="664" t="s">
        <v>537</v>
      </c>
    </row>
    <row r="180" spans="2:11" ht="15.75" thickBot="1" x14ac:dyDescent="0.3">
      <c r="B180" s="661"/>
      <c r="C180" s="692"/>
      <c r="D180" s="697"/>
      <c r="E180" s="667"/>
      <c r="F180" s="669">
        <f t="shared" si="9"/>
        <v>0</v>
      </c>
      <c r="G180" s="699"/>
      <c r="H180" s="693"/>
      <c r="I180" s="682" t="e">
        <f>VLOOKUP(H180,Presupuesto!$B$11:$C$586,2,0)</f>
        <v>#N/A</v>
      </c>
      <c r="J180" s="670" t="str">
        <f>$J$22</f>
        <v>Desarrollo e Innov. Curricular</v>
      </c>
      <c r="K180" s="679" t="s">
        <v>519</v>
      </c>
    </row>
    <row r="182" spans="2:11" ht="15.75" thickBot="1" x14ac:dyDescent="0.3"/>
    <row r="183" spans="2:11" ht="15.75" thickBot="1" x14ac:dyDescent="0.3">
      <c r="C183" s="695" t="s">
        <v>53</v>
      </c>
      <c r="D183" s="671">
        <f>SUM(F190:F215)</f>
        <v>1156598</v>
      </c>
      <c r="E183" s="661"/>
      <c r="F183" s="661"/>
      <c r="G183" s="514"/>
      <c r="H183" s="661"/>
      <c r="I183" s="661"/>
      <c r="J183" s="661"/>
      <c r="K183" s="661"/>
    </row>
    <row r="184" spans="2:11" x14ac:dyDescent="0.25">
      <c r="C184" s="661"/>
      <c r="D184" s="661"/>
      <c r="E184" s="661"/>
      <c r="F184" s="661"/>
      <c r="G184" s="514"/>
      <c r="H184" s="661"/>
      <c r="I184" s="661"/>
      <c r="J184" s="661"/>
      <c r="K184" s="661"/>
    </row>
    <row r="185" spans="2:11" ht="15.75" x14ac:dyDescent="0.25">
      <c r="C185" s="702" t="s">
        <v>515</v>
      </c>
      <c r="D185" s="703" t="s">
        <v>2295</v>
      </c>
      <c r="E185" s="662"/>
      <c r="F185" s="662"/>
      <c r="G185" s="662"/>
      <c r="H185" s="658"/>
      <c r="I185" s="658"/>
      <c r="J185" s="658"/>
      <c r="K185" s="674"/>
    </row>
    <row r="186" spans="2:11" ht="18.75" x14ac:dyDescent="0.25">
      <c r="C186" s="704" t="str">
        <f>IFERROR(VLOOKUP(D185,'Desarrollo e Innov. Curricular'!$E:$F,2,FALSE),IFERROR(VLOOKUP(D185,Investigación!$E:$F,2,FALSE),IFERROR(VLOOKUP(D185,'Vinculación Univ. Sociedad'!$E:$F,2,FALSE),IFERROR(VLOOKUP(D185,'Docencia y Profesorado Universi'!$E:$F,2,FALSE),IFERROR(VLOOKUP(D185,Estudiantes!$E:$F,2,FALSE),IFERROR(VLOOKUP(D185,'Gestion Administrativa'!$E:$F,2,FALSE),IFERROR(VLOOKUP(D185,'Gestion Academica'!$E:$F,2,FALSE),IFERROR(VLOOKUP(D185,Graduados!$E:$F,2,FALSE),IFERROR(VLOOKUP(D185,'Gestión del Conocimiento'!$E:$F,2,FALSE),IFERROR(VLOOKUP(D185,Gobernabilidad!$E:$F,2,FALSE),IFERROR(VLOOKUP(D185,'NIVEL DE ES Y  SISTEMA NACIONAL'!$E:$F,2,FALSE),VLOOKUP(D185,'Lo Esencial'!$E:$F,2,0))))))))))))</f>
        <v>Gestionar la compra de los equipos y materiales  de los laboratorios de  la FCQF</v>
      </c>
      <c r="D186" s="654"/>
      <c r="E186" s="662"/>
      <c r="F186" s="662"/>
      <c r="G186" s="662"/>
      <c r="H186" s="658"/>
      <c r="I186" s="658"/>
      <c r="J186" s="658"/>
      <c r="K186" s="674"/>
    </row>
    <row r="187" spans="2:11" ht="15.75" thickBot="1" x14ac:dyDescent="0.3">
      <c r="C187" s="661"/>
      <c r="D187" s="661"/>
      <c r="E187" s="661"/>
      <c r="F187" s="662"/>
      <c r="G187" s="658"/>
      <c r="H187" s="658"/>
      <c r="I187" s="658"/>
      <c r="J187" s="661"/>
      <c r="K187" s="661"/>
    </row>
    <row r="188" spans="2:11" ht="30.75" thickBot="1" x14ac:dyDescent="0.3">
      <c r="C188" s="680" t="s">
        <v>44</v>
      </c>
      <c r="D188" s="680" t="s">
        <v>55</v>
      </c>
      <c r="E188" s="685" t="s">
        <v>57</v>
      </c>
      <c r="F188" s="684" t="s">
        <v>27</v>
      </c>
      <c r="G188" s="683" t="s">
        <v>252</v>
      </c>
      <c r="H188" s="685" t="s">
        <v>46</v>
      </c>
      <c r="I188" s="683" t="s">
        <v>253</v>
      </c>
      <c r="J188" s="683" t="s">
        <v>535</v>
      </c>
      <c r="K188" s="683" t="s">
        <v>536</v>
      </c>
    </row>
    <row r="189" spans="2:11" x14ac:dyDescent="0.25">
      <c r="C189" s="710" t="s">
        <v>566</v>
      </c>
      <c r="D189" s="711"/>
      <c r="E189" s="709">
        <f>HLOOKUP(C189,$AH$2:$BU$3,2,0)</f>
        <v>620</v>
      </c>
      <c r="F189" s="663">
        <f t="shared" ref="F189:F215" si="10">D189*E189</f>
        <v>0</v>
      </c>
      <c r="G189" s="698"/>
      <c r="H189" s="687"/>
      <c r="I189" s="681" t="e">
        <f>VLOOKUP(H189,Presupuesto!$B$11:$C$586,2,0)</f>
        <v>#N/A</v>
      </c>
      <c r="J189" s="708" t="s">
        <v>1851</v>
      </c>
      <c r="K189" s="664" t="s">
        <v>537</v>
      </c>
    </row>
    <row r="190" spans="2:11" x14ac:dyDescent="0.25">
      <c r="C190" s="686" t="s">
        <v>2236</v>
      </c>
      <c r="D190" s="696">
        <v>1</v>
      </c>
      <c r="E190" s="678">
        <v>102000</v>
      </c>
      <c r="F190" s="663">
        <f t="shared" si="10"/>
        <v>102000</v>
      </c>
      <c r="G190" s="698" t="s">
        <v>251</v>
      </c>
      <c r="H190" s="687" t="s">
        <v>1266</v>
      </c>
      <c r="I190" s="681" t="str">
        <f>VLOOKUP(H190,Presupuesto!$B$11:$C$586,2,0)</f>
        <v>EQUIPO MEDICO Y LABORATORIO</v>
      </c>
      <c r="J190" s="664" t="s">
        <v>1851</v>
      </c>
      <c r="K190" s="664" t="s">
        <v>537</v>
      </c>
    </row>
    <row r="191" spans="2:11" x14ac:dyDescent="0.25">
      <c r="C191" s="686" t="s">
        <v>2237</v>
      </c>
      <c r="D191" s="696">
        <v>1</v>
      </c>
      <c r="E191" s="678">
        <v>61200</v>
      </c>
      <c r="F191" s="663">
        <f t="shared" si="10"/>
        <v>61200</v>
      </c>
      <c r="G191" s="698" t="s">
        <v>251</v>
      </c>
      <c r="H191" s="687" t="s">
        <v>1266</v>
      </c>
      <c r="I191" s="681" t="str">
        <f>VLOOKUP(H191,Presupuesto!$B$11:$C$586,2,0)</f>
        <v>EQUIPO MEDICO Y LABORATORIO</v>
      </c>
      <c r="J191" s="664" t="s">
        <v>1851</v>
      </c>
      <c r="K191" s="664" t="s">
        <v>537</v>
      </c>
    </row>
    <row r="192" spans="2:11" s="661" customFormat="1" x14ac:dyDescent="0.25">
      <c r="C192" s="686" t="s">
        <v>2238</v>
      </c>
      <c r="D192" s="696">
        <v>1</v>
      </c>
      <c r="E192" s="678">
        <v>16320</v>
      </c>
      <c r="F192" s="663">
        <f t="shared" si="10"/>
        <v>16320</v>
      </c>
      <c r="G192" s="698" t="s">
        <v>251</v>
      </c>
      <c r="H192" s="687" t="s">
        <v>1266</v>
      </c>
      <c r="I192" s="681" t="str">
        <f>VLOOKUP(H192,Presupuesto!$B$11:$C$586,2,0)</f>
        <v>EQUIPO MEDICO Y LABORATORIO</v>
      </c>
      <c r="J192" s="664" t="s">
        <v>1851</v>
      </c>
      <c r="K192" s="664" t="s">
        <v>537</v>
      </c>
    </row>
    <row r="193" spans="3:11" s="661" customFormat="1" x14ac:dyDescent="0.25">
      <c r="C193" s="686" t="s">
        <v>2239</v>
      </c>
      <c r="D193" s="696">
        <v>2</v>
      </c>
      <c r="E193" s="678">
        <v>11220</v>
      </c>
      <c r="F193" s="663">
        <f t="shared" si="10"/>
        <v>22440</v>
      </c>
      <c r="G193" s="698" t="s">
        <v>251</v>
      </c>
      <c r="H193" s="687" t="s">
        <v>1266</v>
      </c>
      <c r="I193" s="681" t="str">
        <f>VLOOKUP(H193,Presupuesto!$B$11:$C$586,2,0)</f>
        <v>EQUIPO MEDICO Y LABORATORIO</v>
      </c>
      <c r="J193" s="664" t="s">
        <v>1851</v>
      </c>
      <c r="K193" s="664" t="s">
        <v>537</v>
      </c>
    </row>
    <row r="194" spans="3:11" s="661" customFormat="1" x14ac:dyDescent="0.25">
      <c r="C194" s="686" t="s">
        <v>2235</v>
      </c>
      <c r="D194" s="696">
        <v>1</v>
      </c>
      <c r="E194" s="678">
        <v>184000</v>
      </c>
      <c r="F194" s="663">
        <f t="shared" si="10"/>
        <v>184000</v>
      </c>
      <c r="G194" s="698" t="s">
        <v>251</v>
      </c>
      <c r="H194" s="687" t="s">
        <v>1266</v>
      </c>
      <c r="I194" s="681" t="str">
        <f>VLOOKUP(H194,Presupuesto!$B$11:$C$586,2,0)</f>
        <v>EQUIPO MEDICO Y LABORATORIO</v>
      </c>
      <c r="J194" s="664" t="s">
        <v>1851</v>
      </c>
      <c r="K194" s="664" t="s">
        <v>537</v>
      </c>
    </row>
    <row r="195" spans="3:11" s="661" customFormat="1" x14ac:dyDescent="0.25">
      <c r="C195" s="686" t="s">
        <v>2240</v>
      </c>
      <c r="D195" s="696">
        <v>1</v>
      </c>
      <c r="E195" s="678">
        <v>300000</v>
      </c>
      <c r="F195" s="663">
        <f t="shared" si="10"/>
        <v>300000</v>
      </c>
      <c r="G195" s="698" t="s">
        <v>251</v>
      </c>
      <c r="H195" s="687" t="s">
        <v>1266</v>
      </c>
      <c r="I195" s="681" t="str">
        <f>VLOOKUP(H195,Presupuesto!$B$11:$C$586,2,0)</f>
        <v>EQUIPO MEDICO Y LABORATORIO</v>
      </c>
      <c r="J195" s="664" t="s">
        <v>1851</v>
      </c>
      <c r="K195" s="664" t="s">
        <v>537</v>
      </c>
    </row>
    <row r="196" spans="3:11" s="661" customFormat="1" x14ac:dyDescent="0.25">
      <c r="C196" s="686" t="s">
        <v>2241</v>
      </c>
      <c r="D196" s="696">
        <v>5</v>
      </c>
      <c r="E196" s="678">
        <v>3000</v>
      </c>
      <c r="F196" s="663">
        <f t="shared" si="10"/>
        <v>15000</v>
      </c>
      <c r="G196" s="698" t="s">
        <v>251</v>
      </c>
      <c r="H196" s="687" t="s">
        <v>1266</v>
      </c>
      <c r="I196" s="681" t="str">
        <f>VLOOKUP(H196,Presupuesto!$B$11:$C$586,2,0)</f>
        <v>EQUIPO MEDICO Y LABORATORIO</v>
      </c>
      <c r="J196" s="664" t="s">
        <v>1851</v>
      </c>
      <c r="K196" s="664" t="s">
        <v>537</v>
      </c>
    </row>
    <row r="197" spans="3:11" s="661" customFormat="1" x14ac:dyDescent="0.25">
      <c r="C197" s="686" t="s">
        <v>2242</v>
      </c>
      <c r="D197" s="696">
        <v>5</v>
      </c>
      <c r="E197" s="678">
        <v>1500</v>
      </c>
      <c r="F197" s="663">
        <f t="shared" si="10"/>
        <v>7500</v>
      </c>
      <c r="G197" s="698" t="s">
        <v>251</v>
      </c>
      <c r="H197" s="687" t="s">
        <v>1266</v>
      </c>
      <c r="I197" s="681" t="str">
        <f>VLOOKUP(H197,Presupuesto!$B$11:$C$586,2,0)</f>
        <v>EQUIPO MEDICO Y LABORATORIO</v>
      </c>
      <c r="J197" s="664" t="s">
        <v>1851</v>
      </c>
      <c r="K197" s="664" t="s">
        <v>537</v>
      </c>
    </row>
    <row r="198" spans="3:11" s="661" customFormat="1" x14ac:dyDescent="0.25">
      <c r="C198" s="686" t="s">
        <v>2243</v>
      </c>
      <c r="D198" s="696">
        <v>12</v>
      </c>
      <c r="E198" s="678">
        <v>100</v>
      </c>
      <c r="F198" s="663">
        <f t="shared" si="10"/>
        <v>1200</v>
      </c>
      <c r="G198" s="698" t="s">
        <v>251</v>
      </c>
      <c r="H198" s="687" t="s">
        <v>1266</v>
      </c>
      <c r="I198" s="681" t="str">
        <f>VLOOKUP(H198,Presupuesto!$B$11:$C$586,2,0)</f>
        <v>EQUIPO MEDICO Y LABORATORIO</v>
      </c>
      <c r="J198" s="664" t="s">
        <v>1851</v>
      </c>
      <c r="K198" s="664" t="s">
        <v>537</v>
      </c>
    </row>
    <row r="199" spans="3:11" s="661" customFormat="1" x14ac:dyDescent="0.25">
      <c r="C199" s="686" t="s">
        <v>2244</v>
      </c>
      <c r="D199" s="696">
        <v>5</v>
      </c>
      <c r="E199" s="678">
        <v>300</v>
      </c>
      <c r="F199" s="663">
        <f t="shared" si="10"/>
        <v>1500</v>
      </c>
      <c r="G199" s="698" t="s">
        <v>251</v>
      </c>
      <c r="H199" s="687" t="s">
        <v>1266</v>
      </c>
      <c r="I199" s="681" t="str">
        <f>VLOOKUP(H199,Presupuesto!$B$11:$C$586,2,0)</f>
        <v>EQUIPO MEDICO Y LABORATORIO</v>
      </c>
      <c r="J199" s="664" t="s">
        <v>1851</v>
      </c>
      <c r="K199" s="664" t="s">
        <v>537</v>
      </c>
    </row>
    <row r="200" spans="3:11" s="661" customFormat="1" x14ac:dyDescent="0.25">
      <c r="C200" s="686" t="s">
        <v>2284</v>
      </c>
      <c r="D200" s="696">
        <v>12</v>
      </c>
      <c r="E200" s="678">
        <v>3000</v>
      </c>
      <c r="F200" s="663">
        <f t="shared" si="10"/>
        <v>36000</v>
      </c>
      <c r="G200" s="698" t="s">
        <v>251</v>
      </c>
      <c r="H200" s="687" t="s">
        <v>1266</v>
      </c>
      <c r="I200" s="681" t="str">
        <f>VLOOKUP(H200,Presupuesto!$B$11:$C$586,2,0)</f>
        <v>EQUIPO MEDICO Y LABORATORIO</v>
      </c>
      <c r="J200" s="664" t="s">
        <v>1851</v>
      </c>
      <c r="K200" s="664" t="s">
        <v>537</v>
      </c>
    </row>
    <row r="201" spans="3:11" s="661" customFormat="1" x14ac:dyDescent="0.25">
      <c r="C201" s="686" t="s">
        <v>2285</v>
      </c>
      <c r="D201" s="696">
        <v>12</v>
      </c>
      <c r="E201" s="678">
        <v>2000</v>
      </c>
      <c r="F201" s="663">
        <f t="shared" si="10"/>
        <v>24000</v>
      </c>
      <c r="G201" s="698" t="s">
        <v>251</v>
      </c>
      <c r="H201" s="687" t="s">
        <v>1266</v>
      </c>
      <c r="I201" s="681" t="str">
        <f>VLOOKUP(H201,Presupuesto!$B$11:$C$586,2,0)</f>
        <v>EQUIPO MEDICO Y LABORATORIO</v>
      </c>
      <c r="J201" s="664" t="s">
        <v>1851</v>
      </c>
      <c r="K201" s="664" t="s">
        <v>537</v>
      </c>
    </row>
    <row r="202" spans="3:11" s="661" customFormat="1" x14ac:dyDescent="0.25">
      <c r="C202" s="686" t="s">
        <v>2298</v>
      </c>
      <c r="D202" s="696">
        <v>1</v>
      </c>
      <c r="E202" s="678">
        <v>50000</v>
      </c>
      <c r="F202" s="663">
        <f t="shared" si="10"/>
        <v>50000</v>
      </c>
      <c r="G202" s="698" t="s">
        <v>251</v>
      </c>
      <c r="H202" s="687" t="s">
        <v>1266</v>
      </c>
      <c r="I202" s="681" t="str">
        <f>VLOOKUP(H202,Presupuesto!$B$11:$C$586,2,0)</f>
        <v>EQUIPO MEDICO Y LABORATORIO</v>
      </c>
      <c r="J202" s="664" t="s">
        <v>1851</v>
      </c>
      <c r="K202" s="664" t="s">
        <v>537</v>
      </c>
    </row>
    <row r="203" spans="3:11" s="661" customFormat="1" x14ac:dyDescent="0.25">
      <c r="C203" s="686" t="s">
        <v>2297</v>
      </c>
      <c r="D203" s="696">
        <v>1</v>
      </c>
      <c r="E203" s="678">
        <v>50000</v>
      </c>
      <c r="F203" s="663">
        <f t="shared" si="10"/>
        <v>50000</v>
      </c>
      <c r="G203" s="698" t="s">
        <v>251</v>
      </c>
      <c r="H203" s="687" t="s">
        <v>1266</v>
      </c>
      <c r="I203" s="681" t="str">
        <f>VLOOKUP(H203,Presupuesto!$B$11:$C$586,2,0)</f>
        <v>EQUIPO MEDICO Y LABORATORIO</v>
      </c>
      <c r="J203" s="664" t="s">
        <v>1851</v>
      </c>
      <c r="K203" s="664" t="s">
        <v>537</v>
      </c>
    </row>
    <row r="204" spans="3:11" s="661" customFormat="1" x14ac:dyDescent="0.25">
      <c r="C204" s="686" t="s">
        <v>2346</v>
      </c>
      <c r="D204" s="696">
        <v>6</v>
      </c>
      <c r="E204" s="678">
        <v>5000</v>
      </c>
      <c r="F204" s="663">
        <f t="shared" si="10"/>
        <v>30000</v>
      </c>
      <c r="G204" s="698" t="s">
        <v>251</v>
      </c>
      <c r="H204" s="687" t="s">
        <v>1266</v>
      </c>
      <c r="I204" s="681" t="str">
        <f>VLOOKUP(H204,Presupuesto!$B$11:$C$586,2,0)</f>
        <v>EQUIPO MEDICO Y LABORATORIO</v>
      </c>
      <c r="J204" s="664" t="s">
        <v>1851</v>
      </c>
      <c r="K204" s="664" t="s">
        <v>537</v>
      </c>
    </row>
    <row r="205" spans="3:11" s="661" customFormat="1" x14ac:dyDescent="0.25">
      <c r="C205" s="686" t="s">
        <v>2347</v>
      </c>
      <c r="D205" s="696">
        <v>5</v>
      </c>
      <c r="E205" s="678">
        <v>10268</v>
      </c>
      <c r="F205" s="663">
        <f t="shared" si="10"/>
        <v>51340</v>
      </c>
      <c r="G205" s="698" t="s">
        <v>251</v>
      </c>
      <c r="H205" s="687" t="s">
        <v>1266</v>
      </c>
      <c r="I205" s="681" t="str">
        <f>VLOOKUP(H205,Presupuesto!$B$11:$C$586,2,0)</f>
        <v>EQUIPO MEDICO Y LABORATORIO</v>
      </c>
      <c r="J205" s="664" t="s">
        <v>1851</v>
      </c>
      <c r="K205" s="664" t="s">
        <v>537</v>
      </c>
    </row>
    <row r="206" spans="3:11" s="661" customFormat="1" x14ac:dyDescent="0.25">
      <c r="C206" s="686" t="s">
        <v>2396</v>
      </c>
      <c r="D206" s="696">
        <v>4</v>
      </c>
      <c r="E206" s="678">
        <v>21842</v>
      </c>
      <c r="F206" s="663">
        <f t="shared" si="10"/>
        <v>87368</v>
      </c>
      <c r="G206" s="698" t="s">
        <v>251</v>
      </c>
      <c r="H206" s="687" t="s">
        <v>1266</v>
      </c>
      <c r="I206" s="681" t="str">
        <f>VLOOKUP(H206,Presupuesto!$B$11:$C$586,2,0)</f>
        <v>EQUIPO MEDICO Y LABORATORIO</v>
      </c>
      <c r="J206" s="664" t="s">
        <v>1851</v>
      </c>
      <c r="K206" s="664" t="s">
        <v>537</v>
      </c>
    </row>
    <row r="207" spans="3:11" x14ac:dyDescent="0.25">
      <c r="C207" s="686" t="s">
        <v>2348</v>
      </c>
      <c r="D207" s="696">
        <v>3</v>
      </c>
      <c r="E207" s="678">
        <v>13010</v>
      </c>
      <c r="F207" s="663">
        <f t="shared" si="10"/>
        <v>39030</v>
      </c>
      <c r="G207" s="698" t="s">
        <v>251</v>
      </c>
      <c r="H207" s="687" t="s">
        <v>1266</v>
      </c>
      <c r="I207" s="681" t="str">
        <f>VLOOKUP(H207,Presupuesto!$B$11:$C$586,2,0)</f>
        <v>EQUIPO MEDICO Y LABORATORIO</v>
      </c>
      <c r="J207" s="664" t="s">
        <v>1851</v>
      </c>
      <c r="K207" s="664" t="s">
        <v>537</v>
      </c>
    </row>
    <row r="208" spans="3:11" x14ac:dyDescent="0.25">
      <c r="C208" s="686" t="s">
        <v>2349</v>
      </c>
      <c r="D208" s="696">
        <v>6</v>
      </c>
      <c r="E208" s="678">
        <v>5500</v>
      </c>
      <c r="F208" s="663">
        <f t="shared" si="10"/>
        <v>33000</v>
      </c>
      <c r="G208" s="698" t="s">
        <v>251</v>
      </c>
      <c r="H208" s="687" t="s">
        <v>1266</v>
      </c>
      <c r="I208" s="681" t="str">
        <f>VLOOKUP(H208,Presupuesto!$B$11:$C$586,2,0)</f>
        <v>EQUIPO MEDICO Y LABORATORIO</v>
      </c>
      <c r="J208" s="664" t="s">
        <v>1851</v>
      </c>
      <c r="K208" s="664" t="s">
        <v>537</v>
      </c>
    </row>
    <row r="209" spans="3:11" s="661" customFormat="1" x14ac:dyDescent="0.25">
      <c r="C209" s="686" t="s">
        <v>2391</v>
      </c>
      <c r="D209" s="696">
        <v>20</v>
      </c>
      <c r="E209" s="678">
        <v>100</v>
      </c>
      <c r="F209" s="663">
        <f t="shared" si="10"/>
        <v>2000</v>
      </c>
      <c r="G209" s="698" t="s">
        <v>251</v>
      </c>
      <c r="H209" s="687" t="s">
        <v>1148</v>
      </c>
      <c r="I209" s="681" t="str">
        <f>VLOOKUP(H209,Presupuesto!$B$11:$C$586,2,0)</f>
        <v>PRODUCTOS DE MATERIAL PLASTICO.</v>
      </c>
      <c r="J209" s="664" t="s">
        <v>1851</v>
      </c>
      <c r="K209" s="664" t="s">
        <v>537</v>
      </c>
    </row>
    <row r="210" spans="3:11" s="661" customFormat="1" x14ac:dyDescent="0.25">
      <c r="C210" s="686" t="s">
        <v>2392</v>
      </c>
      <c r="D210" s="696">
        <v>1</v>
      </c>
      <c r="E210" s="678">
        <v>400</v>
      </c>
      <c r="F210" s="663">
        <f t="shared" si="10"/>
        <v>400</v>
      </c>
      <c r="G210" s="698" t="s">
        <v>251</v>
      </c>
      <c r="H210" s="687" t="s">
        <v>1202</v>
      </c>
      <c r="I210" s="681" t="str">
        <f>VLOOKUP(H210,Presupuesto!$B$11:$C$586,2,0)</f>
        <v>ELEMENTOS DE LIMPIEZA</v>
      </c>
      <c r="J210" s="664" t="s">
        <v>1851</v>
      </c>
      <c r="K210" s="664" t="s">
        <v>537</v>
      </c>
    </row>
    <row r="211" spans="3:11" s="661" customFormat="1" x14ac:dyDescent="0.25">
      <c r="C211" s="686" t="s">
        <v>2393</v>
      </c>
      <c r="D211" s="696">
        <v>20</v>
      </c>
      <c r="E211" s="678">
        <v>300</v>
      </c>
      <c r="F211" s="663">
        <f t="shared" si="10"/>
        <v>6000</v>
      </c>
      <c r="G211" s="698" t="s">
        <v>251</v>
      </c>
      <c r="H211" s="687" t="s">
        <v>1266</v>
      </c>
      <c r="I211" s="681" t="str">
        <f>VLOOKUP(H211,Presupuesto!$B$11:$C$586,2,0)</f>
        <v>EQUIPO MEDICO Y LABORATORIO</v>
      </c>
      <c r="J211" s="664" t="s">
        <v>1851</v>
      </c>
      <c r="K211" s="664" t="s">
        <v>537</v>
      </c>
    </row>
    <row r="212" spans="3:11" s="661" customFormat="1" x14ac:dyDescent="0.25">
      <c r="C212" s="686" t="s">
        <v>2394</v>
      </c>
      <c r="D212" s="696">
        <v>1</v>
      </c>
      <c r="E212" s="678">
        <v>300</v>
      </c>
      <c r="F212" s="663">
        <f t="shared" si="10"/>
        <v>300</v>
      </c>
      <c r="G212" s="698" t="s">
        <v>251</v>
      </c>
      <c r="H212" s="687" t="s">
        <v>1266</v>
      </c>
      <c r="I212" s="681" t="str">
        <f>VLOOKUP(H212,Presupuesto!$B$11:$C$586,2,0)</f>
        <v>EQUIPO MEDICO Y LABORATORIO</v>
      </c>
      <c r="J212" s="664" t="s">
        <v>1851</v>
      </c>
      <c r="K212" s="664" t="s">
        <v>537</v>
      </c>
    </row>
    <row r="213" spans="3:11" s="661" customFormat="1" x14ac:dyDescent="0.25">
      <c r="C213" s="686" t="s">
        <v>2395</v>
      </c>
      <c r="D213" s="696">
        <v>1</v>
      </c>
      <c r="E213" s="678">
        <v>11000</v>
      </c>
      <c r="F213" s="663">
        <f t="shared" si="10"/>
        <v>11000</v>
      </c>
      <c r="G213" s="698" t="s">
        <v>251</v>
      </c>
      <c r="H213" s="687" t="s">
        <v>1266</v>
      </c>
      <c r="I213" s="681" t="str">
        <f>VLOOKUP(H213,Presupuesto!$B$11:$C$586,2,0)</f>
        <v>EQUIPO MEDICO Y LABORATORIO</v>
      </c>
      <c r="J213" s="664" t="s">
        <v>1851</v>
      </c>
      <c r="K213" s="664" t="s">
        <v>537</v>
      </c>
    </row>
    <row r="214" spans="3:11" s="661" customFormat="1" x14ac:dyDescent="0.25">
      <c r="C214" s="686" t="s">
        <v>2397</v>
      </c>
      <c r="D214" s="696">
        <v>1</v>
      </c>
      <c r="E214" s="678">
        <v>25000</v>
      </c>
      <c r="F214" s="663">
        <f t="shared" si="10"/>
        <v>25000</v>
      </c>
      <c r="G214" s="698" t="s">
        <v>251</v>
      </c>
      <c r="H214" s="687" t="s">
        <v>1266</v>
      </c>
      <c r="I214" s="681" t="str">
        <f>VLOOKUP(H214,Presupuesto!$B$11:$C$586,2,0)</f>
        <v>EQUIPO MEDICO Y LABORATORIO</v>
      </c>
      <c r="J214" s="664" t="s">
        <v>1851</v>
      </c>
      <c r="K214" s="664" t="s">
        <v>537</v>
      </c>
    </row>
    <row r="215" spans="3:11" ht="15.75" thickBot="1" x14ac:dyDescent="0.3">
      <c r="C215" s="692"/>
      <c r="D215" s="697"/>
      <c r="E215" s="667"/>
      <c r="F215" s="669">
        <f t="shared" si="10"/>
        <v>0</v>
      </c>
      <c r="G215" s="699"/>
      <c r="H215" s="693"/>
      <c r="I215" s="681" t="e">
        <f>VLOOKUP(H215,Presupuesto!$B$11:$C$586,2,0)</f>
        <v>#N/A</v>
      </c>
      <c r="J215" s="670"/>
      <c r="K215" s="679" t="s">
        <v>519</v>
      </c>
    </row>
    <row r="217" spans="3:11" ht="15.75" thickBot="1" x14ac:dyDescent="0.3"/>
    <row r="218" spans="3:11" ht="15.75" thickBot="1" x14ac:dyDescent="0.3">
      <c r="C218" s="695" t="s">
        <v>53</v>
      </c>
      <c r="D218" s="671">
        <f>SUM(F225:F228)</f>
        <v>680000</v>
      </c>
      <c r="E218" s="661"/>
      <c r="F218" s="661"/>
      <c r="G218" s="514"/>
      <c r="H218" s="661"/>
      <c r="I218" s="661"/>
      <c r="J218" s="661"/>
      <c r="K218" s="661"/>
    </row>
    <row r="219" spans="3:11" x14ac:dyDescent="0.25">
      <c r="C219" s="661"/>
      <c r="D219" s="661"/>
      <c r="E219" s="661"/>
      <c r="F219" s="661"/>
      <c r="G219" s="514"/>
      <c r="H219" s="661"/>
      <c r="I219" s="661"/>
      <c r="J219" s="661"/>
      <c r="K219" s="661"/>
    </row>
    <row r="220" spans="3:11" ht="15.75" x14ac:dyDescent="0.25">
      <c r="C220" s="702" t="s">
        <v>515</v>
      </c>
      <c r="D220" s="703" t="s">
        <v>2299</v>
      </c>
      <c r="E220" s="662"/>
      <c r="F220" s="662"/>
      <c r="G220" s="662"/>
      <c r="H220" s="658"/>
      <c r="I220" s="658"/>
      <c r="J220" s="658"/>
      <c r="K220" s="674"/>
    </row>
    <row r="221" spans="3:11" ht="18.75" x14ac:dyDescent="0.25">
      <c r="C221" s="704" t="str">
        <f>IFERROR(VLOOKUP(D220,'Desarrollo e Innov. Curricular'!$E:$F,2,FALSE),IFERROR(VLOOKUP(D220,Investigación!$E:$F,2,FALSE),IFERROR(VLOOKUP(D220,'Vinculación Univ. Sociedad'!$E:$F,2,FALSE),IFERROR(VLOOKUP(D220,'Docencia y Profesorado Universi'!$E:$F,2,FALSE),IFERROR(VLOOKUP(D220,Estudiantes!$E:$F,2,FALSE),IFERROR(VLOOKUP(D220,'Gestion Administrativa'!$E:$F,2,FALSE),IFERROR(VLOOKUP(D220,'Gestion Academica'!$E:$F,2,FALSE),IFERROR(VLOOKUP(D220,Graduados!$E:$F,2,FALSE),IFERROR(VLOOKUP(D220,'Gestión del Conocimiento'!$E:$F,2,FALSE),IFERROR(VLOOKUP(D220,Gobernabilidad!$E:$F,2,FALSE),IFERROR(VLOOKUP(D220,'NIVEL DE ES Y  SISTEMA NACIONAL'!$E:$F,2,FALSE),VLOOKUP(D220,'Lo Esencial'!$E:$F,2,0))))))))))))</f>
        <v xml:space="preserve">Mantenimiento Correctivo y Preventivo de Equipo de Medicion </v>
      </c>
      <c r="D221" s="654"/>
      <c r="E221" s="662"/>
      <c r="F221" s="662"/>
      <c r="G221" s="662"/>
      <c r="H221" s="658"/>
      <c r="I221" s="658"/>
      <c r="J221" s="658"/>
      <c r="K221" s="674"/>
    </row>
    <row r="222" spans="3:11" ht="15.75" thickBot="1" x14ac:dyDescent="0.3">
      <c r="C222" s="661"/>
      <c r="D222" s="661"/>
      <c r="E222" s="661"/>
      <c r="F222" s="662"/>
      <c r="G222" s="658"/>
      <c r="H222" s="658"/>
      <c r="I222" s="658"/>
      <c r="J222" s="661"/>
      <c r="K222" s="661"/>
    </row>
    <row r="223" spans="3:11" ht="30.75" thickBot="1" x14ac:dyDescent="0.3">
      <c r="C223" s="680" t="s">
        <v>44</v>
      </c>
      <c r="D223" s="680" t="s">
        <v>55</v>
      </c>
      <c r="E223" s="685" t="s">
        <v>57</v>
      </c>
      <c r="F223" s="684" t="s">
        <v>27</v>
      </c>
      <c r="G223" s="683" t="s">
        <v>252</v>
      </c>
      <c r="H223" s="685" t="s">
        <v>46</v>
      </c>
      <c r="I223" s="683" t="s">
        <v>253</v>
      </c>
      <c r="J223" s="683" t="s">
        <v>535</v>
      </c>
      <c r="K223" s="683" t="s">
        <v>536</v>
      </c>
    </row>
    <row r="224" spans="3:11" x14ac:dyDescent="0.25">
      <c r="C224" s="710" t="s">
        <v>566</v>
      </c>
      <c r="D224" s="711"/>
      <c r="E224" s="709">
        <f>HLOOKUP(C224,$AH$2:$BU$3,2,0)</f>
        <v>620</v>
      </c>
      <c r="F224" s="663">
        <f t="shared" ref="F224:F227" si="11">D224*E224</f>
        <v>0</v>
      </c>
      <c r="G224" s="698"/>
      <c r="H224" s="687"/>
      <c r="I224" s="681" t="e">
        <f>VLOOKUP(H224,Presupuesto!$B$11:$C$586,2,0)</f>
        <v>#N/A</v>
      </c>
      <c r="J224" s="708" t="s">
        <v>1851</v>
      </c>
      <c r="K224" s="664" t="s">
        <v>519</v>
      </c>
    </row>
    <row r="225" spans="3:11" ht="30" x14ac:dyDescent="0.25">
      <c r="C225" s="614" t="s">
        <v>2301</v>
      </c>
      <c r="D225" s="696">
        <v>1</v>
      </c>
      <c r="E225" s="678">
        <v>200000</v>
      </c>
      <c r="F225" s="663">
        <f t="shared" si="11"/>
        <v>200000</v>
      </c>
      <c r="G225" s="698" t="s">
        <v>251</v>
      </c>
      <c r="H225" s="687" t="s">
        <v>944</v>
      </c>
      <c r="I225" s="681" t="str">
        <f>VLOOKUP(H225,Presupuesto!$B$11:$C$586,2,0)</f>
        <v>MANTENIMIENTO Y REPARACION DE OTROS EQUIPOS</v>
      </c>
      <c r="J225" s="664" t="s">
        <v>1851</v>
      </c>
      <c r="K225" s="664" t="s">
        <v>522</v>
      </c>
    </row>
    <row r="226" spans="3:11" x14ac:dyDescent="0.25">
      <c r="C226" s="686" t="s">
        <v>2302</v>
      </c>
      <c r="D226" s="696">
        <v>3</v>
      </c>
      <c r="E226" s="678">
        <v>160000</v>
      </c>
      <c r="F226" s="663">
        <f t="shared" si="11"/>
        <v>480000</v>
      </c>
      <c r="G226" s="698" t="s">
        <v>251</v>
      </c>
      <c r="H226" s="687" t="s">
        <v>944</v>
      </c>
      <c r="I226" s="681" t="str">
        <f>VLOOKUP(H226,Presupuesto!$B$11:$C$586,2,0)</f>
        <v>MANTENIMIENTO Y REPARACION DE OTROS EQUIPOS</v>
      </c>
      <c r="J226" s="664" t="s">
        <v>1851</v>
      </c>
      <c r="K226" s="664" t="s">
        <v>522</v>
      </c>
    </row>
    <row r="227" spans="3:11" ht="15.75" thickBot="1" x14ac:dyDescent="0.3">
      <c r="C227" s="692"/>
      <c r="D227" s="697"/>
      <c r="E227" s="667"/>
      <c r="F227" s="669">
        <f t="shared" si="11"/>
        <v>0</v>
      </c>
      <c r="G227" s="699"/>
      <c r="H227" s="693"/>
      <c r="I227" s="682" t="e">
        <f>VLOOKUP(H227,Presupuesto!$B$11:$C$586,2,0)</f>
        <v>#N/A</v>
      </c>
      <c r="J227" s="670" t="str">
        <f>$J$22</f>
        <v>Desarrollo e Innov. Curricular</v>
      </c>
      <c r="K227" s="679" t="s">
        <v>519</v>
      </c>
    </row>
    <row r="229" spans="3:11" ht="15.75" thickBot="1" x14ac:dyDescent="0.3"/>
    <row r="230" spans="3:11" ht="15.75" thickBot="1" x14ac:dyDescent="0.3">
      <c r="C230" s="695" t="s">
        <v>53</v>
      </c>
      <c r="D230" s="671">
        <f>SUM(F237:F252)</f>
        <v>1068171</v>
      </c>
      <c r="E230" s="661"/>
      <c r="F230" s="661"/>
      <c r="G230" s="514"/>
      <c r="H230" s="661"/>
      <c r="I230" s="661"/>
      <c r="J230" s="661"/>
      <c r="K230" s="661"/>
    </row>
    <row r="231" spans="3:11" x14ac:dyDescent="0.25">
      <c r="C231" s="661"/>
      <c r="D231" s="661"/>
      <c r="E231" s="661"/>
      <c r="F231" s="661"/>
      <c r="G231" s="514"/>
      <c r="H231" s="661"/>
      <c r="I231" s="661"/>
      <c r="J231" s="661"/>
      <c r="K231" s="661"/>
    </row>
    <row r="232" spans="3:11" ht="15.75" x14ac:dyDescent="0.25">
      <c r="C232" s="702" t="s">
        <v>515</v>
      </c>
      <c r="D232" s="703" t="s">
        <v>1905</v>
      </c>
      <c r="E232" s="662"/>
      <c r="F232" s="662"/>
      <c r="G232" s="662"/>
      <c r="H232" s="658"/>
      <c r="I232" s="658"/>
      <c r="J232" s="658"/>
      <c r="K232" s="674"/>
    </row>
    <row r="233" spans="3:11" ht="18.75" x14ac:dyDescent="0.25">
      <c r="C233" s="704" t="str">
        <f>IFERROR(VLOOKUP(D232,'Desarrollo e Innov. Curricular'!$E:$F,2,FALSE),IFERROR(VLOOKUP(D232,Investigación!$E:$F,2,FALSE),IFERROR(VLOOKUP(D232,'Vinculación Univ. Sociedad'!$E:$F,2,FALSE),IFERROR(VLOOKUP(D232,'Docencia y Profesorado Universi'!$E:$F,2,FALSE),IFERROR(VLOOKUP(D232,Estudiantes!$E:$F,2,FALSE),IFERROR(VLOOKUP(D232,'Gestion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Elaboracion del perfil del proyecto del estudio fitoquimico de Bauhinia monandra</v>
      </c>
      <c r="D233" s="654"/>
      <c r="E233" s="662"/>
      <c r="F233" s="662"/>
      <c r="G233" s="662"/>
      <c r="H233" s="658"/>
      <c r="I233" s="658"/>
      <c r="J233" s="658"/>
      <c r="K233" s="674"/>
    </row>
    <row r="234" spans="3:11" ht="15.75" thickBot="1" x14ac:dyDescent="0.3">
      <c r="C234" s="661"/>
      <c r="D234" s="661"/>
      <c r="E234" s="661"/>
      <c r="F234" s="662"/>
      <c r="G234" s="658"/>
      <c r="H234" s="658"/>
      <c r="I234" s="658"/>
      <c r="J234" s="661"/>
      <c r="K234" s="661"/>
    </row>
    <row r="235" spans="3:11" ht="30.75" thickBot="1" x14ac:dyDescent="0.3">
      <c r="C235" s="680" t="s">
        <v>44</v>
      </c>
      <c r="D235" s="680" t="s">
        <v>55</v>
      </c>
      <c r="E235" s="685" t="s">
        <v>57</v>
      </c>
      <c r="F235" s="684" t="s">
        <v>27</v>
      </c>
      <c r="G235" s="683" t="s">
        <v>252</v>
      </c>
      <c r="H235" s="685" t="s">
        <v>46</v>
      </c>
      <c r="I235" s="683" t="s">
        <v>253</v>
      </c>
      <c r="J235" s="683" t="s">
        <v>535</v>
      </c>
      <c r="K235" s="683" t="s">
        <v>536</v>
      </c>
    </row>
    <row r="236" spans="3:11" x14ac:dyDescent="0.25">
      <c r="C236" s="710" t="s">
        <v>566</v>
      </c>
      <c r="D236" s="711"/>
      <c r="E236" s="709">
        <f>HLOOKUP(C236,$AH$2:$BU$3,2,0)</f>
        <v>620</v>
      </c>
      <c r="F236" s="663">
        <f t="shared" ref="F236:F251" si="12">D236*E236</f>
        <v>0</v>
      </c>
      <c r="G236" s="698"/>
      <c r="H236" s="687"/>
      <c r="I236" s="681" t="e">
        <f>VLOOKUP(H236,Presupuesto!$B$11:$C$586,2,0)</f>
        <v>#N/A</v>
      </c>
      <c r="J236" s="708" t="s">
        <v>236</v>
      </c>
      <c r="K236" s="664" t="s">
        <v>537</v>
      </c>
    </row>
    <row r="237" spans="3:11" x14ac:dyDescent="0.25">
      <c r="C237" s="686" t="s">
        <v>2245</v>
      </c>
      <c r="D237" s="696">
        <v>3</v>
      </c>
      <c r="E237" s="678">
        <v>10518</v>
      </c>
      <c r="F237" s="663">
        <f t="shared" si="12"/>
        <v>31554</v>
      </c>
      <c r="G237" s="698" t="s">
        <v>251</v>
      </c>
      <c r="H237" s="687" t="s">
        <v>1266</v>
      </c>
      <c r="I237" s="681" t="str">
        <f>VLOOKUP(H237,Presupuesto!$B$11:$C$586,2,0)</f>
        <v>EQUIPO MEDICO Y LABORATORIO</v>
      </c>
      <c r="J237" s="664" t="s">
        <v>236</v>
      </c>
      <c r="K237" s="664" t="s">
        <v>537</v>
      </c>
    </row>
    <row r="238" spans="3:11" x14ac:dyDescent="0.25">
      <c r="C238" s="686" t="s">
        <v>2246</v>
      </c>
      <c r="D238" s="696">
        <v>3</v>
      </c>
      <c r="E238" s="678">
        <v>159591</v>
      </c>
      <c r="F238" s="663">
        <f t="shared" si="12"/>
        <v>478773</v>
      </c>
      <c r="G238" s="698" t="s">
        <v>251</v>
      </c>
      <c r="H238" s="687" t="s">
        <v>1266</v>
      </c>
      <c r="I238" s="681" t="str">
        <f>VLOOKUP(H238,Presupuesto!$B$11:$C$586,2,0)</f>
        <v>EQUIPO MEDICO Y LABORATORIO</v>
      </c>
      <c r="J238" s="664" t="s">
        <v>236</v>
      </c>
      <c r="K238" s="664" t="s">
        <v>537</v>
      </c>
    </row>
    <row r="239" spans="3:11" x14ac:dyDescent="0.25">
      <c r="C239" s="686" t="s">
        <v>2247</v>
      </c>
      <c r="D239" s="696">
        <v>3</v>
      </c>
      <c r="E239" s="678">
        <v>8900</v>
      </c>
      <c r="F239" s="663">
        <f t="shared" si="12"/>
        <v>26700</v>
      </c>
      <c r="G239" s="698" t="s">
        <v>251</v>
      </c>
      <c r="H239" s="687" t="s">
        <v>1266</v>
      </c>
      <c r="I239" s="681" t="str">
        <f>VLOOKUP(H239,Presupuesto!$B$11:$C$586,2,0)</f>
        <v>EQUIPO MEDICO Y LABORATORIO</v>
      </c>
      <c r="J239" s="664" t="s">
        <v>236</v>
      </c>
      <c r="K239" s="664" t="s">
        <v>537</v>
      </c>
    </row>
    <row r="240" spans="3:11" x14ac:dyDescent="0.25">
      <c r="C240" s="686" t="s">
        <v>2248</v>
      </c>
      <c r="D240" s="696">
        <v>24</v>
      </c>
      <c r="E240" s="678">
        <v>1393</v>
      </c>
      <c r="F240" s="663">
        <f t="shared" si="12"/>
        <v>33432</v>
      </c>
      <c r="G240" s="698" t="s">
        <v>251</v>
      </c>
      <c r="H240" s="687" t="s">
        <v>1118</v>
      </c>
      <c r="I240" s="681" t="str">
        <f>VLOOKUP(H240,Presupuesto!$B$11:$C$586,2,0)</f>
        <v>ELEMENTOS Y COMPUESTOS QUIMICOS</v>
      </c>
      <c r="J240" s="664" t="s">
        <v>236</v>
      </c>
      <c r="K240" s="664" t="s">
        <v>537</v>
      </c>
    </row>
    <row r="241" spans="3:11" x14ac:dyDescent="0.25">
      <c r="C241" s="686" t="s">
        <v>2249</v>
      </c>
      <c r="D241" s="696">
        <v>24</v>
      </c>
      <c r="E241" s="678">
        <v>743</v>
      </c>
      <c r="F241" s="663">
        <f t="shared" si="12"/>
        <v>17832</v>
      </c>
      <c r="G241" s="698" t="s">
        <v>251</v>
      </c>
      <c r="H241" s="687" t="s">
        <v>1118</v>
      </c>
      <c r="I241" s="681" t="str">
        <f>VLOOKUP(H241,Presupuesto!$B$11:$C$586,2,0)</f>
        <v>ELEMENTOS Y COMPUESTOS QUIMICOS</v>
      </c>
      <c r="J241" s="664" t="s">
        <v>236</v>
      </c>
      <c r="K241" s="664" t="s">
        <v>537</v>
      </c>
    </row>
    <row r="242" spans="3:11" x14ac:dyDescent="0.25">
      <c r="C242" s="686" t="s">
        <v>2250</v>
      </c>
      <c r="D242" s="696">
        <v>50</v>
      </c>
      <c r="E242" s="678">
        <v>8840</v>
      </c>
      <c r="F242" s="663">
        <f t="shared" si="12"/>
        <v>442000</v>
      </c>
      <c r="G242" s="698" t="s">
        <v>251</v>
      </c>
      <c r="H242" s="687" t="s">
        <v>1118</v>
      </c>
      <c r="I242" s="681" t="str">
        <f>VLOOKUP(H242,Presupuesto!$B$11:$C$586,2,0)</f>
        <v>ELEMENTOS Y COMPUESTOS QUIMICOS</v>
      </c>
      <c r="J242" s="664" t="s">
        <v>236</v>
      </c>
      <c r="K242" s="664" t="s">
        <v>537</v>
      </c>
    </row>
    <row r="243" spans="3:11" x14ac:dyDescent="0.25">
      <c r="C243" s="686" t="s">
        <v>2251</v>
      </c>
      <c r="D243" s="696">
        <v>24</v>
      </c>
      <c r="E243" s="678">
        <v>530</v>
      </c>
      <c r="F243" s="663">
        <f t="shared" si="12"/>
        <v>12720</v>
      </c>
      <c r="G243" s="698" t="s">
        <v>251</v>
      </c>
      <c r="H243" s="687" t="s">
        <v>1118</v>
      </c>
      <c r="I243" s="681" t="str">
        <f>VLOOKUP(H243,Presupuesto!$B$11:$C$586,2,0)</f>
        <v>ELEMENTOS Y COMPUESTOS QUIMICOS</v>
      </c>
      <c r="J243" s="664" t="s">
        <v>236</v>
      </c>
      <c r="K243" s="664" t="s">
        <v>537</v>
      </c>
    </row>
    <row r="244" spans="3:11" x14ac:dyDescent="0.25">
      <c r="C244" s="686" t="s">
        <v>2252</v>
      </c>
      <c r="D244" s="696">
        <v>1</v>
      </c>
      <c r="E244" s="678">
        <v>1423</v>
      </c>
      <c r="F244" s="663">
        <f t="shared" si="12"/>
        <v>1423</v>
      </c>
      <c r="G244" s="698" t="s">
        <v>251</v>
      </c>
      <c r="H244" s="687" t="s">
        <v>1118</v>
      </c>
      <c r="I244" s="681" t="str">
        <f>VLOOKUP(H244,Presupuesto!$B$11:$C$586,2,0)</f>
        <v>ELEMENTOS Y COMPUESTOS QUIMICOS</v>
      </c>
      <c r="J244" s="664" t="s">
        <v>236</v>
      </c>
      <c r="K244" s="664" t="s">
        <v>537</v>
      </c>
    </row>
    <row r="245" spans="3:11" x14ac:dyDescent="0.25">
      <c r="C245" s="686" t="s">
        <v>2253</v>
      </c>
      <c r="D245" s="696">
        <v>3</v>
      </c>
      <c r="E245" s="678">
        <v>4861</v>
      </c>
      <c r="F245" s="663">
        <f t="shared" si="12"/>
        <v>14583</v>
      </c>
      <c r="G245" s="698" t="s">
        <v>251</v>
      </c>
      <c r="H245" s="687" t="s">
        <v>1118</v>
      </c>
      <c r="I245" s="681" t="str">
        <f>VLOOKUP(H245,Presupuesto!$B$11:$C$586,2,0)</f>
        <v>ELEMENTOS Y COMPUESTOS QUIMICOS</v>
      </c>
      <c r="J245" s="664" t="s">
        <v>236</v>
      </c>
      <c r="K245" s="664" t="s">
        <v>537</v>
      </c>
    </row>
    <row r="246" spans="3:11" x14ac:dyDescent="0.25">
      <c r="C246" s="686" t="s">
        <v>2254</v>
      </c>
      <c r="D246" s="696">
        <v>1</v>
      </c>
      <c r="E246" s="678">
        <v>1255</v>
      </c>
      <c r="F246" s="663">
        <f t="shared" si="12"/>
        <v>1255</v>
      </c>
      <c r="G246" s="698" t="s">
        <v>251</v>
      </c>
      <c r="H246" s="687" t="s">
        <v>1118</v>
      </c>
      <c r="I246" s="681" t="str">
        <f>VLOOKUP(H246,Presupuesto!$B$11:$C$586,2,0)</f>
        <v>ELEMENTOS Y COMPUESTOS QUIMICOS</v>
      </c>
      <c r="J246" s="664" t="s">
        <v>236</v>
      </c>
      <c r="K246" s="664" t="s">
        <v>537</v>
      </c>
    </row>
    <row r="247" spans="3:11" x14ac:dyDescent="0.25">
      <c r="C247" s="686" t="s">
        <v>2255</v>
      </c>
      <c r="D247" s="696">
        <v>1</v>
      </c>
      <c r="E247" s="678">
        <v>833</v>
      </c>
      <c r="F247" s="663">
        <f t="shared" si="12"/>
        <v>833</v>
      </c>
      <c r="G247" s="698" t="s">
        <v>251</v>
      </c>
      <c r="H247" s="687" t="s">
        <v>1118</v>
      </c>
      <c r="I247" s="681" t="str">
        <f>VLOOKUP(H247,Presupuesto!$B$11:$C$586,2,0)</f>
        <v>ELEMENTOS Y COMPUESTOS QUIMICOS</v>
      </c>
      <c r="J247" s="664" t="s">
        <v>236</v>
      </c>
      <c r="K247" s="664" t="s">
        <v>537</v>
      </c>
    </row>
    <row r="248" spans="3:11" x14ac:dyDescent="0.25">
      <c r="C248" s="686" t="s">
        <v>2256</v>
      </c>
      <c r="D248" s="696">
        <v>1</v>
      </c>
      <c r="E248" s="678">
        <v>720</v>
      </c>
      <c r="F248" s="663">
        <f t="shared" si="12"/>
        <v>720</v>
      </c>
      <c r="G248" s="698" t="s">
        <v>251</v>
      </c>
      <c r="H248" s="687" t="s">
        <v>1118</v>
      </c>
      <c r="I248" s="681" t="str">
        <f>VLOOKUP(H248,Presupuesto!$B$11:$C$586,2,0)</f>
        <v>ELEMENTOS Y COMPUESTOS QUIMICOS</v>
      </c>
      <c r="J248" s="664" t="s">
        <v>236</v>
      </c>
      <c r="K248" s="664" t="s">
        <v>537</v>
      </c>
    </row>
    <row r="249" spans="3:11" x14ac:dyDescent="0.25">
      <c r="C249" s="686" t="s">
        <v>2257</v>
      </c>
      <c r="D249" s="696">
        <v>1</v>
      </c>
      <c r="E249" s="678">
        <v>670</v>
      </c>
      <c r="F249" s="663">
        <f t="shared" si="12"/>
        <v>670</v>
      </c>
      <c r="G249" s="698" t="s">
        <v>251</v>
      </c>
      <c r="H249" s="687" t="s">
        <v>1118</v>
      </c>
      <c r="I249" s="681" t="str">
        <f>VLOOKUP(H249,Presupuesto!$B$11:$C$586,2,0)</f>
        <v>ELEMENTOS Y COMPUESTOS QUIMICOS</v>
      </c>
      <c r="J249" s="664" t="s">
        <v>236</v>
      </c>
      <c r="K249" s="664" t="s">
        <v>537</v>
      </c>
    </row>
    <row r="250" spans="3:11" x14ac:dyDescent="0.25">
      <c r="C250" s="686" t="s">
        <v>2258</v>
      </c>
      <c r="D250" s="696">
        <v>6</v>
      </c>
      <c r="E250" s="678">
        <v>946</v>
      </c>
      <c r="F250" s="663">
        <f t="shared" si="12"/>
        <v>5676</v>
      </c>
      <c r="G250" s="698" t="s">
        <v>251</v>
      </c>
      <c r="H250" s="687" t="s">
        <v>1118</v>
      </c>
      <c r="I250" s="681" t="str">
        <f>VLOOKUP(H250,Presupuesto!$B$11:$C$586,2,0)</f>
        <v>ELEMENTOS Y COMPUESTOS QUIMICOS</v>
      </c>
      <c r="J250" s="664" t="s">
        <v>236</v>
      </c>
      <c r="K250" s="664" t="s">
        <v>537</v>
      </c>
    </row>
    <row r="251" spans="3:11" ht="15.75" thickBot="1" x14ac:dyDescent="0.3">
      <c r="C251" s="692"/>
      <c r="D251" s="697"/>
      <c r="E251" s="667"/>
      <c r="F251" s="669">
        <f t="shared" si="12"/>
        <v>0</v>
      </c>
      <c r="G251" s="699"/>
      <c r="H251" s="693"/>
      <c r="I251" s="681" t="e">
        <f>VLOOKUP(H251,Presupuesto!$B$11:$C$586,2,0)</f>
        <v>#N/A</v>
      </c>
      <c r="J251" s="670" t="str">
        <f>$J$22</f>
        <v>Desarrollo e Innov. Curricular</v>
      </c>
      <c r="K251" s="679" t="s">
        <v>519</v>
      </c>
    </row>
    <row r="254" spans="3:11" ht="15.75" thickBot="1" x14ac:dyDescent="0.3"/>
    <row r="255" spans="3:11" ht="15.75" thickBot="1" x14ac:dyDescent="0.3">
      <c r="C255" s="695" t="s">
        <v>53</v>
      </c>
      <c r="D255" s="671">
        <f>SUM(F262:F264)</f>
        <v>480000</v>
      </c>
      <c r="E255" s="661"/>
      <c r="F255" s="661"/>
      <c r="G255" s="514"/>
      <c r="H255" s="661"/>
      <c r="I255" s="661"/>
      <c r="J255" s="661"/>
      <c r="K255" s="661"/>
    </row>
    <row r="256" spans="3:11" x14ac:dyDescent="0.25">
      <c r="C256" s="661"/>
      <c r="D256" s="661"/>
      <c r="E256" s="661"/>
      <c r="F256" s="661"/>
      <c r="G256" s="514"/>
      <c r="H256" s="661"/>
      <c r="I256" s="661"/>
      <c r="J256" s="661"/>
      <c r="K256" s="661"/>
    </row>
    <row r="257" spans="3:11" ht="15.75" x14ac:dyDescent="0.25">
      <c r="C257" s="702" t="s">
        <v>515</v>
      </c>
      <c r="D257" s="703" t="s">
        <v>2352</v>
      </c>
      <c r="E257" s="662"/>
      <c r="F257" s="662"/>
      <c r="G257" s="662"/>
      <c r="H257" s="658"/>
      <c r="I257" s="658"/>
      <c r="J257" s="658"/>
      <c r="K257" s="674"/>
    </row>
    <row r="258" spans="3:11" ht="18.75" x14ac:dyDescent="0.25">
      <c r="C258" s="704" t="str">
        <f>IFERROR(VLOOKUP(D257,'Desarrollo e Innov. Curricular'!$E:$F,2,FALSE),IFERROR(VLOOKUP(D257,Investigación!$E:$F,2,FALSE),IFERROR(VLOOKUP(D257,'Vinculación Univ. Sociedad'!$E:$F,2,FALSE),IFERROR(VLOOKUP(D257,'Docencia y Profesorado Universi'!$E:$F,2,FALSE),IFERROR(VLOOKUP(D257,Estudiantes!$E:$F,2,FALSE),IFERROR(VLOOKUP(D257,'Gestion Administrativa'!$E:$F,2,FALSE),IFERROR(VLOOKUP(D257,'Gestion Academica'!$E:$F,2,FALSE),IFERROR(VLOOKUP(D257,Graduados!$E:$F,2,FALSE),IFERROR(VLOOKUP(D257,'Gestión del Conocimiento'!$E:$F,2,FALSE),IFERROR(VLOOKUP(D257,Gobernabilidad!$E:$F,2,FALSE),IFERROR(VLOOKUP(D257,'NIVEL DE ES Y  SISTEMA NACIONAL'!$E:$F,2,FALSE),VLOOKUP(D257,'Lo Esencial'!$E:$F,2,0))))))))))))</f>
        <v xml:space="preserve">Compras e Instalacion de Lockers en los pasillos de la Facultad  para uso de los estudiantes  </v>
      </c>
      <c r="D258" s="654"/>
      <c r="E258" s="662"/>
      <c r="F258" s="662"/>
      <c r="G258" s="662"/>
      <c r="H258" s="658"/>
      <c r="I258" s="658"/>
      <c r="J258" s="658"/>
      <c r="K258" s="674"/>
    </row>
    <row r="259" spans="3:11" ht="15.75" thickBot="1" x14ac:dyDescent="0.3">
      <c r="C259" s="661"/>
      <c r="D259" s="661"/>
      <c r="E259" s="661"/>
      <c r="F259" s="662"/>
      <c r="G259" s="658"/>
      <c r="H259" s="658"/>
      <c r="I259" s="658"/>
      <c r="J259" s="661"/>
      <c r="K259" s="661"/>
    </row>
    <row r="260" spans="3:11" ht="30.75" thickBot="1" x14ac:dyDescent="0.3">
      <c r="C260" s="680" t="s">
        <v>44</v>
      </c>
      <c r="D260" s="680" t="s">
        <v>55</v>
      </c>
      <c r="E260" s="685" t="s">
        <v>57</v>
      </c>
      <c r="F260" s="684" t="s">
        <v>27</v>
      </c>
      <c r="G260" s="683" t="s">
        <v>252</v>
      </c>
      <c r="H260" s="685" t="s">
        <v>46</v>
      </c>
      <c r="I260" s="683" t="s">
        <v>253</v>
      </c>
      <c r="J260" s="683" t="s">
        <v>535</v>
      </c>
      <c r="K260" s="683" t="s">
        <v>536</v>
      </c>
    </row>
    <row r="261" spans="3:11" x14ac:dyDescent="0.25">
      <c r="C261" s="710" t="s">
        <v>566</v>
      </c>
      <c r="D261" s="711"/>
      <c r="E261" s="709">
        <f>HLOOKUP(C261,$AH$2:$BU$3,2,0)</f>
        <v>620</v>
      </c>
      <c r="F261" s="663">
        <f t="shared" ref="F261:F263" si="13">D261*E261</f>
        <v>0</v>
      </c>
      <c r="G261" s="698"/>
      <c r="H261" s="687"/>
      <c r="I261" s="681" t="e">
        <f>VLOOKUP(H261,Presupuesto!$B$11:$C$586,2,0)</f>
        <v>#N/A</v>
      </c>
      <c r="J261" s="708" t="s">
        <v>1851</v>
      </c>
      <c r="K261" s="664" t="s">
        <v>537</v>
      </c>
    </row>
    <row r="262" spans="3:11" x14ac:dyDescent="0.25">
      <c r="C262" s="686" t="s">
        <v>2288</v>
      </c>
      <c r="D262" s="696">
        <v>240</v>
      </c>
      <c r="E262" s="678">
        <v>2000</v>
      </c>
      <c r="F262" s="663">
        <f t="shared" si="13"/>
        <v>480000</v>
      </c>
      <c r="G262" s="698" t="s">
        <v>251</v>
      </c>
      <c r="H262" s="687" t="s">
        <v>1164</v>
      </c>
      <c r="I262" s="681" t="str">
        <f>VLOOKUP(H262,Presupuesto!$B$11:$C$586,2,0)</f>
        <v>ESTRUCTURAS METALICAS ACABADAS</v>
      </c>
      <c r="J262" s="664" t="s">
        <v>1851</v>
      </c>
      <c r="K262" s="664" t="s">
        <v>537</v>
      </c>
    </row>
    <row r="263" spans="3:11" ht="15.75" thickBot="1" x14ac:dyDescent="0.3">
      <c r="C263" s="692"/>
      <c r="D263" s="697"/>
      <c r="E263" s="667"/>
      <c r="F263" s="669">
        <f t="shared" si="13"/>
        <v>0</v>
      </c>
      <c r="G263" s="699"/>
      <c r="H263" s="693"/>
      <c r="I263" s="682" t="e">
        <f>VLOOKUP(H263,Presupuesto!$B$11:$C$586,2,0)</f>
        <v>#N/A</v>
      </c>
      <c r="J263" s="670" t="str">
        <f>$J$22</f>
        <v>Desarrollo e Innov. Curricular</v>
      </c>
      <c r="K263" s="679" t="s">
        <v>519</v>
      </c>
    </row>
    <row r="266" spans="3:11" ht="15.75" thickBot="1" x14ac:dyDescent="0.3"/>
    <row r="267" spans="3:11" ht="15.75" thickBot="1" x14ac:dyDescent="0.3">
      <c r="C267" s="695" t="s">
        <v>53</v>
      </c>
      <c r="D267" s="671">
        <f>SUM(F273:F316)</f>
        <v>620780</v>
      </c>
      <c r="E267" s="661"/>
      <c r="F267" s="661"/>
      <c r="G267" s="659"/>
      <c r="H267" s="655"/>
      <c r="I267" s="655"/>
      <c r="J267" s="661"/>
      <c r="K267" s="661"/>
    </row>
    <row r="268" spans="3:11" x14ac:dyDescent="0.25">
      <c r="C268" s="661"/>
      <c r="D268" s="661"/>
      <c r="E268" s="661"/>
      <c r="F268" s="661"/>
      <c r="G268" s="662"/>
      <c r="H268" s="658"/>
      <c r="I268" s="658"/>
      <c r="J268" s="658"/>
      <c r="K268" s="674"/>
    </row>
    <row r="269" spans="3:11" ht="15.75" x14ac:dyDescent="0.25">
      <c r="C269" s="702" t="s">
        <v>515</v>
      </c>
      <c r="D269" s="703" t="s">
        <v>2303</v>
      </c>
      <c r="E269" s="662"/>
      <c r="F269" s="662"/>
      <c r="G269" s="662"/>
      <c r="H269" s="658"/>
      <c r="I269" s="658"/>
      <c r="J269" s="658"/>
      <c r="K269" s="674"/>
    </row>
    <row r="270" spans="3:11" ht="18.75" x14ac:dyDescent="0.25">
      <c r="C270" s="704" t="str">
        <f>IFERROR(VLOOKUP(D269,'Desarrollo e Innov. Curricular'!$E:$F,2,FALSE),IFERROR(VLOOKUP(D269,Investigación!$E:$F,2,FALSE),IFERROR(VLOOKUP(D269,'Vinculación Univ. Sociedad'!$E:$F,2,FALSE),IFERROR(VLOOKUP(D269,'Docencia y Profesorado Universi'!$E:$F,2,FALSE),IFERROR(VLOOKUP(D269,Estudiantes!$E:$F,2,FALSE),IFERROR(VLOOKUP(D269,'Gestion Administrativa'!$E:$F,2,FALSE),IFERROR(VLOOKUP(D269,'Gestion Academica'!$E:$F,2,FALSE),IFERROR(VLOOKUP(D269,Graduados!$E:$F,2,FALSE),IFERROR(VLOOKUP(D269,'Gestión del Conocimiento'!$E:$F,2,FALSE),IFERROR(VLOOKUP(D269,Gobernabilidad!$E:$F,2,FALSE),IFERROR(VLOOKUP(D269,'NIVEL DE ES Y  SISTEMA NACIONAL'!$E:$F,2,FALSE),VLOOKUP(D269,'Lo Esencial'!$E:$F,2,0))))))))))))</f>
        <v xml:space="preserve">Compra de material de cristaleria y porcelana </v>
      </c>
      <c r="D270" s="654"/>
      <c r="E270" s="662"/>
      <c r="F270" s="662"/>
      <c r="G270" s="662"/>
      <c r="H270" s="658"/>
      <c r="I270" s="658"/>
      <c r="J270" s="658"/>
      <c r="K270" s="674"/>
    </row>
    <row r="271" spans="3:11" ht="15.75" thickBot="1" x14ac:dyDescent="0.3">
      <c r="C271" s="661"/>
      <c r="D271" s="661"/>
      <c r="E271" s="661"/>
      <c r="F271" s="662"/>
      <c r="G271" s="658"/>
      <c r="H271" s="658"/>
      <c r="I271" s="658"/>
      <c r="J271" s="661"/>
      <c r="K271" s="661"/>
    </row>
    <row r="272" spans="3:11" ht="30.75" thickBot="1" x14ac:dyDescent="0.3">
      <c r="C272" s="680" t="s">
        <v>44</v>
      </c>
      <c r="D272" s="680" t="s">
        <v>55</v>
      </c>
      <c r="E272" s="685" t="s">
        <v>57</v>
      </c>
      <c r="F272" s="684" t="s">
        <v>27</v>
      </c>
      <c r="G272" s="683" t="s">
        <v>252</v>
      </c>
      <c r="H272" s="685" t="s">
        <v>46</v>
      </c>
      <c r="I272" s="683" t="s">
        <v>253</v>
      </c>
      <c r="J272" s="683" t="s">
        <v>535</v>
      </c>
      <c r="K272" s="683" t="s">
        <v>536</v>
      </c>
    </row>
    <row r="273" spans="3:11" x14ac:dyDescent="0.25">
      <c r="C273" s="710" t="s">
        <v>566</v>
      </c>
      <c r="D273" s="711"/>
      <c r="E273" s="709">
        <f>HLOOKUP(C273,$AH$2:$BU$3,2,0)</f>
        <v>620</v>
      </c>
      <c r="F273" s="663">
        <f t="shared" ref="F273:F316" si="14">D273*E273</f>
        <v>0</v>
      </c>
      <c r="G273" s="698"/>
      <c r="H273" s="687" t="s">
        <v>1176</v>
      </c>
      <c r="I273" s="681" t="str">
        <f>VLOOKUP(H273,[1]Presupuesto!$B$11:$C$586,2,0)</f>
        <v>PRODUCTOS DE VIDRIO</v>
      </c>
      <c r="J273" s="708" t="s">
        <v>1851</v>
      </c>
      <c r="K273" s="664" t="s">
        <v>519</v>
      </c>
    </row>
    <row r="274" spans="3:11" x14ac:dyDescent="0.25">
      <c r="C274" s="686" t="s">
        <v>2305</v>
      </c>
      <c r="D274" s="696">
        <v>24</v>
      </c>
      <c r="E274" s="678">
        <v>250</v>
      </c>
      <c r="F274" s="663">
        <f t="shared" si="14"/>
        <v>6000</v>
      </c>
      <c r="G274" s="698" t="s">
        <v>250</v>
      </c>
      <c r="H274" s="687" t="s">
        <v>1176</v>
      </c>
      <c r="I274" s="681" t="str">
        <f>VLOOKUP(H274,[1]Presupuesto!$B$11:$C$586,2,0)</f>
        <v>PRODUCTOS DE VIDRIO</v>
      </c>
      <c r="J274" s="664" t="s">
        <v>1851</v>
      </c>
      <c r="K274" s="664" t="s">
        <v>537</v>
      </c>
    </row>
    <row r="275" spans="3:11" x14ac:dyDescent="0.25">
      <c r="C275" s="686" t="s">
        <v>2306</v>
      </c>
      <c r="D275" s="696">
        <v>24</v>
      </c>
      <c r="E275" s="678">
        <v>250</v>
      </c>
      <c r="F275" s="663">
        <f t="shared" si="14"/>
        <v>6000</v>
      </c>
      <c r="G275" s="698" t="s">
        <v>250</v>
      </c>
      <c r="H275" s="687" t="s">
        <v>1176</v>
      </c>
      <c r="I275" s="681" t="str">
        <f>VLOOKUP(H275,[1]Presupuesto!$B$11:$C$586,2,0)</f>
        <v>PRODUCTOS DE VIDRIO</v>
      </c>
      <c r="J275" s="664" t="s">
        <v>1851</v>
      </c>
      <c r="K275" s="664" t="s">
        <v>537</v>
      </c>
    </row>
    <row r="276" spans="3:11" x14ac:dyDescent="0.25">
      <c r="C276" s="686" t="s">
        <v>2307</v>
      </c>
      <c r="D276" s="696">
        <v>26</v>
      </c>
      <c r="E276" s="678">
        <v>280</v>
      </c>
      <c r="F276" s="663">
        <f t="shared" si="14"/>
        <v>7280</v>
      </c>
      <c r="G276" s="698" t="s">
        <v>250</v>
      </c>
      <c r="H276" s="687" t="s">
        <v>1176</v>
      </c>
      <c r="I276" s="681" t="str">
        <f>VLOOKUP(H276,[1]Presupuesto!$B$11:$C$586,2,0)</f>
        <v>PRODUCTOS DE VIDRIO</v>
      </c>
      <c r="J276" s="664" t="s">
        <v>1851</v>
      </c>
      <c r="K276" s="664" t="s">
        <v>537</v>
      </c>
    </row>
    <row r="277" spans="3:11" x14ac:dyDescent="0.25">
      <c r="C277" s="686" t="s">
        <v>2308</v>
      </c>
      <c r="D277" s="696">
        <v>25</v>
      </c>
      <c r="E277" s="678">
        <v>900</v>
      </c>
      <c r="F277" s="663">
        <f t="shared" si="14"/>
        <v>22500</v>
      </c>
      <c r="G277" s="698" t="s">
        <v>250</v>
      </c>
      <c r="H277" s="687" t="s">
        <v>1176</v>
      </c>
      <c r="I277" s="681" t="str">
        <f>VLOOKUP(H277,[1]Presupuesto!$B$11:$C$586,2,0)</f>
        <v>PRODUCTOS DE VIDRIO</v>
      </c>
      <c r="J277" s="664" t="s">
        <v>1851</v>
      </c>
      <c r="K277" s="664" t="s">
        <v>537</v>
      </c>
    </row>
    <row r="278" spans="3:11" x14ac:dyDescent="0.25">
      <c r="C278" s="686" t="s">
        <v>2309</v>
      </c>
      <c r="D278" s="696">
        <v>6</v>
      </c>
      <c r="E278" s="678">
        <v>2600</v>
      </c>
      <c r="F278" s="663">
        <f t="shared" si="14"/>
        <v>15600</v>
      </c>
      <c r="G278" s="698" t="s">
        <v>251</v>
      </c>
      <c r="H278" s="687" t="s">
        <v>1176</v>
      </c>
      <c r="I278" s="681" t="str">
        <f>VLOOKUP(H278,[1]Presupuesto!$B$11:$C$586,2,0)</f>
        <v>PRODUCTOS DE VIDRIO</v>
      </c>
      <c r="J278" s="664" t="s">
        <v>1851</v>
      </c>
      <c r="K278" s="664" t="s">
        <v>537</v>
      </c>
    </row>
    <row r="279" spans="3:11" x14ac:dyDescent="0.25">
      <c r="C279" s="686" t="s">
        <v>2310</v>
      </c>
      <c r="D279" s="696">
        <v>6</v>
      </c>
      <c r="E279" s="678">
        <v>2600</v>
      </c>
      <c r="F279" s="663">
        <f>D279*E279</f>
        <v>15600</v>
      </c>
      <c r="G279" s="698" t="s">
        <v>251</v>
      </c>
      <c r="H279" s="687" t="s">
        <v>1176</v>
      </c>
      <c r="I279" s="681" t="str">
        <f>VLOOKUP(H279,[1]Presupuesto!$B$11:$C$586,2,0)</f>
        <v>PRODUCTOS DE VIDRIO</v>
      </c>
      <c r="J279" s="664" t="s">
        <v>1851</v>
      </c>
      <c r="K279" s="664" t="s">
        <v>537</v>
      </c>
    </row>
    <row r="280" spans="3:11" x14ac:dyDescent="0.25">
      <c r="C280" s="686" t="s">
        <v>2311</v>
      </c>
      <c r="D280" s="696">
        <v>60</v>
      </c>
      <c r="E280" s="678">
        <v>70</v>
      </c>
      <c r="F280" s="663">
        <f>D280*E280</f>
        <v>4200</v>
      </c>
      <c r="G280" s="698" t="s">
        <v>251</v>
      </c>
      <c r="H280" s="687" t="s">
        <v>1176</v>
      </c>
      <c r="I280" s="681" t="str">
        <f>VLOOKUP(H280,[1]Presupuesto!$B$11:$C$586,2,0)</f>
        <v>PRODUCTOS DE VIDRIO</v>
      </c>
      <c r="J280" s="664" t="s">
        <v>1851</v>
      </c>
      <c r="K280" s="664" t="s">
        <v>537</v>
      </c>
    </row>
    <row r="281" spans="3:11" x14ac:dyDescent="0.25">
      <c r="C281" s="686" t="s">
        <v>2312</v>
      </c>
      <c r="D281" s="696">
        <v>120</v>
      </c>
      <c r="E281" s="678">
        <v>80</v>
      </c>
      <c r="F281" s="698">
        <f>D281*E281</f>
        <v>9600</v>
      </c>
      <c r="G281" s="698" t="s">
        <v>251</v>
      </c>
      <c r="H281" s="687" t="s">
        <v>1176</v>
      </c>
      <c r="I281" s="681" t="str">
        <f>VLOOKUP(H281,[1]Presupuesto!$B$11:$C$586,2,0)</f>
        <v>PRODUCTOS DE VIDRIO</v>
      </c>
      <c r="J281" s="664" t="s">
        <v>1851</v>
      </c>
      <c r="K281" s="664" t="s">
        <v>537</v>
      </c>
    </row>
    <row r="282" spans="3:11" x14ac:dyDescent="0.25">
      <c r="C282" s="686" t="s">
        <v>2313</v>
      </c>
      <c r="D282" s="696">
        <v>120</v>
      </c>
      <c r="E282" s="678">
        <v>90</v>
      </c>
      <c r="F282" s="663">
        <f t="shared" si="14"/>
        <v>10800</v>
      </c>
      <c r="G282" s="698" t="s">
        <v>251</v>
      </c>
      <c r="H282" s="687" t="s">
        <v>1176</v>
      </c>
      <c r="I282" s="681" t="str">
        <f>VLOOKUP(H282,[1]Presupuesto!$B$11:$C$586,2,0)</f>
        <v>PRODUCTOS DE VIDRIO</v>
      </c>
      <c r="J282" s="664" t="s">
        <v>1851</v>
      </c>
      <c r="K282" s="664" t="s">
        <v>537</v>
      </c>
    </row>
    <row r="283" spans="3:11" x14ac:dyDescent="0.25">
      <c r="C283" s="686" t="s">
        <v>2314</v>
      </c>
      <c r="D283" s="696">
        <v>120</v>
      </c>
      <c r="E283" s="678">
        <v>180</v>
      </c>
      <c r="F283" s="663">
        <f t="shared" si="14"/>
        <v>21600</v>
      </c>
      <c r="G283" s="698" t="s">
        <v>251</v>
      </c>
      <c r="H283" s="687" t="s">
        <v>1176</v>
      </c>
      <c r="I283" s="681" t="str">
        <f>VLOOKUP(H283,[1]Presupuesto!$B$11:$C$586,2,0)</f>
        <v>PRODUCTOS DE VIDRIO</v>
      </c>
      <c r="J283" s="664" t="s">
        <v>1851</v>
      </c>
      <c r="K283" s="664" t="s">
        <v>537</v>
      </c>
    </row>
    <row r="284" spans="3:11" x14ac:dyDescent="0.25">
      <c r="C284" s="686" t="s">
        <v>2315</v>
      </c>
      <c r="D284" s="696">
        <v>24</v>
      </c>
      <c r="E284" s="678">
        <v>1200</v>
      </c>
      <c r="F284" s="663">
        <f t="shared" si="14"/>
        <v>28800</v>
      </c>
      <c r="G284" s="698" t="s">
        <v>251</v>
      </c>
      <c r="H284" s="687" t="s">
        <v>1176</v>
      </c>
      <c r="I284" s="681" t="str">
        <f>VLOOKUP(H284,[1]Presupuesto!$B$11:$C$586,2,0)</f>
        <v>PRODUCTOS DE VIDRIO</v>
      </c>
      <c r="J284" s="664" t="s">
        <v>1851</v>
      </c>
      <c r="K284" s="664" t="s">
        <v>537</v>
      </c>
    </row>
    <row r="285" spans="3:11" x14ac:dyDescent="0.25">
      <c r="C285" s="686" t="s">
        <v>2316</v>
      </c>
      <c r="D285" s="696">
        <v>24</v>
      </c>
      <c r="E285" s="678">
        <v>1800</v>
      </c>
      <c r="F285" s="663">
        <f t="shared" si="14"/>
        <v>43200</v>
      </c>
      <c r="G285" s="698" t="s">
        <v>251</v>
      </c>
      <c r="H285" s="687" t="s">
        <v>1176</v>
      </c>
      <c r="I285" s="681" t="str">
        <f>VLOOKUP(H285,[1]Presupuesto!$B$11:$C$586,2,0)</f>
        <v>PRODUCTOS DE VIDRIO</v>
      </c>
      <c r="J285" s="664" t="s">
        <v>1851</v>
      </c>
      <c r="K285" s="664" t="s">
        <v>537</v>
      </c>
    </row>
    <row r="286" spans="3:11" x14ac:dyDescent="0.25">
      <c r="C286" s="686" t="s">
        <v>2317</v>
      </c>
      <c r="D286" s="696">
        <v>12</v>
      </c>
      <c r="E286" s="678">
        <v>4000</v>
      </c>
      <c r="F286" s="663">
        <f t="shared" si="14"/>
        <v>48000</v>
      </c>
      <c r="G286" s="698" t="s">
        <v>251</v>
      </c>
      <c r="H286" s="687" t="s">
        <v>1176</v>
      </c>
      <c r="I286" s="681" t="str">
        <f>VLOOKUP(H286,[1]Presupuesto!$B$11:$C$586,2,0)</f>
        <v>PRODUCTOS DE VIDRIO</v>
      </c>
      <c r="J286" s="664" t="s">
        <v>1851</v>
      </c>
      <c r="K286" s="664" t="s">
        <v>537</v>
      </c>
    </row>
    <row r="287" spans="3:11" x14ac:dyDescent="0.25">
      <c r="C287" s="686" t="s">
        <v>2318</v>
      </c>
      <c r="D287" s="696">
        <v>12</v>
      </c>
      <c r="E287" s="678">
        <v>2800</v>
      </c>
      <c r="F287" s="663">
        <f t="shared" si="14"/>
        <v>33600</v>
      </c>
      <c r="G287" s="698" t="s">
        <v>251</v>
      </c>
      <c r="H287" s="687" t="s">
        <v>1176</v>
      </c>
      <c r="I287" s="681" t="s">
        <v>1177</v>
      </c>
      <c r="J287" s="664" t="s">
        <v>1851</v>
      </c>
      <c r="K287" s="664" t="s">
        <v>537</v>
      </c>
    </row>
    <row r="288" spans="3:11" x14ac:dyDescent="0.25">
      <c r="C288" s="686" t="s">
        <v>2319</v>
      </c>
      <c r="D288" s="696">
        <v>6</v>
      </c>
      <c r="E288" s="678">
        <v>2600</v>
      </c>
      <c r="F288" s="663">
        <f t="shared" si="14"/>
        <v>15600</v>
      </c>
      <c r="G288" s="698" t="s">
        <v>251</v>
      </c>
      <c r="H288" s="687" t="s">
        <v>1176</v>
      </c>
      <c r="I288" s="681" t="str">
        <f>VLOOKUP(H288,[1]Presupuesto!$B$11:$C$586,2,0)</f>
        <v>PRODUCTOS DE VIDRIO</v>
      </c>
      <c r="J288" s="664" t="s">
        <v>1851</v>
      </c>
      <c r="K288" s="664" t="s">
        <v>537</v>
      </c>
    </row>
    <row r="289" spans="3:11" x14ac:dyDescent="0.25">
      <c r="C289" s="686" t="s">
        <v>2320</v>
      </c>
      <c r="D289" s="696">
        <v>24</v>
      </c>
      <c r="E289" s="678">
        <v>180</v>
      </c>
      <c r="F289" s="663">
        <f t="shared" si="14"/>
        <v>4320</v>
      </c>
      <c r="G289" s="698" t="s">
        <v>251</v>
      </c>
      <c r="H289" s="687" t="s">
        <v>1176</v>
      </c>
      <c r="I289" s="681" t="str">
        <f>VLOOKUP(H289,[1]Presupuesto!$B$11:$C$586,2,0)</f>
        <v>PRODUCTOS DE VIDRIO</v>
      </c>
      <c r="J289" s="664" t="s">
        <v>1851</v>
      </c>
      <c r="K289" s="664" t="s">
        <v>537</v>
      </c>
    </row>
    <row r="290" spans="3:11" x14ac:dyDescent="0.25">
      <c r="C290" s="686" t="s">
        <v>2321</v>
      </c>
      <c r="D290" s="696">
        <v>12</v>
      </c>
      <c r="E290" s="678">
        <v>2700</v>
      </c>
      <c r="F290" s="663">
        <f t="shared" si="14"/>
        <v>32400</v>
      </c>
      <c r="G290" s="698" t="s">
        <v>251</v>
      </c>
      <c r="H290" s="687" t="s">
        <v>1176</v>
      </c>
      <c r="I290" s="681" t="str">
        <f>VLOOKUP(H290,[1]Presupuesto!$B$11:$C$586,2,0)</f>
        <v>PRODUCTOS DE VIDRIO</v>
      </c>
      <c r="J290" s="664" t="s">
        <v>1851</v>
      </c>
      <c r="K290" s="664" t="s">
        <v>537</v>
      </c>
    </row>
    <row r="291" spans="3:11" x14ac:dyDescent="0.25">
      <c r="C291" s="686" t="s">
        <v>2322</v>
      </c>
      <c r="D291" s="696">
        <v>12</v>
      </c>
      <c r="E291" s="678">
        <v>900</v>
      </c>
      <c r="F291" s="663">
        <f t="shared" si="14"/>
        <v>10800</v>
      </c>
      <c r="G291" s="698" t="s">
        <v>251</v>
      </c>
      <c r="H291" s="687" t="s">
        <v>1176</v>
      </c>
      <c r="I291" s="681" t="str">
        <f>VLOOKUP(H291,[1]Presupuesto!$B$11:$C$586,2,0)</f>
        <v>PRODUCTOS DE VIDRIO</v>
      </c>
      <c r="J291" s="664" t="s">
        <v>1851</v>
      </c>
      <c r="K291" s="664" t="s">
        <v>537</v>
      </c>
    </row>
    <row r="292" spans="3:11" x14ac:dyDescent="0.25">
      <c r="C292" s="686" t="s">
        <v>2323</v>
      </c>
      <c r="D292" s="696">
        <v>24</v>
      </c>
      <c r="E292" s="678">
        <v>160</v>
      </c>
      <c r="F292" s="663">
        <f t="shared" si="14"/>
        <v>3840</v>
      </c>
      <c r="G292" s="698" t="s">
        <v>251</v>
      </c>
      <c r="H292" s="687" t="s">
        <v>1176</v>
      </c>
      <c r="I292" s="681" t="str">
        <f>VLOOKUP(H292,[1]Presupuesto!$B$11:$C$586,2,0)</f>
        <v>PRODUCTOS DE VIDRIO</v>
      </c>
      <c r="J292" s="664" t="s">
        <v>1851</v>
      </c>
      <c r="K292" s="664" t="s">
        <v>537</v>
      </c>
    </row>
    <row r="293" spans="3:11" x14ac:dyDescent="0.25">
      <c r="C293" s="686" t="s">
        <v>2324</v>
      </c>
      <c r="D293" s="696">
        <v>24</v>
      </c>
      <c r="E293" s="678">
        <v>250</v>
      </c>
      <c r="F293" s="663">
        <f t="shared" si="14"/>
        <v>6000</v>
      </c>
      <c r="G293" s="698" t="s">
        <v>251</v>
      </c>
      <c r="H293" s="687" t="s">
        <v>1176</v>
      </c>
      <c r="I293" s="681" t="str">
        <f>VLOOKUP(H293,[1]Presupuesto!$B$11:$C$586,2,0)</f>
        <v>PRODUCTOS DE VIDRIO</v>
      </c>
      <c r="J293" s="664" t="s">
        <v>1851</v>
      </c>
      <c r="K293" s="664" t="s">
        <v>537</v>
      </c>
    </row>
    <row r="294" spans="3:11" x14ac:dyDescent="0.25">
      <c r="C294" s="686" t="s">
        <v>2325</v>
      </c>
      <c r="D294" s="696">
        <v>24</v>
      </c>
      <c r="E294" s="678">
        <v>200</v>
      </c>
      <c r="F294" s="663">
        <f t="shared" si="14"/>
        <v>4800</v>
      </c>
      <c r="G294" s="698" t="s">
        <v>251</v>
      </c>
      <c r="H294" s="687" t="s">
        <v>1176</v>
      </c>
      <c r="I294" s="681" t="str">
        <f>VLOOKUP(H294,[1]Presupuesto!$B$11:$C$586,2,0)</f>
        <v>PRODUCTOS DE VIDRIO</v>
      </c>
      <c r="J294" s="664" t="s">
        <v>1851</v>
      </c>
      <c r="K294" s="664" t="s">
        <v>537</v>
      </c>
    </row>
    <row r="295" spans="3:11" x14ac:dyDescent="0.25">
      <c r="C295" s="686" t="s">
        <v>2326</v>
      </c>
      <c r="D295" s="696">
        <v>24</v>
      </c>
      <c r="E295" s="678">
        <v>250</v>
      </c>
      <c r="F295" s="663">
        <f t="shared" si="14"/>
        <v>6000</v>
      </c>
      <c r="G295" s="698" t="s">
        <v>251</v>
      </c>
      <c r="H295" s="687" t="s">
        <v>1176</v>
      </c>
      <c r="I295" s="681" t="str">
        <f>VLOOKUP(H295,[1]Presupuesto!$B$11:$C$586,2,0)</f>
        <v>PRODUCTOS DE VIDRIO</v>
      </c>
      <c r="J295" s="664" t="s">
        <v>1851</v>
      </c>
      <c r="K295" s="664" t="s">
        <v>537</v>
      </c>
    </row>
    <row r="296" spans="3:11" x14ac:dyDescent="0.25">
      <c r="C296" s="688" t="s">
        <v>2327</v>
      </c>
      <c r="D296" s="694">
        <v>24</v>
      </c>
      <c r="E296" s="676">
        <v>250</v>
      </c>
      <c r="F296" s="663">
        <f t="shared" si="14"/>
        <v>6000</v>
      </c>
      <c r="G296" s="698" t="s">
        <v>251</v>
      </c>
      <c r="H296" s="689" t="s">
        <v>1176</v>
      </c>
      <c r="I296" s="681" t="str">
        <f>VLOOKUP(H296,[1]Presupuesto!$B$11:$C$586,2,0)</f>
        <v>PRODUCTOS DE VIDRIO</v>
      </c>
      <c r="J296" s="664" t="s">
        <v>1851</v>
      </c>
      <c r="K296" s="664" t="s">
        <v>537</v>
      </c>
    </row>
    <row r="297" spans="3:11" x14ac:dyDescent="0.25">
      <c r="C297" s="688" t="s">
        <v>2328</v>
      </c>
      <c r="D297" s="694">
        <v>24</v>
      </c>
      <c r="E297" s="676">
        <v>250</v>
      </c>
      <c r="F297" s="663">
        <f t="shared" si="14"/>
        <v>6000</v>
      </c>
      <c r="G297" s="698" t="s">
        <v>251</v>
      </c>
      <c r="H297" s="689" t="s">
        <v>1176</v>
      </c>
      <c r="I297" s="681" t="str">
        <f>VLOOKUP(H297,[1]Presupuesto!$B$11:$C$586,2,0)</f>
        <v>PRODUCTOS DE VIDRIO</v>
      </c>
      <c r="J297" s="664" t="s">
        <v>1851</v>
      </c>
      <c r="K297" s="664" t="s">
        <v>537</v>
      </c>
    </row>
    <row r="298" spans="3:11" x14ac:dyDescent="0.25">
      <c r="C298" s="688" t="s">
        <v>2329</v>
      </c>
      <c r="D298" s="694">
        <v>24</v>
      </c>
      <c r="E298" s="676">
        <v>280</v>
      </c>
      <c r="F298" s="663">
        <f t="shared" si="14"/>
        <v>6720</v>
      </c>
      <c r="G298" s="698" t="s">
        <v>251</v>
      </c>
      <c r="H298" s="689" t="s">
        <v>1176</v>
      </c>
      <c r="I298" s="681" t="str">
        <f>VLOOKUP(H298,[1]Presupuesto!$B$11:$C$586,2,0)</f>
        <v>PRODUCTOS DE VIDRIO</v>
      </c>
      <c r="J298" s="664" t="s">
        <v>1851</v>
      </c>
      <c r="K298" s="664" t="s">
        <v>537</v>
      </c>
    </row>
    <row r="299" spans="3:11" x14ac:dyDescent="0.25">
      <c r="C299" s="688" t="s">
        <v>2330</v>
      </c>
      <c r="D299" s="694">
        <v>24</v>
      </c>
      <c r="E299" s="676">
        <v>900</v>
      </c>
      <c r="F299" s="663">
        <f t="shared" si="14"/>
        <v>21600</v>
      </c>
      <c r="G299" s="698" t="s">
        <v>251</v>
      </c>
      <c r="H299" s="689" t="s">
        <v>1176</v>
      </c>
      <c r="I299" s="681" t="str">
        <f>VLOOKUP(H299,[1]Presupuesto!$B$11:$C$586,2,0)</f>
        <v>PRODUCTOS DE VIDRIO</v>
      </c>
      <c r="J299" s="664" t="s">
        <v>1851</v>
      </c>
      <c r="K299" s="664" t="s">
        <v>537</v>
      </c>
    </row>
    <row r="300" spans="3:11" x14ac:dyDescent="0.25">
      <c r="C300" s="688" t="s">
        <v>2331</v>
      </c>
      <c r="D300" s="694">
        <v>24</v>
      </c>
      <c r="E300" s="676">
        <v>1600</v>
      </c>
      <c r="F300" s="663">
        <f t="shared" si="14"/>
        <v>38400</v>
      </c>
      <c r="G300" s="698" t="s">
        <v>251</v>
      </c>
      <c r="H300" s="689" t="s">
        <v>1176</v>
      </c>
      <c r="I300" s="681" t="str">
        <f>VLOOKUP(H300,[1]Presupuesto!$B$11:$C$586,2,0)</f>
        <v>PRODUCTOS DE VIDRIO</v>
      </c>
      <c r="J300" s="664" t="s">
        <v>1851</v>
      </c>
      <c r="K300" s="664" t="s">
        <v>537</v>
      </c>
    </row>
    <row r="301" spans="3:11" x14ac:dyDescent="0.25">
      <c r="C301" s="688" t="s">
        <v>2332</v>
      </c>
      <c r="D301" s="694">
        <v>48</v>
      </c>
      <c r="E301" s="676">
        <v>190</v>
      </c>
      <c r="F301" s="663">
        <f t="shared" si="14"/>
        <v>9120</v>
      </c>
      <c r="G301" s="698" t="s">
        <v>251</v>
      </c>
      <c r="H301" s="689" t="s">
        <v>1176</v>
      </c>
      <c r="I301" s="681" t="str">
        <f>VLOOKUP(H301,[1]Presupuesto!$B$11:$C$586,2,0)</f>
        <v>PRODUCTOS DE VIDRIO</v>
      </c>
      <c r="J301" s="664" t="s">
        <v>1851</v>
      </c>
      <c r="K301" s="664" t="s">
        <v>537</v>
      </c>
    </row>
    <row r="302" spans="3:11" x14ac:dyDescent="0.25">
      <c r="C302" s="688" t="s">
        <v>2333</v>
      </c>
      <c r="D302" s="694">
        <v>48</v>
      </c>
      <c r="E302" s="676">
        <v>200</v>
      </c>
      <c r="F302" s="663">
        <f t="shared" si="14"/>
        <v>9600</v>
      </c>
      <c r="G302" s="698" t="s">
        <v>251</v>
      </c>
      <c r="H302" s="689" t="s">
        <v>1176</v>
      </c>
      <c r="I302" s="681" t="str">
        <f>VLOOKUP(H302,[1]Presupuesto!$B$11:$C$586,2,0)</f>
        <v>PRODUCTOS DE VIDRIO</v>
      </c>
      <c r="J302" s="664" t="s">
        <v>1851</v>
      </c>
      <c r="K302" s="664" t="s">
        <v>537</v>
      </c>
    </row>
    <row r="303" spans="3:11" x14ac:dyDescent="0.25">
      <c r="C303" s="688" t="s">
        <v>2334</v>
      </c>
      <c r="D303" s="694">
        <v>48</v>
      </c>
      <c r="E303" s="676">
        <v>200</v>
      </c>
      <c r="F303" s="663">
        <f t="shared" si="14"/>
        <v>9600</v>
      </c>
      <c r="G303" s="698" t="s">
        <v>251</v>
      </c>
      <c r="H303" s="689" t="s">
        <v>1176</v>
      </c>
      <c r="I303" s="681" t="str">
        <f>VLOOKUP(H303,[1]Presupuesto!$B$11:$C$586,2,0)</f>
        <v>PRODUCTOS DE VIDRIO</v>
      </c>
      <c r="J303" s="664" t="s">
        <v>1851</v>
      </c>
      <c r="K303" s="664" t="s">
        <v>537</v>
      </c>
    </row>
    <row r="304" spans="3:11" x14ac:dyDescent="0.25">
      <c r="C304" s="688" t="s">
        <v>2335</v>
      </c>
      <c r="D304" s="694">
        <v>24</v>
      </c>
      <c r="E304" s="676">
        <v>250</v>
      </c>
      <c r="F304" s="663">
        <f t="shared" si="14"/>
        <v>6000</v>
      </c>
      <c r="G304" s="698" t="s">
        <v>251</v>
      </c>
      <c r="H304" s="691" t="s">
        <v>1176</v>
      </c>
      <c r="I304" s="681" t="str">
        <f>VLOOKUP(H304,[1]Presupuesto!$B$11:$C$586,2,0)</f>
        <v>PRODUCTOS DE VIDRIO</v>
      </c>
      <c r="J304" s="664" t="s">
        <v>1851</v>
      </c>
      <c r="K304" s="664" t="s">
        <v>537</v>
      </c>
    </row>
    <row r="305" spans="3:11" x14ac:dyDescent="0.25">
      <c r="C305" s="690" t="s">
        <v>2336</v>
      </c>
      <c r="D305" s="694">
        <v>60</v>
      </c>
      <c r="E305" s="676">
        <v>120</v>
      </c>
      <c r="F305" s="663">
        <f t="shared" si="14"/>
        <v>7200</v>
      </c>
      <c r="G305" s="698" t="s">
        <v>251</v>
      </c>
      <c r="H305" s="691" t="s">
        <v>1176</v>
      </c>
      <c r="I305" s="681" t="str">
        <f>VLOOKUP(H305,[1]Presupuesto!$B$11:$C$586,2,0)</f>
        <v>PRODUCTOS DE VIDRIO</v>
      </c>
      <c r="J305" s="664" t="s">
        <v>1851</v>
      </c>
      <c r="K305" s="664" t="s">
        <v>537</v>
      </c>
    </row>
    <row r="306" spans="3:11" x14ac:dyDescent="0.25">
      <c r="C306" s="690" t="s">
        <v>2337</v>
      </c>
      <c r="D306" s="694">
        <v>60</v>
      </c>
      <c r="E306" s="676">
        <v>120</v>
      </c>
      <c r="F306" s="663">
        <f t="shared" si="14"/>
        <v>7200</v>
      </c>
      <c r="G306" s="698" t="s">
        <v>251</v>
      </c>
      <c r="H306" s="691" t="s">
        <v>1176</v>
      </c>
      <c r="I306" s="681" t="str">
        <f>VLOOKUP(H306,[1]Presupuesto!$B$11:$C$586,2,0)</f>
        <v>PRODUCTOS DE VIDRIO</v>
      </c>
      <c r="J306" s="664" t="s">
        <v>1851</v>
      </c>
      <c r="K306" s="664" t="s">
        <v>537</v>
      </c>
    </row>
    <row r="307" spans="3:11" s="661" customFormat="1" x14ac:dyDescent="0.25">
      <c r="C307" s="630" t="s">
        <v>2338</v>
      </c>
      <c r="D307" s="696">
        <v>14</v>
      </c>
      <c r="E307" s="1043">
        <v>280</v>
      </c>
      <c r="F307" s="1044">
        <f t="shared" si="14"/>
        <v>3920</v>
      </c>
      <c r="G307" s="1045" t="s">
        <v>250</v>
      </c>
      <c r="H307" s="1046" t="s">
        <v>1176</v>
      </c>
      <c r="I307" s="1047" t="str">
        <f>VLOOKUP(H307,[1]Presupuesto!$B$11:$C$586,2,0)</f>
        <v>PRODUCTOS DE VIDRIO</v>
      </c>
      <c r="J307" s="1048" t="s">
        <v>1851</v>
      </c>
      <c r="K307" s="1048" t="s">
        <v>537</v>
      </c>
    </row>
    <row r="308" spans="3:11" s="661" customFormat="1" x14ac:dyDescent="0.25">
      <c r="C308" s="630" t="s">
        <v>2338</v>
      </c>
      <c r="D308" s="696">
        <v>46</v>
      </c>
      <c r="E308" s="678">
        <v>280</v>
      </c>
      <c r="F308" s="663">
        <f t="shared" si="14"/>
        <v>12880</v>
      </c>
      <c r="G308" s="698" t="s">
        <v>251</v>
      </c>
      <c r="H308" s="691" t="s">
        <v>1178</v>
      </c>
      <c r="I308" s="681" t="str">
        <f>VLOOKUP(H308,[1]Presupuesto!$B$11:$C$586,2,0)</f>
        <v>PRODUCTOS DE LOZA Y PORCELANA</v>
      </c>
      <c r="J308" s="664" t="s">
        <v>1851</v>
      </c>
      <c r="K308" s="664" t="s">
        <v>537</v>
      </c>
    </row>
    <row r="309" spans="3:11" s="661" customFormat="1" x14ac:dyDescent="0.25">
      <c r="C309" s="686" t="s">
        <v>2339</v>
      </c>
      <c r="D309" s="696">
        <v>60</v>
      </c>
      <c r="E309" s="678">
        <v>280</v>
      </c>
      <c r="F309" s="663">
        <f t="shared" si="14"/>
        <v>16800</v>
      </c>
      <c r="G309" s="698" t="s">
        <v>251</v>
      </c>
      <c r="H309" s="691" t="s">
        <v>1178</v>
      </c>
      <c r="I309" s="681" t="str">
        <f>VLOOKUP(H309,[1]Presupuesto!$B$11:$C$586,2,0)</f>
        <v>PRODUCTOS DE LOZA Y PORCELANA</v>
      </c>
      <c r="J309" s="664" t="s">
        <v>1851</v>
      </c>
      <c r="K309" s="664" t="s">
        <v>537</v>
      </c>
    </row>
    <row r="310" spans="3:11" s="661" customFormat="1" x14ac:dyDescent="0.25">
      <c r="C310" s="686" t="s">
        <v>2340</v>
      </c>
      <c r="D310" s="696">
        <v>24</v>
      </c>
      <c r="E310" s="678">
        <v>850</v>
      </c>
      <c r="F310" s="663">
        <f t="shared" si="14"/>
        <v>20400</v>
      </c>
      <c r="G310" s="698" t="s">
        <v>251</v>
      </c>
      <c r="H310" s="691" t="s">
        <v>1178</v>
      </c>
      <c r="I310" s="681" t="str">
        <f>VLOOKUP(H310,[1]Presupuesto!$B$11:$C$586,2,0)</f>
        <v>PRODUCTOS DE LOZA Y PORCELANA</v>
      </c>
      <c r="J310" s="664" t="s">
        <v>1851</v>
      </c>
      <c r="K310" s="664" t="s">
        <v>537</v>
      </c>
    </row>
    <row r="311" spans="3:11" s="661" customFormat="1" x14ac:dyDescent="0.25">
      <c r="C311" s="686" t="s">
        <v>2341</v>
      </c>
      <c r="D311" s="696">
        <v>24</v>
      </c>
      <c r="E311" s="678">
        <v>800</v>
      </c>
      <c r="F311" s="663">
        <f t="shared" si="14"/>
        <v>19200</v>
      </c>
      <c r="G311" s="698" t="s">
        <v>251</v>
      </c>
      <c r="H311" s="691" t="s">
        <v>1178</v>
      </c>
      <c r="I311" s="681" t="str">
        <f>VLOOKUP(H311,[1]Presupuesto!$B$11:$C$586,2,0)</f>
        <v>PRODUCTOS DE LOZA Y PORCELANA</v>
      </c>
      <c r="J311" s="664" t="s">
        <v>1851</v>
      </c>
      <c r="K311" s="664" t="s">
        <v>537</v>
      </c>
    </row>
    <row r="312" spans="3:11" s="661" customFormat="1" x14ac:dyDescent="0.25">
      <c r="C312" s="686" t="s">
        <v>2342</v>
      </c>
      <c r="D312" s="696">
        <v>60</v>
      </c>
      <c r="E312" s="678">
        <v>190</v>
      </c>
      <c r="F312" s="663">
        <f t="shared" si="14"/>
        <v>11400</v>
      </c>
      <c r="G312" s="698" t="s">
        <v>251</v>
      </c>
      <c r="H312" s="691" t="s">
        <v>1178</v>
      </c>
      <c r="I312" s="681" t="str">
        <f>VLOOKUP(H312,[1]Presupuesto!$B$11:$C$586,2,0)</f>
        <v>PRODUCTOS DE LOZA Y PORCELANA</v>
      </c>
      <c r="J312" s="664" t="s">
        <v>1851</v>
      </c>
      <c r="K312" s="664" t="s">
        <v>537</v>
      </c>
    </row>
    <row r="313" spans="3:11" s="661" customFormat="1" x14ac:dyDescent="0.25">
      <c r="C313" s="686" t="s">
        <v>2343</v>
      </c>
      <c r="D313" s="696">
        <v>60</v>
      </c>
      <c r="E313" s="678">
        <v>300</v>
      </c>
      <c r="F313" s="663">
        <f t="shared" si="14"/>
        <v>18000</v>
      </c>
      <c r="G313" s="698" t="s">
        <v>251</v>
      </c>
      <c r="H313" s="691" t="s">
        <v>1178</v>
      </c>
      <c r="I313" s="681" t="str">
        <f>VLOOKUP(H313,[1]Presupuesto!$B$11:$C$586,2,0)</f>
        <v>PRODUCTOS DE LOZA Y PORCELANA</v>
      </c>
      <c r="J313" s="664" t="s">
        <v>1851</v>
      </c>
      <c r="K313" s="664" t="s">
        <v>537</v>
      </c>
    </row>
    <row r="314" spans="3:11" s="661" customFormat="1" x14ac:dyDescent="0.25">
      <c r="C314" s="686" t="s">
        <v>2344</v>
      </c>
      <c r="D314" s="696">
        <v>60</v>
      </c>
      <c r="E314" s="678">
        <v>350</v>
      </c>
      <c r="F314" s="663">
        <f t="shared" si="14"/>
        <v>21000</v>
      </c>
      <c r="G314" s="698" t="s">
        <v>251</v>
      </c>
      <c r="H314" s="691" t="s">
        <v>1178</v>
      </c>
      <c r="I314" s="681" t="str">
        <f>VLOOKUP(H314,[1]Presupuesto!$B$11:$C$586,2,0)</f>
        <v>PRODUCTOS DE LOZA Y PORCELANA</v>
      </c>
      <c r="J314" s="664" t="s">
        <v>1851</v>
      </c>
      <c r="K314" s="664" t="s">
        <v>537</v>
      </c>
    </row>
    <row r="315" spans="3:11" s="661" customFormat="1" x14ac:dyDescent="0.25">
      <c r="C315" s="686" t="s">
        <v>2345</v>
      </c>
      <c r="D315" s="696">
        <v>12</v>
      </c>
      <c r="E315" s="678">
        <v>1100</v>
      </c>
      <c r="F315" s="663">
        <f t="shared" si="14"/>
        <v>13200</v>
      </c>
      <c r="G315" s="698" t="s">
        <v>251</v>
      </c>
      <c r="H315" s="691" t="s">
        <v>1178</v>
      </c>
      <c r="I315" s="681" t="str">
        <f>VLOOKUP(H315,[1]Presupuesto!$B$11:$C$586,2,0)</f>
        <v>PRODUCTOS DE LOZA Y PORCELANA</v>
      </c>
      <c r="J315" s="664" t="s">
        <v>1851</v>
      </c>
      <c r="K315" s="664" t="s">
        <v>537</v>
      </c>
    </row>
    <row r="316" spans="3:11" ht="15.75" thickBot="1" x14ac:dyDescent="0.3">
      <c r="C316" s="692"/>
      <c r="D316" s="697"/>
      <c r="E316" s="667"/>
      <c r="F316" s="663">
        <f t="shared" si="14"/>
        <v>0</v>
      </c>
      <c r="G316" s="699"/>
      <c r="H316" s="693"/>
      <c r="I316" s="682" t="e">
        <f>VLOOKUP(H316,[1]Presupuesto!$B$11:$C$586,2,0)</f>
        <v>#N/A</v>
      </c>
      <c r="J316" s="664" t="s">
        <v>1851</v>
      </c>
      <c r="K316" s="664" t="s">
        <v>537</v>
      </c>
    </row>
    <row r="317" spans="3:11" x14ac:dyDescent="0.25">
      <c r="C317" s="661"/>
      <c r="D317" s="661"/>
      <c r="E317" s="661"/>
      <c r="F317" s="661"/>
      <c r="G317" s="514"/>
      <c r="H317" s="661"/>
      <c r="I317" s="661"/>
      <c r="J317" s="661"/>
      <c r="K317" s="661"/>
    </row>
    <row r="318" spans="3:11" x14ac:dyDescent="0.25">
      <c r="C318" s="661"/>
      <c r="D318" s="661"/>
      <c r="E318" s="661"/>
      <c r="F318" s="518"/>
      <c r="G318" s="517"/>
      <c r="H318" s="518"/>
      <c r="I318" s="518"/>
      <c r="J318" s="661"/>
      <c r="K318" s="661"/>
    </row>
    <row r="319" spans="3:11" ht="15.75" thickBot="1" x14ac:dyDescent="0.3">
      <c r="C319" s="661"/>
      <c r="D319" s="661"/>
      <c r="E319" s="661"/>
      <c r="F319" s="662"/>
      <c r="G319" s="658"/>
      <c r="H319" s="658"/>
      <c r="I319" s="658"/>
      <c r="J319" s="661"/>
      <c r="K319" s="661"/>
    </row>
    <row r="320" spans="3:11" ht="15.75" thickBot="1" x14ac:dyDescent="0.3">
      <c r="C320" s="695" t="s">
        <v>53</v>
      </c>
      <c r="D320" s="671">
        <f>SUM(F326:F356)</f>
        <v>28973</v>
      </c>
      <c r="E320" s="661"/>
      <c r="F320" s="661"/>
      <c r="G320" s="659"/>
      <c r="H320" s="655"/>
      <c r="I320" s="655"/>
      <c r="J320" s="661"/>
      <c r="K320" s="661"/>
    </row>
    <row r="321" spans="3:11" x14ac:dyDescent="0.25">
      <c r="C321" s="661"/>
      <c r="D321" s="661"/>
      <c r="E321" s="661"/>
      <c r="F321" s="661"/>
      <c r="G321" s="662"/>
      <c r="H321" s="658"/>
      <c r="I321" s="658"/>
      <c r="J321" s="658"/>
      <c r="K321" s="674"/>
    </row>
    <row r="322" spans="3:11" ht="15.75" x14ac:dyDescent="0.25">
      <c r="C322" s="702" t="s">
        <v>515</v>
      </c>
      <c r="D322" s="703" t="s">
        <v>2422</v>
      </c>
      <c r="E322" s="662"/>
      <c r="F322" s="662"/>
      <c r="G322" s="662"/>
      <c r="H322" s="658"/>
      <c r="I322" s="658"/>
      <c r="J322" s="658"/>
      <c r="K322" s="674"/>
    </row>
    <row r="323" spans="3:11" ht="18.75" x14ac:dyDescent="0.25">
      <c r="C323" s="704" t="str">
        <f>IFERROR(VLOOKUP(D322,'Desarrollo e Innov. Curricular'!$E:$F,2,FALSE),IFERROR(VLOOKUP(D322,Investigación!$E:$F,2,FALSE),IFERROR(VLOOKUP(D322,'Vinculación Univ. Sociedad'!$E:$F,2,FALSE),IFERROR(VLOOKUP(D322,'Docencia y Profesorado Universi'!$E:$F,2,FALSE),IFERROR(VLOOKUP(D322,Estudiantes!$E:$F,2,FALSE),IFERROR(VLOOKUP(D322,'Gestion Administrativa'!$E:$F,2,FALSE),IFERROR(VLOOKUP(D322,'Gestion Academica'!$E:$F,2,FALSE),IFERROR(VLOOKUP(D322,Graduados!$E:$F,2,FALSE),IFERROR(VLOOKUP(D322,'Gestión del Conocimiento'!$E:$F,2,FALSE),IFERROR(VLOOKUP(D322,Gobernabilidad!$E:$F,2,FALSE),IFERROR(VLOOKUP(D322,'NIVEL DE ES Y  SISTEMA NACIONAL'!$E:$F,2,FALSE),VLOOKUP(D322,'Lo Esencial'!$E:$F,2,0))))))))))))</f>
        <v>Compra de materiales de oficina para realizar las actividades de trabajo administrativas y docentes</v>
      </c>
      <c r="D323" s="654"/>
      <c r="E323" s="662"/>
      <c r="F323" s="662"/>
      <c r="G323" s="662"/>
      <c r="H323" s="658"/>
      <c r="I323" s="658"/>
      <c r="J323" s="658"/>
      <c r="K323" s="674"/>
    </row>
    <row r="324" spans="3:11" ht="15.75" thickBot="1" x14ac:dyDescent="0.3">
      <c r="C324" s="661"/>
      <c r="D324" s="661"/>
      <c r="E324" s="661"/>
      <c r="F324" s="662"/>
      <c r="G324" s="658"/>
      <c r="H324" s="658"/>
      <c r="I324" s="658"/>
      <c r="J324" s="661"/>
      <c r="K324" s="661"/>
    </row>
    <row r="325" spans="3:11" ht="30.75" thickBot="1" x14ac:dyDescent="0.3">
      <c r="C325" s="680" t="s">
        <v>44</v>
      </c>
      <c r="D325" s="680" t="s">
        <v>55</v>
      </c>
      <c r="E325" s="685" t="s">
        <v>57</v>
      </c>
      <c r="F325" s="684" t="s">
        <v>27</v>
      </c>
      <c r="G325" s="683" t="s">
        <v>252</v>
      </c>
      <c r="H325" s="685" t="s">
        <v>46</v>
      </c>
      <c r="I325" s="683" t="s">
        <v>253</v>
      </c>
      <c r="J325" s="683" t="s">
        <v>535</v>
      </c>
      <c r="K325" s="683" t="s">
        <v>536</v>
      </c>
    </row>
    <row r="326" spans="3:11" x14ac:dyDescent="0.25">
      <c r="C326" s="710" t="s">
        <v>566</v>
      </c>
      <c r="D326" s="711"/>
      <c r="E326" s="709">
        <f>HLOOKUP(C326,$AH$2:$BU$3,2,0)</f>
        <v>620</v>
      </c>
      <c r="F326" s="663">
        <f t="shared" ref="F326:F331" si="15">D326*E326</f>
        <v>0</v>
      </c>
      <c r="G326" s="698"/>
      <c r="H326" s="687" t="s">
        <v>1176</v>
      </c>
      <c r="I326" s="681" t="str">
        <f>VLOOKUP(H326,[1]Presupuesto!$B$11:$C$586,2,0)</f>
        <v>PRODUCTOS DE VIDRIO</v>
      </c>
      <c r="J326" s="708" t="s">
        <v>1851</v>
      </c>
      <c r="K326" s="664" t="s">
        <v>519</v>
      </c>
    </row>
    <row r="327" spans="3:11" x14ac:dyDescent="0.25">
      <c r="C327" s="686" t="s">
        <v>2430</v>
      </c>
      <c r="D327" s="696">
        <v>10</v>
      </c>
      <c r="E327" s="831">
        <v>3</v>
      </c>
      <c r="F327" s="663">
        <f t="shared" si="15"/>
        <v>30</v>
      </c>
      <c r="G327" s="698" t="s">
        <v>250</v>
      </c>
      <c r="H327" s="687" t="s">
        <v>1205</v>
      </c>
      <c r="I327" s="681" t="str">
        <f>VLOOKUP(H327,[1]Presupuesto!$B$11:$C$586,2,0)</f>
        <v>UTILES DE ESCRITORIO, OFICINA Y ENSE¥ANZA</v>
      </c>
      <c r="J327" s="664" t="s">
        <v>1851</v>
      </c>
      <c r="K327" s="664" t="s">
        <v>537</v>
      </c>
    </row>
    <row r="328" spans="3:11" x14ac:dyDescent="0.25">
      <c r="C328" s="686" t="s">
        <v>2439</v>
      </c>
      <c r="D328" s="696">
        <v>24</v>
      </c>
      <c r="E328" s="831">
        <v>4.5</v>
      </c>
      <c r="F328" s="663">
        <f t="shared" si="15"/>
        <v>108</v>
      </c>
      <c r="G328" s="698" t="s">
        <v>250</v>
      </c>
      <c r="H328" s="687" t="s">
        <v>1205</v>
      </c>
      <c r="I328" s="681" t="str">
        <f>VLOOKUP(H328,[1]Presupuesto!$B$11:$C$586,2,0)</f>
        <v>UTILES DE ESCRITORIO, OFICINA Y ENSE¥ANZA</v>
      </c>
      <c r="J328" s="664" t="s">
        <v>1851</v>
      </c>
      <c r="K328" s="664" t="s">
        <v>537</v>
      </c>
    </row>
    <row r="329" spans="3:11" x14ac:dyDescent="0.25">
      <c r="C329" s="686" t="s">
        <v>2440</v>
      </c>
      <c r="D329" s="696">
        <v>10</v>
      </c>
      <c r="E329" s="831">
        <v>16</v>
      </c>
      <c r="F329" s="663">
        <f t="shared" si="15"/>
        <v>160</v>
      </c>
      <c r="G329" s="698" t="s">
        <v>250</v>
      </c>
      <c r="H329" s="687" t="s">
        <v>1205</v>
      </c>
      <c r="I329" s="681" t="str">
        <f>VLOOKUP(H329,[1]Presupuesto!$B$11:$C$586,2,0)</f>
        <v>UTILES DE ESCRITORIO, OFICINA Y ENSE¥ANZA</v>
      </c>
      <c r="J329" s="664" t="s">
        <v>1851</v>
      </c>
      <c r="K329" s="664" t="s">
        <v>537</v>
      </c>
    </row>
    <row r="330" spans="3:11" x14ac:dyDescent="0.25">
      <c r="C330" s="686" t="s">
        <v>2431</v>
      </c>
      <c r="D330" s="696">
        <v>20</v>
      </c>
      <c r="E330" s="831">
        <v>15</v>
      </c>
      <c r="F330" s="663">
        <f t="shared" si="15"/>
        <v>300</v>
      </c>
      <c r="G330" s="698" t="s">
        <v>250</v>
      </c>
      <c r="H330" s="687" t="s">
        <v>1205</v>
      </c>
      <c r="I330" s="681" t="str">
        <f>VLOOKUP(H330,[1]Presupuesto!$B$11:$C$586,2,0)</f>
        <v>UTILES DE ESCRITORIO, OFICINA Y ENSE¥ANZA</v>
      </c>
      <c r="J330" s="664" t="s">
        <v>1851</v>
      </c>
      <c r="K330" s="664" t="s">
        <v>537</v>
      </c>
    </row>
    <row r="331" spans="3:11" x14ac:dyDescent="0.25">
      <c r="C331" s="686" t="s">
        <v>2432</v>
      </c>
      <c r="D331" s="696">
        <v>15</v>
      </c>
      <c r="E331" s="831">
        <v>16</v>
      </c>
      <c r="F331" s="663">
        <f t="shared" si="15"/>
        <v>240</v>
      </c>
      <c r="G331" s="698" t="s">
        <v>250</v>
      </c>
      <c r="H331" s="687" t="s">
        <v>1205</v>
      </c>
      <c r="I331" s="681" t="str">
        <f>VLOOKUP(H331,[1]Presupuesto!$B$11:$C$586,2,0)</f>
        <v>UTILES DE ESCRITORIO, OFICINA Y ENSE¥ANZA</v>
      </c>
      <c r="J331" s="664" t="s">
        <v>1851</v>
      </c>
      <c r="K331" s="664" t="s">
        <v>537</v>
      </c>
    </row>
    <row r="332" spans="3:11" x14ac:dyDescent="0.25">
      <c r="C332" s="686" t="s">
        <v>2433</v>
      </c>
      <c r="D332" s="696">
        <v>10</v>
      </c>
      <c r="E332" s="831">
        <v>40</v>
      </c>
      <c r="F332" s="663">
        <f>D332*E332</f>
        <v>400</v>
      </c>
      <c r="G332" s="698" t="s">
        <v>250</v>
      </c>
      <c r="H332" s="687" t="s">
        <v>1205</v>
      </c>
      <c r="I332" s="681" t="str">
        <f>VLOOKUP(H332,[1]Presupuesto!$B$11:$C$586,2,0)</f>
        <v>UTILES DE ESCRITORIO, OFICINA Y ENSE¥ANZA</v>
      </c>
      <c r="J332" s="664" t="s">
        <v>1851</v>
      </c>
      <c r="K332" s="664" t="s">
        <v>537</v>
      </c>
    </row>
    <row r="333" spans="3:11" x14ac:dyDescent="0.25">
      <c r="C333" s="686" t="s">
        <v>2434</v>
      </c>
      <c r="D333" s="696">
        <v>25</v>
      </c>
      <c r="E333" s="831">
        <v>43</v>
      </c>
      <c r="F333" s="663">
        <f>D333*E333</f>
        <v>1075</v>
      </c>
      <c r="G333" s="698" t="s">
        <v>250</v>
      </c>
      <c r="H333" s="687" t="s">
        <v>1205</v>
      </c>
      <c r="I333" s="681" t="str">
        <f>VLOOKUP(H333,[1]Presupuesto!$B$11:$C$586,2,0)</f>
        <v>UTILES DE ESCRITORIO, OFICINA Y ENSE¥ANZA</v>
      </c>
      <c r="J333" s="664" t="s">
        <v>1851</v>
      </c>
      <c r="K333" s="664" t="s">
        <v>537</v>
      </c>
    </row>
    <row r="334" spans="3:11" x14ac:dyDescent="0.25">
      <c r="C334" s="686" t="s">
        <v>2435</v>
      </c>
      <c r="D334" s="696">
        <v>24</v>
      </c>
      <c r="E334" s="831">
        <v>12</v>
      </c>
      <c r="F334" s="698">
        <f>D334*E334</f>
        <v>288</v>
      </c>
      <c r="G334" s="698" t="s">
        <v>250</v>
      </c>
      <c r="H334" s="687" t="s">
        <v>1205</v>
      </c>
      <c r="I334" s="681" t="str">
        <f>VLOOKUP(H334,[1]Presupuesto!$B$11:$C$586,2,0)</f>
        <v>UTILES DE ESCRITORIO, OFICINA Y ENSE¥ANZA</v>
      </c>
      <c r="J334" s="664" t="s">
        <v>1851</v>
      </c>
      <c r="K334" s="664" t="s">
        <v>537</v>
      </c>
    </row>
    <row r="335" spans="3:11" x14ac:dyDescent="0.25">
      <c r="C335" s="686" t="s">
        <v>2436</v>
      </c>
      <c r="D335" s="696">
        <v>36</v>
      </c>
      <c r="E335" s="831">
        <v>9</v>
      </c>
      <c r="F335" s="663">
        <f t="shared" ref="F335:F356" si="16">D335*E335</f>
        <v>324</v>
      </c>
      <c r="G335" s="698" t="s">
        <v>250</v>
      </c>
      <c r="H335" s="687" t="s">
        <v>1205</v>
      </c>
      <c r="I335" s="681" t="str">
        <f>VLOOKUP(H335,[1]Presupuesto!$B$11:$C$586,2,0)</f>
        <v>UTILES DE ESCRITORIO, OFICINA Y ENSE¥ANZA</v>
      </c>
      <c r="J335" s="664" t="s">
        <v>1851</v>
      </c>
      <c r="K335" s="664" t="s">
        <v>537</v>
      </c>
    </row>
    <row r="336" spans="3:11" x14ac:dyDescent="0.25">
      <c r="C336" s="686" t="s">
        <v>2437</v>
      </c>
      <c r="D336" s="696">
        <v>12</v>
      </c>
      <c r="E336" s="831">
        <v>15</v>
      </c>
      <c r="F336" s="663">
        <f t="shared" si="16"/>
        <v>180</v>
      </c>
      <c r="G336" s="698" t="s">
        <v>250</v>
      </c>
      <c r="H336" s="687" t="s">
        <v>1205</v>
      </c>
      <c r="I336" s="681" t="str">
        <f>VLOOKUP(H336,[1]Presupuesto!$B$11:$C$586,2,0)</f>
        <v>UTILES DE ESCRITORIO, OFICINA Y ENSE¥ANZA</v>
      </c>
      <c r="J336" s="664" t="s">
        <v>1851</v>
      </c>
      <c r="K336" s="664" t="s">
        <v>537</v>
      </c>
    </row>
    <row r="337" spans="3:11" x14ac:dyDescent="0.25">
      <c r="C337" s="686" t="s">
        <v>2438</v>
      </c>
      <c r="D337" s="696">
        <v>15</v>
      </c>
      <c r="E337" s="831">
        <v>25</v>
      </c>
      <c r="F337" s="663">
        <f t="shared" si="16"/>
        <v>375</v>
      </c>
      <c r="G337" s="698" t="s">
        <v>250</v>
      </c>
      <c r="H337" s="687" t="s">
        <v>1205</v>
      </c>
      <c r="I337" s="681" t="str">
        <f>VLOOKUP(H337,[1]Presupuesto!$B$11:$C$586,2,0)</f>
        <v>UTILES DE ESCRITORIO, OFICINA Y ENSE¥ANZA</v>
      </c>
      <c r="J337" s="664" t="s">
        <v>1851</v>
      </c>
      <c r="K337" s="664" t="s">
        <v>537</v>
      </c>
    </row>
    <row r="338" spans="3:11" x14ac:dyDescent="0.25">
      <c r="C338" s="686" t="s">
        <v>2441</v>
      </c>
      <c r="D338" s="696">
        <v>30</v>
      </c>
      <c r="E338" s="831">
        <v>17</v>
      </c>
      <c r="F338" s="663">
        <f t="shared" si="16"/>
        <v>510</v>
      </c>
      <c r="G338" s="698" t="s">
        <v>250</v>
      </c>
      <c r="H338" s="687" t="s">
        <v>1205</v>
      </c>
      <c r="I338" s="681" t="str">
        <f>VLOOKUP(H338,[1]Presupuesto!$B$11:$C$586,2,0)</f>
        <v>UTILES DE ESCRITORIO, OFICINA Y ENSE¥ANZA</v>
      </c>
      <c r="J338" s="664" t="s">
        <v>1851</v>
      </c>
      <c r="K338" s="664" t="s">
        <v>537</v>
      </c>
    </row>
    <row r="339" spans="3:11" x14ac:dyDescent="0.25">
      <c r="C339" s="686" t="s">
        <v>2442</v>
      </c>
      <c r="D339" s="696">
        <v>3</v>
      </c>
      <c r="E339" s="831">
        <v>170</v>
      </c>
      <c r="F339" s="663">
        <f t="shared" si="16"/>
        <v>510</v>
      </c>
      <c r="G339" s="698" t="s">
        <v>250</v>
      </c>
      <c r="H339" s="687" t="s">
        <v>1205</v>
      </c>
      <c r="I339" s="681" t="str">
        <f>VLOOKUP(H339,[1]Presupuesto!$B$11:$C$586,2,0)</f>
        <v>UTILES DE ESCRITORIO, OFICINA Y ENSE¥ANZA</v>
      </c>
      <c r="J339" s="664" t="s">
        <v>1851</v>
      </c>
      <c r="K339" s="664" t="s">
        <v>537</v>
      </c>
    </row>
    <row r="340" spans="3:11" x14ac:dyDescent="0.25">
      <c r="C340" s="686" t="s">
        <v>2443</v>
      </c>
      <c r="D340" s="696">
        <v>24</v>
      </c>
      <c r="E340" s="831">
        <v>23</v>
      </c>
      <c r="F340" s="663">
        <f t="shared" si="16"/>
        <v>552</v>
      </c>
      <c r="G340" s="698" t="s">
        <v>250</v>
      </c>
      <c r="H340" s="687" t="s">
        <v>1205</v>
      </c>
      <c r="I340" s="681" t="str">
        <f>VLOOKUP(H340,[1]Presupuesto!$B$11:$C$586,2,0)</f>
        <v>UTILES DE ESCRITORIO, OFICINA Y ENSE¥ANZA</v>
      </c>
      <c r="J340" s="664" t="s">
        <v>1851</v>
      </c>
      <c r="K340" s="664" t="s">
        <v>537</v>
      </c>
    </row>
    <row r="341" spans="3:11" x14ac:dyDescent="0.25">
      <c r="C341" s="686" t="s">
        <v>2444</v>
      </c>
      <c r="D341" s="696">
        <v>14</v>
      </c>
      <c r="E341" s="831">
        <v>45</v>
      </c>
      <c r="F341" s="663">
        <f t="shared" si="16"/>
        <v>630</v>
      </c>
      <c r="G341" s="698" t="s">
        <v>250</v>
      </c>
      <c r="H341" s="687" t="s">
        <v>1205</v>
      </c>
      <c r="I341" s="681" t="str">
        <f>VLOOKUP(H341,[1]Presupuesto!$B$11:$C$586,2,0)</f>
        <v>UTILES DE ESCRITORIO, OFICINA Y ENSE¥ANZA</v>
      </c>
      <c r="J341" s="664" t="s">
        <v>1851</v>
      </c>
      <c r="K341" s="664" t="s">
        <v>537</v>
      </c>
    </row>
    <row r="342" spans="3:11" x14ac:dyDescent="0.25">
      <c r="C342" s="686" t="s">
        <v>2445</v>
      </c>
      <c r="D342" s="696">
        <v>60</v>
      </c>
      <c r="E342" s="831">
        <v>12</v>
      </c>
      <c r="F342" s="663">
        <f t="shared" si="16"/>
        <v>720</v>
      </c>
      <c r="G342" s="698" t="s">
        <v>250</v>
      </c>
      <c r="H342" s="687" t="s">
        <v>1205</v>
      </c>
      <c r="I342" s="681" t="str">
        <f>VLOOKUP(H342,[1]Presupuesto!$B$11:$C$586,2,0)</f>
        <v>UTILES DE ESCRITORIO, OFICINA Y ENSE¥ANZA</v>
      </c>
      <c r="J342" s="664" t="s">
        <v>1851</v>
      </c>
      <c r="K342" s="664" t="s">
        <v>537</v>
      </c>
    </row>
    <row r="343" spans="3:11" x14ac:dyDescent="0.25">
      <c r="C343" s="686" t="s">
        <v>2446</v>
      </c>
      <c r="D343" s="696">
        <v>25</v>
      </c>
      <c r="E343" s="831">
        <v>13</v>
      </c>
      <c r="F343" s="663">
        <f t="shared" si="16"/>
        <v>325</v>
      </c>
      <c r="G343" s="698" t="s">
        <v>250</v>
      </c>
      <c r="H343" s="687" t="s">
        <v>1205</v>
      </c>
      <c r="I343" s="681" t="str">
        <f>VLOOKUP(H343,[1]Presupuesto!$B$11:$C$586,2,0)</f>
        <v>UTILES DE ESCRITORIO, OFICINA Y ENSE¥ANZA</v>
      </c>
      <c r="J343" s="664" t="s">
        <v>1851</v>
      </c>
      <c r="K343" s="664" t="s">
        <v>537</v>
      </c>
    </row>
    <row r="344" spans="3:11" x14ac:dyDescent="0.25">
      <c r="C344" s="686" t="s">
        <v>2447</v>
      </c>
      <c r="D344" s="696">
        <v>30</v>
      </c>
      <c r="E344" s="831">
        <v>17</v>
      </c>
      <c r="F344" s="663">
        <f t="shared" si="16"/>
        <v>510</v>
      </c>
      <c r="G344" s="698" t="s">
        <v>250</v>
      </c>
      <c r="H344" s="687" t="s">
        <v>1205</v>
      </c>
      <c r="I344" s="681" t="str">
        <f>VLOOKUP(H344,[1]Presupuesto!$B$11:$C$586,2,0)</f>
        <v>UTILES DE ESCRITORIO, OFICINA Y ENSE¥ANZA</v>
      </c>
      <c r="J344" s="664" t="s">
        <v>1851</v>
      </c>
      <c r="K344" s="664" t="s">
        <v>537</v>
      </c>
    </row>
    <row r="345" spans="3:11" x14ac:dyDescent="0.25">
      <c r="C345" s="686" t="s">
        <v>2448</v>
      </c>
      <c r="D345" s="696">
        <v>30</v>
      </c>
      <c r="E345" s="831">
        <v>10</v>
      </c>
      <c r="F345" s="663">
        <f t="shared" si="16"/>
        <v>300</v>
      </c>
      <c r="G345" s="698" t="s">
        <v>250</v>
      </c>
      <c r="H345" s="687" t="s">
        <v>1205</v>
      </c>
      <c r="I345" s="681" t="str">
        <f>VLOOKUP(H345,[1]Presupuesto!$B$11:$C$586,2,0)</f>
        <v>UTILES DE ESCRITORIO, OFICINA Y ENSE¥ANZA</v>
      </c>
      <c r="J345" s="664" t="s">
        <v>1851</v>
      </c>
      <c r="K345" s="664" t="s">
        <v>537</v>
      </c>
    </row>
    <row r="346" spans="3:11" x14ac:dyDescent="0.25">
      <c r="C346" s="686" t="s">
        <v>2449</v>
      </c>
      <c r="D346" s="696">
        <v>100</v>
      </c>
      <c r="E346" s="831">
        <v>15</v>
      </c>
      <c r="F346" s="663">
        <f t="shared" si="16"/>
        <v>1500</v>
      </c>
      <c r="G346" s="698" t="s">
        <v>250</v>
      </c>
      <c r="H346" s="687" t="s">
        <v>1205</v>
      </c>
      <c r="I346" s="681" t="str">
        <f>VLOOKUP(H346,[1]Presupuesto!$B$11:$C$586,2,0)</f>
        <v>UTILES DE ESCRITORIO, OFICINA Y ENSE¥ANZA</v>
      </c>
      <c r="J346" s="664" t="s">
        <v>1851</v>
      </c>
      <c r="K346" s="664" t="s">
        <v>537</v>
      </c>
    </row>
    <row r="347" spans="3:11" x14ac:dyDescent="0.25">
      <c r="C347" s="686" t="s">
        <v>2450</v>
      </c>
      <c r="D347" s="696">
        <v>25</v>
      </c>
      <c r="E347" s="831">
        <v>60</v>
      </c>
      <c r="F347" s="663">
        <f t="shared" si="16"/>
        <v>1500</v>
      </c>
      <c r="G347" s="698" t="s">
        <v>250</v>
      </c>
      <c r="H347" s="687" t="s">
        <v>1205</v>
      </c>
      <c r="I347" s="681" t="str">
        <f>VLOOKUP(H347,[1]Presupuesto!$B$11:$C$586,2,0)</f>
        <v>UTILES DE ESCRITORIO, OFICINA Y ENSE¥ANZA</v>
      </c>
      <c r="J347" s="664" t="s">
        <v>1851</v>
      </c>
      <c r="K347" s="664" t="s">
        <v>537</v>
      </c>
    </row>
    <row r="348" spans="3:11" x14ac:dyDescent="0.25">
      <c r="C348" s="686" t="s">
        <v>2451</v>
      </c>
      <c r="D348" s="696">
        <v>432</v>
      </c>
      <c r="E348" s="831">
        <v>3.5</v>
      </c>
      <c r="F348" s="663">
        <f t="shared" si="16"/>
        <v>1512</v>
      </c>
      <c r="G348" s="698" t="s">
        <v>250</v>
      </c>
      <c r="H348" s="687" t="s">
        <v>1205</v>
      </c>
      <c r="I348" s="681" t="str">
        <f>VLOOKUP(H348,[1]Presupuesto!$B$11:$C$586,2,0)</f>
        <v>UTILES DE ESCRITORIO, OFICINA Y ENSE¥ANZA</v>
      </c>
      <c r="J348" s="664" t="s">
        <v>1851</v>
      </c>
      <c r="K348" s="664" t="s">
        <v>537</v>
      </c>
    </row>
    <row r="349" spans="3:11" x14ac:dyDescent="0.25">
      <c r="C349" s="688" t="s">
        <v>2452</v>
      </c>
      <c r="D349" s="694">
        <v>432</v>
      </c>
      <c r="E349" s="832">
        <v>3.5</v>
      </c>
      <c r="F349" s="663">
        <f t="shared" si="16"/>
        <v>1512</v>
      </c>
      <c r="G349" s="698" t="s">
        <v>250</v>
      </c>
      <c r="H349" s="687" t="s">
        <v>1205</v>
      </c>
      <c r="I349" s="681" t="str">
        <f>VLOOKUP(H349,[1]Presupuesto!$B$11:$C$586,2,0)</f>
        <v>UTILES DE ESCRITORIO, OFICINA Y ENSE¥ANZA</v>
      </c>
      <c r="J349" s="664" t="s">
        <v>1851</v>
      </c>
      <c r="K349" s="664" t="s">
        <v>537</v>
      </c>
    </row>
    <row r="350" spans="3:11" x14ac:dyDescent="0.25">
      <c r="C350" s="688" t="s">
        <v>2453</v>
      </c>
      <c r="D350" s="694">
        <v>432</v>
      </c>
      <c r="E350" s="832">
        <v>3.5</v>
      </c>
      <c r="F350" s="663">
        <f t="shared" si="16"/>
        <v>1512</v>
      </c>
      <c r="G350" s="698" t="s">
        <v>250</v>
      </c>
      <c r="H350" s="687" t="s">
        <v>1205</v>
      </c>
      <c r="I350" s="681" t="str">
        <f>VLOOKUP(H350,[1]Presupuesto!$B$11:$C$586,2,0)</f>
        <v>UTILES DE ESCRITORIO, OFICINA Y ENSE¥ANZA</v>
      </c>
      <c r="J350" s="664" t="s">
        <v>1851</v>
      </c>
      <c r="K350" s="664" t="s">
        <v>537</v>
      </c>
    </row>
    <row r="351" spans="3:11" x14ac:dyDescent="0.25">
      <c r="C351" s="688" t="s">
        <v>2454</v>
      </c>
      <c r="D351" s="694">
        <v>500</v>
      </c>
      <c r="E351" s="832">
        <v>2.5</v>
      </c>
      <c r="F351" s="663">
        <f t="shared" si="16"/>
        <v>1250</v>
      </c>
      <c r="G351" s="698" t="s">
        <v>251</v>
      </c>
      <c r="H351" s="687" t="s">
        <v>1205</v>
      </c>
      <c r="I351" s="681" t="str">
        <f>VLOOKUP(H351,[1]Presupuesto!$B$11:$C$586,2,0)</f>
        <v>UTILES DE ESCRITORIO, OFICINA Y ENSE¥ANZA</v>
      </c>
      <c r="J351" s="664" t="s">
        <v>1851</v>
      </c>
      <c r="K351" s="664" t="s">
        <v>537</v>
      </c>
    </row>
    <row r="352" spans="3:11" x14ac:dyDescent="0.25">
      <c r="C352" s="688" t="s">
        <v>2455</v>
      </c>
      <c r="D352" s="694">
        <v>30</v>
      </c>
      <c r="E352" s="676">
        <v>75</v>
      </c>
      <c r="F352" s="663">
        <f t="shared" si="16"/>
        <v>2250</v>
      </c>
      <c r="G352" s="698" t="s">
        <v>250</v>
      </c>
      <c r="H352" s="687" t="s">
        <v>1205</v>
      </c>
      <c r="I352" s="681" t="str">
        <f>VLOOKUP(H352,[1]Presupuesto!$B$11:$C$586,2,0)</f>
        <v>UTILES DE ESCRITORIO, OFICINA Y ENSE¥ANZA</v>
      </c>
      <c r="J352" s="664" t="s">
        <v>1851</v>
      </c>
      <c r="K352" s="664" t="s">
        <v>537</v>
      </c>
    </row>
    <row r="353" spans="3:11" x14ac:dyDescent="0.25">
      <c r="C353" s="688" t="s">
        <v>2456</v>
      </c>
      <c r="D353" s="694">
        <v>10</v>
      </c>
      <c r="E353" s="676">
        <v>270</v>
      </c>
      <c r="F353" s="663">
        <f t="shared" si="16"/>
        <v>2700</v>
      </c>
      <c r="G353" s="698" t="s">
        <v>250</v>
      </c>
      <c r="H353" s="687" t="s">
        <v>1148</v>
      </c>
      <c r="I353" s="681" t="str">
        <f>VLOOKUP(H353,[1]Presupuesto!$B$11:$C$586,2,0)</f>
        <v>PRODUCTOS DE MATERIAL PLASTICO.</v>
      </c>
      <c r="J353" s="664" t="s">
        <v>1851</v>
      </c>
      <c r="K353" s="664" t="s">
        <v>537</v>
      </c>
    </row>
    <row r="354" spans="3:11" x14ac:dyDescent="0.25">
      <c r="C354" s="688" t="s">
        <v>2457</v>
      </c>
      <c r="D354" s="694">
        <v>200</v>
      </c>
      <c r="E354" s="676">
        <v>3.5</v>
      </c>
      <c r="F354" s="663">
        <f t="shared" si="16"/>
        <v>700</v>
      </c>
      <c r="G354" s="698" t="s">
        <v>250</v>
      </c>
      <c r="H354" s="687" t="s">
        <v>1205</v>
      </c>
      <c r="I354" s="681" t="str">
        <f>VLOOKUP(H354,[1]Presupuesto!$B$11:$C$586,2,0)</f>
        <v>UTILES DE ESCRITORIO, OFICINA Y ENSE¥ANZA</v>
      </c>
      <c r="J354" s="664" t="s">
        <v>1851</v>
      </c>
      <c r="K354" s="664" t="s">
        <v>537</v>
      </c>
    </row>
    <row r="355" spans="3:11" x14ac:dyDescent="0.25">
      <c r="C355" s="688" t="s">
        <v>2458</v>
      </c>
      <c r="D355" s="694">
        <v>100</v>
      </c>
      <c r="E355" s="676">
        <v>70</v>
      </c>
      <c r="F355" s="663">
        <f t="shared" si="16"/>
        <v>7000</v>
      </c>
      <c r="G355" s="698" t="s">
        <v>251</v>
      </c>
      <c r="H355" s="687" t="s">
        <v>1205</v>
      </c>
      <c r="I355" s="681" t="str">
        <f>VLOOKUP(H355,[1]Presupuesto!$B$11:$C$586,2,0)</f>
        <v>UTILES DE ESCRITORIO, OFICINA Y ENSE¥ANZA</v>
      </c>
      <c r="J355" s="664" t="s">
        <v>1851</v>
      </c>
      <c r="K355" s="664" t="s">
        <v>537</v>
      </c>
    </row>
    <row r="356" spans="3:11" ht="15.75" thickBot="1" x14ac:dyDescent="0.3">
      <c r="C356" s="692"/>
      <c r="D356" s="697"/>
      <c r="E356" s="667"/>
      <c r="F356" s="663">
        <f t="shared" si="16"/>
        <v>0</v>
      </c>
      <c r="G356" s="699"/>
      <c r="H356" s="693"/>
      <c r="I356" s="682" t="e">
        <f>VLOOKUP(H356,[1]Presupuesto!$B$11:$C$586,2,0)</f>
        <v>#N/A</v>
      </c>
      <c r="J356" s="664" t="s">
        <v>1851</v>
      </c>
      <c r="K356" s="664" t="s">
        <v>537</v>
      </c>
    </row>
    <row r="359" spans="3:11" ht="15.75" thickBot="1" x14ac:dyDescent="0.3"/>
    <row r="360" spans="3:11" ht="15.75" thickBot="1" x14ac:dyDescent="0.3">
      <c r="C360" s="695" t="s">
        <v>53</v>
      </c>
      <c r="D360" s="671">
        <f>SUM(F366:F396)</f>
        <v>0</v>
      </c>
      <c r="E360" s="661"/>
      <c r="F360" s="661"/>
      <c r="G360" s="659"/>
      <c r="H360" s="655"/>
      <c r="I360" s="655"/>
      <c r="J360" s="661"/>
      <c r="K360" s="661"/>
    </row>
    <row r="361" spans="3:11" x14ac:dyDescent="0.25">
      <c r="C361" s="661"/>
      <c r="D361" s="661"/>
      <c r="E361" s="661"/>
      <c r="F361" s="661"/>
      <c r="G361" s="662"/>
      <c r="H361" s="658"/>
      <c r="I361" s="658"/>
      <c r="J361" s="658"/>
      <c r="K361" s="674"/>
    </row>
    <row r="362" spans="3:11" ht="15.75" x14ac:dyDescent="0.25">
      <c r="C362" s="702" t="s">
        <v>515</v>
      </c>
      <c r="D362" s="703"/>
      <c r="E362" s="662"/>
      <c r="F362" s="662"/>
      <c r="G362" s="662"/>
      <c r="H362" s="658"/>
      <c r="I362" s="658"/>
      <c r="J362" s="658"/>
      <c r="K362" s="674"/>
    </row>
    <row r="363" spans="3:11" ht="18.75" x14ac:dyDescent="0.25">
      <c r="C363" s="704" t="e">
        <f>IFERROR(VLOOKUP(D362,'Desarrollo e Innov. Curricular'!$E:$F,2,FALSE),IFERROR(VLOOKUP(D362,Investigación!$E:$F,2,FALSE),IFERROR(VLOOKUP(D362,'Vinculación Univ. Sociedad'!$E:$F,2,FALSE),IFERROR(VLOOKUP(D362,'Docencia y Profesorado Universi'!$E:$F,2,FALSE),IFERROR(VLOOKUP(D362,Estudiantes!$E:$F,2,FALSE),IFERROR(VLOOKUP(D362,'Gestion Administrativa'!$E:$F,2,FALSE),IFERROR(VLOOKUP(D362,'Gestion Academica'!$E:$F,2,FALSE),IFERROR(VLOOKUP(D362,Graduados!$E:$F,2,FALSE),IFERROR(VLOOKUP(D362,'Gestión del Conocimiento'!$E:$F,2,FALSE),IFERROR(VLOOKUP(D362,Gobernabilidad!$E:$F,2,FALSE),IFERROR(VLOOKUP(D362,'NIVEL DE ES Y  SISTEMA NACIONAL'!$E:$F,2,FALSE),VLOOKUP(D362,'Lo Esencial'!$E:$F,2,0))))))))))))</f>
        <v>#N/A</v>
      </c>
      <c r="D363" s="654"/>
      <c r="E363" s="662"/>
      <c r="F363" s="662"/>
      <c r="G363" s="662"/>
      <c r="H363" s="658"/>
      <c r="I363" s="658"/>
      <c r="J363" s="658"/>
      <c r="K363" s="674"/>
    </row>
    <row r="364" spans="3:11" ht="15.75" thickBot="1" x14ac:dyDescent="0.3">
      <c r="C364" s="661"/>
      <c r="D364" s="661"/>
      <c r="E364" s="661"/>
      <c r="F364" s="662"/>
      <c r="G364" s="658"/>
      <c r="H364" s="658"/>
      <c r="I364" s="658"/>
      <c r="J364" s="661"/>
      <c r="K364" s="661"/>
    </row>
    <row r="365" spans="3:11" ht="53.25" customHeight="1" thickBot="1" x14ac:dyDescent="0.3">
      <c r="C365" s="680" t="s">
        <v>44</v>
      </c>
      <c r="D365" s="680" t="s">
        <v>55</v>
      </c>
      <c r="E365" s="685" t="s">
        <v>57</v>
      </c>
      <c r="F365" s="684" t="s">
        <v>27</v>
      </c>
      <c r="G365" s="683" t="s">
        <v>252</v>
      </c>
      <c r="H365" s="685" t="s">
        <v>46</v>
      </c>
      <c r="I365" s="683" t="s">
        <v>253</v>
      </c>
      <c r="J365" s="683" t="s">
        <v>535</v>
      </c>
      <c r="K365" s="683" t="s">
        <v>536</v>
      </c>
    </row>
    <row r="366" spans="3:11" x14ac:dyDescent="0.25">
      <c r="C366" s="710" t="s">
        <v>566</v>
      </c>
      <c r="D366" s="711"/>
      <c r="E366" s="709">
        <f>HLOOKUP(C366,$AH$2:$BU$3,2,0)</f>
        <v>620</v>
      </c>
      <c r="F366" s="663">
        <f t="shared" ref="F366:F371" si="17">D366*E366</f>
        <v>0</v>
      </c>
      <c r="G366" s="698"/>
      <c r="H366" s="687" t="s">
        <v>1176</v>
      </c>
      <c r="I366" s="681" t="str">
        <f>VLOOKUP(H366,[1]Presupuesto!$B$11:$C$586,2,0)</f>
        <v>PRODUCTOS DE VIDRIO</v>
      </c>
      <c r="J366" s="708" t="s">
        <v>236</v>
      </c>
      <c r="K366" s="664" t="s">
        <v>519</v>
      </c>
    </row>
    <row r="367" spans="3:11" ht="15.75" x14ac:dyDescent="0.25">
      <c r="C367" s="686"/>
      <c r="D367" s="696"/>
      <c r="E367" s="843"/>
      <c r="F367" s="663">
        <f t="shared" si="17"/>
        <v>0</v>
      </c>
      <c r="G367" s="698" t="s">
        <v>250</v>
      </c>
      <c r="H367" s="687"/>
      <c r="I367" s="681" t="e">
        <f>VLOOKUP(H367,[1]Presupuesto!$B$11:$C$586,2,0)</f>
        <v>#N/A</v>
      </c>
      <c r="J367" s="664" t="s">
        <v>236</v>
      </c>
      <c r="K367" s="664" t="s">
        <v>537</v>
      </c>
    </row>
    <row r="368" spans="3:11" x14ac:dyDescent="0.25">
      <c r="C368" s="686"/>
      <c r="D368" s="696"/>
      <c r="E368" s="831"/>
      <c r="F368" s="663">
        <f t="shared" si="17"/>
        <v>0</v>
      </c>
      <c r="G368" s="698" t="s">
        <v>250</v>
      </c>
      <c r="H368" s="687"/>
      <c r="I368" s="681" t="e">
        <f>VLOOKUP(H368,[1]Presupuesto!$B$11:$C$586,2,0)</f>
        <v>#N/A</v>
      </c>
      <c r="J368" s="664" t="s">
        <v>236</v>
      </c>
      <c r="K368" s="664" t="s">
        <v>537</v>
      </c>
    </row>
    <row r="369" spans="3:11" x14ac:dyDescent="0.25">
      <c r="C369" s="686"/>
      <c r="D369" s="696"/>
      <c r="E369" s="831"/>
      <c r="F369" s="663">
        <f t="shared" si="17"/>
        <v>0</v>
      </c>
      <c r="G369" s="698" t="s">
        <v>250</v>
      </c>
      <c r="H369" s="687"/>
      <c r="I369" s="681" t="e">
        <f>VLOOKUP(H369,[1]Presupuesto!$B$11:$C$586,2,0)</f>
        <v>#N/A</v>
      </c>
      <c r="J369" s="664" t="s">
        <v>236</v>
      </c>
      <c r="K369" s="664" t="s">
        <v>537</v>
      </c>
    </row>
    <row r="370" spans="3:11" x14ac:dyDescent="0.25">
      <c r="C370" s="686"/>
      <c r="D370" s="696"/>
      <c r="E370" s="831"/>
      <c r="F370" s="663">
        <f t="shared" si="17"/>
        <v>0</v>
      </c>
      <c r="G370" s="698" t="s">
        <v>250</v>
      </c>
      <c r="H370" s="687"/>
      <c r="I370" s="681" t="e">
        <f>VLOOKUP(H370,[1]Presupuesto!$B$11:$C$586,2,0)</f>
        <v>#N/A</v>
      </c>
      <c r="J370" s="664" t="s">
        <v>236</v>
      </c>
      <c r="K370" s="664" t="s">
        <v>537</v>
      </c>
    </row>
    <row r="371" spans="3:11" x14ac:dyDescent="0.25">
      <c r="C371" s="686"/>
      <c r="D371" s="696"/>
      <c r="E371" s="831"/>
      <c r="F371" s="663">
        <f t="shared" si="17"/>
        <v>0</v>
      </c>
      <c r="G371" s="698" t="s">
        <v>250</v>
      </c>
      <c r="H371" s="687"/>
      <c r="I371" s="681" t="e">
        <f>VLOOKUP(H371,[1]Presupuesto!$B$11:$C$586,2,0)</f>
        <v>#N/A</v>
      </c>
      <c r="J371" s="664" t="s">
        <v>236</v>
      </c>
      <c r="K371" s="664" t="s">
        <v>537</v>
      </c>
    </row>
    <row r="372" spans="3:11" x14ac:dyDescent="0.25">
      <c r="C372" s="686"/>
      <c r="D372" s="696"/>
      <c r="E372" s="831"/>
      <c r="F372" s="663">
        <f>D372*E372</f>
        <v>0</v>
      </c>
      <c r="G372" s="698" t="s">
        <v>250</v>
      </c>
      <c r="H372" s="687"/>
      <c r="I372" s="681" t="e">
        <f>VLOOKUP(H372,[1]Presupuesto!$B$11:$C$586,2,0)</f>
        <v>#N/A</v>
      </c>
      <c r="J372" s="664" t="s">
        <v>236</v>
      </c>
      <c r="K372" s="664" t="s">
        <v>537</v>
      </c>
    </row>
    <row r="373" spans="3:11" x14ac:dyDescent="0.25">
      <c r="C373" s="686"/>
      <c r="D373" s="696"/>
      <c r="E373" s="831"/>
      <c r="F373" s="663">
        <f>D373*E373</f>
        <v>0</v>
      </c>
      <c r="G373" s="698" t="s">
        <v>250</v>
      </c>
      <c r="H373" s="687"/>
      <c r="I373" s="681" t="e">
        <f>VLOOKUP(H373,[1]Presupuesto!$B$11:$C$586,2,0)</f>
        <v>#N/A</v>
      </c>
      <c r="J373" s="664" t="s">
        <v>236</v>
      </c>
      <c r="K373" s="664" t="s">
        <v>537</v>
      </c>
    </row>
    <row r="374" spans="3:11" x14ac:dyDescent="0.25">
      <c r="C374" s="686"/>
      <c r="D374" s="696"/>
      <c r="E374" s="844"/>
      <c r="F374" s="698">
        <f>D374*E374</f>
        <v>0</v>
      </c>
      <c r="G374" s="698" t="s">
        <v>250</v>
      </c>
      <c r="H374" s="687"/>
      <c r="I374" s="681" t="e">
        <f>VLOOKUP(H374,[1]Presupuesto!$B$11:$C$586,2,0)</f>
        <v>#N/A</v>
      </c>
      <c r="J374" s="664" t="s">
        <v>236</v>
      </c>
      <c r="K374" s="664" t="s">
        <v>537</v>
      </c>
    </row>
    <row r="375" spans="3:11" x14ac:dyDescent="0.25">
      <c r="C375" s="686"/>
      <c r="D375" s="696"/>
      <c r="E375" s="831"/>
      <c r="F375" s="663">
        <f t="shared" ref="F375:F396" si="18">D375*E375</f>
        <v>0</v>
      </c>
      <c r="G375" s="698" t="s">
        <v>250</v>
      </c>
      <c r="H375" s="687"/>
      <c r="I375" s="681" t="e">
        <f>VLOOKUP(H375,[1]Presupuesto!$B$11:$C$586,2,0)</f>
        <v>#N/A</v>
      </c>
      <c r="J375" s="664" t="s">
        <v>236</v>
      </c>
      <c r="K375" s="664" t="s">
        <v>537</v>
      </c>
    </row>
    <row r="376" spans="3:11" x14ac:dyDescent="0.25">
      <c r="C376" s="686"/>
      <c r="D376" s="696"/>
      <c r="E376" s="831"/>
      <c r="F376" s="663">
        <f t="shared" si="18"/>
        <v>0</v>
      </c>
      <c r="G376" s="698" t="s">
        <v>250</v>
      </c>
      <c r="H376" s="687"/>
      <c r="I376" s="681" t="e">
        <f>VLOOKUP(H376,[1]Presupuesto!$B$11:$C$586,2,0)</f>
        <v>#N/A</v>
      </c>
      <c r="J376" s="664" t="s">
        <v>236</v>
      </c>
      <c r="K376" s="664" t="s">
        <v>537</v>
      </c>
    </row>
    <row r="377" spans="3:11" x14ac:dyDescent="0.25">
      <c r="C377" s="686"/>
      <c r="D377" s="696"/>
      <c r="E377" s="831"/>
      <c r="F377" s="663">
        <f t="shared" si="18"/>
        <v>0</v>
      </c>
      <c r="G377" s="698" t="s">
        <v>250</v>
      </c>
      <c r="H377" s="687"/>
      <c r="I377" s="681" t="e">
        <f>VLOOKUP(H377,[1]Presupuesto!$B$11:$C$586,2,0)</f>
        <v>#N/A</v>
      </c>
      <c r="J377" s="664" t="s">
        <v>236</v>
      </c>
      <c r="K377" s="664" t="s">
        <v>537</v>
      </c>
    </row>
    <row r="378" spans="3:11" x14ac:dyDescent="0.25">
      <c r="C378" s="686"/>
      <c r="D378" s="696"/>
      <c r="E378" s="831"/>
      <c r="F378" s="663">
        <f t="shared" si="18"/>
        <v>0</v>
      </c>
      <c r="G378" s="698" t="s">
        <v>250</v>
      </c>
      <c r="H378" s="687"/>
      <c r="I378" s="681" t="e">
        <f>VLOOKUP(H378,[1]Presupuesto!$B$11:$C$586,2,0)</f>
        <v>#N/A</v>
      </c>
      <c r="J378" s="664" t="s">
        <v>236</v>
      </c>
      <c r="K378" s="664" t="s">
        <v>537</v>
      </c>
    </row>
    <row r="379" spans="3:11" x14ac:dyDescent="0.25">
      <c r="C379" s="686"/>
      <c r="D379" s="696"/>
      <c r="E379" s="831"/>
      <c r="F379" s="663">
        <f t="shared" si="18"/>
        <v>0</v>
      </c>
      <c r="G379" s="698" t="s">
        <v>250</v>
      </c>
      <c r="H379" s="687"/>
      <c r="I379" s="681" t="e">
        <f>VLOOKUP(H379,[1]Presupuesto!$B$11:$C$586,2,0)</f>
        <v>#N/A</v>
      </c>
      <c r="J379" s="664" t="s">
        <v>236</v>
      </c>
      <c r="K379" s="664" t="s">
        <v>537</v>
      </c>
    </row>
    <row r="380" spans="3:11" x14ac:dyDescent="0.25">
      <c r="C380" s="686"/>
      <c r="D380" s="696"/>
      <c r="E380" s="831"/>
      <c r="F380" s="663">
        <f t="shared" si="18"/>
        <v>0</v>
      </c>
      <c r="G380" s="698" t="s">
        <v>250</v>
      </c>
      <c r="H380" s="687"/>
      <c r="I380" s="681" t="e">
        <f>VLOOKUP(H380,[1]Presupuesto!$B$11:$C$586,2,0)</f>
        <v>#N/A</v>
      </c>
      <c r="J380" s="664" t="s">
        <v>236</v>
      </c>
      <c r="K380" s="664" t="s">
        <v>537</v>
      </c>
    </row>
    <row r="381" spans="3:11" x14ac:dyDescent="0.25">
      <c r="C381" s="686"/>
      <c r="D381" s="696"/>
      <c r="E381" s="831"/>
      <c r="F381" s="663">
        <f t="shared" si="18"/>
        <v>0</v>
      </c>
      <c r="G381" s="698" t="s">
        <v>250</v>
      </c>
      <c r="H381" s="687"/>
      <c r="I381" s="681" t="e">
        <f>VLOOKUP(H381,[1]Presupuesto!$B$11:$C$586,2,0)</f>
        <v>#N/A</v>
      </c>
      <c r="J381" s="664" t="s">
        <v>236</v>
      </c>
      <c r="K381" s="664" t="s">
        <v>537</v>
      </c>
    </row>
    <row r="382" spans="3:11" x14ac:dyDescent="0.25">
      <c r="C382" s="686"/>
      <c r="D382" s="696"/>
      <c r="E382" s="831"/>
      <c r="F382" s="663">
        <f t="shared" si="18"/>
        <v>0</v>
      </c>
      <c r="G382" s="698" t="s">
        <v>250</v>
      </c>
      <c r="H382" s="687"/>
      <c r="I382" s="681" t="e">
        <f>VLOOKUP(H382,[1]Presupuesto!$B$11:$C$586,2,0)</f>
        <v>#N/A</v>
      </c>
      <c r="J382" s="664" t="s">
        <v>236</v>
      </c>
      <c r="K382" s="664" t="s">
        <v>537</v>
      </c>
    </row>
    <row r="383" spans="3:11" x14ac:dyDescent="0.25">
      <c r="C383" s="686"/>
      <c r="D383" s="696"/>
      <c r="E383" s="831"/>
      <c r="F383" s="663">
        <f t="shared" si="18"/>
        <v>0</v>
      </c>
      <c r="G383" s="698" t="s">
        <v>250</v>
      </c>
      <c r="H383" s="687"/>
      <c r="I383" s="681" t="e">
        <f>VLOOKUP(H383,[1]Presupuesto!$B$11:$C$586,2,0)</f>
        <v>#N/A</v>
      </c>
      <c r="J383" s="664" t="s">
        <v>236</v>
      </c>
      <c r="K383" s="664" t="s">
        <v>537</v>
      </c>
    </row>
    <row r="384" spans="3:11" x14ac:dyDescent="0.25">
      <c r="C384" s="686"/>
      <c r="D384" s="696"/>
      <c r="E384" s="831"/>
      <c r="F384" s="663">
        <f t="shared" si="18"/>
        <v>0</v>
      </c>
      <c r="G384" s="698" t="s">
        <v>250</v>
      </c>
      <c r="H384" s="687"/>
      <c r="I384" s="681" t="e">
        <f>VLOOKUP(H384,[1]Presupuesto!$B$11:$C$586,2,0)</f>
        <v>#N/A</v>
      </c>
      <c r="J384" s="664" t="s">
        <v>236</v>
      </c>
      <c r="K384" s="664" t="s">
        <v>537</v>
      </c>
    </row>
    <row r="385" spans="3:11" x14ac:dyDescent="0.25">
      <c r="C385" s="686"/>
      <c r="D385" s="696"/>
      <c r="E385" s="831"/>
      <c r="F385" s="663">
        <f t="shared" si="18"/>
        <v>0</v>
      </c>
      <c r="G385" s="698" t="s">
        <v>250</v>
      </c>
      <c r="H385" s="687"/>
      <c r="I385" s="681" t="e">
        <f>VLOOKUP(H385,[1]Presupuesto!$B$11:$C$586,2,0)</f>
        <v>#N/A</v>
      </c>
      <c r="J385" s="664" t="s">
        <v>236</v>
      </c>
      <c r="K385" s="664" t="s">
        <v>537</v>
      </c>
    </row>
    <row r="386" spans="3:11" x14ac:dyDescent="0.25">
      <c r="C386" s="686"/>
      <c r="D386" s="696"/>
      <c r="E386" s="831"/>
      <c r="F386" s="663">
        <f t="shared" si="18"/>
        <v>0</v>
      </c>
      <c r="G386" s="698" t="s">
        <v>250</v>
      </c>
      <c r="H386" s="687"/>
      <c r="I386" s="681" t="e">
        <f>VLOOKUP(H386,[1]Presupuesto!$B$11:$C$586,2,0)</f>
        <v>#N/A</v>
      </c>
      <c r="J386" s="664" t="s">
        <v>236</v>
      </c>
      <c r="K386" s="664" t="s">
        <v>537</v>
      </c>
    </row>
    <row r="387" spans="3:11" x14ac:dyDescent="0.25">
      <c r="C387" s="686"/>
      <c r="D387" s="696"/>
      <c r="E387" s="831"/>
      <c r="F387" s="663">
        <f t="shared" si="18"/>
        <v>0</v>
      </c>
      <c r="G387" s="698" t="s">
        <v>250</v>
      </c>
      <c r="H387" s="687"/>
      <c r="I387" s="681" t="e">
        <f>VLOOKUP(H387,[1]Presupuesto!$B$11:$C$586,2,0)</f>
        <v>#N/A</v>
      </c>
      <c r="J387" s="664" t="s">
        <v>236</v>
      </c>
      <c r="K387" s="664" t="s">
        <v>537</v>
      </c>
    </row>
    <row r="388" spans="3:11" x14ac:dyDescent="0.25">
      <c r="C388" s="686"/>
      <c r="D388" s="696"/>
      <c r="E388" s="831"/>
      <c r="F388" s="663">
        <f t="shared" si="18"/>
        <v>0</v>
      </c>
      <c r="G388" s="698" t="s">
        <v>250</v>
      </c>
      <c r="H388" s="687"/>
      <c r="I388" s="681" t="e">
        <f>VLOOKUP(H388,[1]Presupuesto!$B$11:$C$586,2,0)</f>
        <v>#N/A</v>
      </c>
      <c r="J388" s="664" t="s">
        <v>236</v>
      </c>
      <c r="K388" s="664" t="s">
        <v>537</v>
      </c>
    </row>
    <row r="389" spans="3:11" x14ac:dyDescent="0.25">
      <c r="C389" s="688"/>
      <c r="D389" s="694"/>
      <c r="E389" s="832"/>
      <c r="F389" s="663">
        <f t="shared" si="18"/>
        <v>0</v>
      </c>
      <c r="G389" s="698" t="s">
        <v>250</v>
      </c>
      <c r="H389" s="687"/>
      <c r="I389" s="681" t="e">
        <f>VLOOKUP(H389,[1]Presupuesto!$B$11:$C$586,2,0)</f>
        <v>#N/A</v>
      </c>
      <c r="J389" s="664" t="s">
        <v>236</v>
      </c>
      <c r="K389" s="664" t="s">
        <v>537</v>
      </c>
    </row>
    <row r="390" spans="3:11" x14ac:dyDescent="0.25">
      <c r="C390" s="688"/>
      <c r="D390" s="694"/>
      <c r="E390" s="832"/>
      <c r="F390" s="663">
        <f t="shared" si="18"/>
        <v>0</v>
      </c>
      <c r="G390" s="698" t="s">
        <v>250</v>
      </c>
      <c r="H390" s="687"/>
      <c r="I390" s="681" t="e">
        <f>VLOOKUP(H390,[1]Presupuesto!$B$11:$C$586,2,0)</f>
        <v>#N/A</v>
      </c>
      <c r="J390" s="664" t="s">
        <v>236</v>
      </c>
      <c r="K390" s="664" t="s">
        <v>537</v>
      </c>
    </row>
    <row r="391" spans="3:11" x14ac:dyDescent="0.25">
      <c r="C391" s="688"/>
      <c r="D391" s="694"/>
      <c r="E391" s="832"/>
      <c r="F391" s="663">
        <f t="shared" si="18"/>
        <v>0</v>
      </c>
      <c r="G391" s="698" t="s">
        <v>251</v>
      </c>
      <c r="H391" s="687"/>
      <c r="I391" s="681" t="e">
        <f>VLOOKUP(H391,[1]Presupuesto!$B$11:$C$586,2,0)</f>
        <v>#N/A</v>
      </c>
      <c r="J391" s="664" t="s">
        <v>236</v>
      </c>
      <c r="K391" s="664" t="s">
        <v>537</v>
      </c>
    </row>
    <row r="392" spans="3:11" x14ac:dyDescent="0.25">
      <c r="C392" s="688"/>
      <c r="D392" s="694"/>
      <c r="E392" s="676"/>
      <c r="F392" s="663">
        <f t="shared" si="18"/>
        <v>0</v>
      </c>
      <c r="G392" s="698" t="s">
        <v>250</v>
      </c>
      <c r="H392" s="687"/>
      <c r="I392" s="681" t="e">
        <f>VLOOKUP(H392,[1]Presupuesto!$B$11:$C$586,2,0)</f>
        <v>#N/A</v>
      </c>
      <c r="J392" s="664" t="s">
        <v>236</v>
      </c>
      <c r="K392" s="664" t="s">
        <v>537</v>
      </c>
    </row>
    <row r="393" spans="3:11" x14ac:dyDescent="0.25">
      <c r="C393" s="688"/>
      <c r="D393" s="694"/>
      <c r="E393" s="676"/>
      <c r="F393" s="663">
        <f t="shared" si="18"/>
        <v>0</v>
      </c>
      <c r="G393" s="698" t="s">
        <v>250</v>
      </c>
      <c r="H393" s="687"/>
      <c r="I393" s="681" t="e">
        <f>VLOOKUP(H393,[1]Presupuesto!$B$11:$C$586,2,0)</f>
        <v>#N/A</v>
      </c>
      <c r="J393" s="664" t="s">
        <v>236</v>
      </c>
      <c r="K393" s="664" t="s">
        <v>537</v>
      </c>
    </row>
    <row r="394" spans="3:11" x14ac:dyDescent="0.25">
      <c r="C394" s="688"/>
      <c r="D394" s="694"/>
      <c r="E394" s="676"/>
      <c r="F394" s="663">
        <f t="shared" si="18"/>
        <v>0</v>
      </c>
      <c r="G394" s="698" t="s">
        <v>250</v>
      </c>
      <c r="H394" s="687"/>
      <c r="I394" s="681" t="e">
        <f>VLOOKUP(H394,[1]Presupuesto!$B$11:$C$586,2,0)</f>
        <v>#N/A</v>
      </c>
      <c r="J394" s="664" t="s">
        <v>236</v>
      </c>
      <c r="K394" s="664" t="s">
        <v>537</v>
      </c>
    </row>
    <row r="395" spans="3:11" x14ac:dyDescent="0.25">
      <c r="C395" s="688"/>
      <c r="D395" s="694"/>
      <c r="E395" s="676"/>
      <c r="F395" s="663">
        <f t="shared" si="18"/>
        <v>0</v>
      </c>
      <c r="G395" s="698" t="s">
        <v>251</v>
      </c>
      <c r="H395" s="687"/>
      <c r="I395" s="681" t="e">
        <f>VLOOKUP(H395,[1]Presupuesto!$B$11:$C$586,2,0)</f>
        <v>#N/A</v>
      </c>
      <c r="J395" s="664" t="s">
        <v>236</v>
      </c>
      <c r="K395" s="664" t="s">
        <v>537</v>
      </c>
    </row>
    <row r="396" spans="3:11" ht="15.75" thickBot="1" x14ac:dyDescent="0.3">
      <c r="C396" s="692"/>
      <c r="D396" s="697"/>
      <c r="E396" s="667"/>
      <c r="F396" s="663">
        <f t="shared" si="18"/>
        <v>0</v>
      </c>
      <c r="G396" s="699"/>
      <c r="H396" s="693"/>
      <c r="I396" s="682" t="e">
        <f>VLOOKUP(H396,[1]Presupuesto!$B$11:$C$586,2,0)</f>
        <v>#N/A</v>
      </c>
      <c r="J396" s="664" t="s">
        <v>236</v>
      </c>
      <c r="K396" s="664" t="s">
        <v>537</v>
      </c>
    </row>
  </sheetData>
  <dataValidations xWindow="1115" yWindow="533" count="5">
    <dataValidation type="list" allowBlank="1" showInputMessage="1" showErrorMessage="1" errorTitle="¡Ingreso Inválido!" error="Seleccione una opción de la lista." promptTitle="Tipo de Presupuesto" prompt="Seleccione una opción de la lista." sqref="F281:G281 G273:G280 G261:G263 G189:G215 G36:G45 G17:G26 G55:G64 G236:G251 G177:G180 G74:G103 G112:G139 G148:G153 G163:G169 G224:G227 G282:G316 G326:G356 F334 G366:G396 F374">
      <formula1>$R$2:$S$2</formula1>
    </dataValidation>
    <dataValidation type="list" allowBlank="1" showInputMessage="1" showErrorMessage="1" errorTitle="¡Ingreso Inválido!" error="Seleccione una opción de la lista" promptTitle="Mes Requerido" prompt="Seleccione el mes en el que requiere el recurso." sqref="K261:K263 K189:K215 K36:K45 K17:K26 K55:K64 K236:K251 K177:K180 K74:K103 K112:K139 K148:K153 K163:K169 K224:K227 K273:K316 K326:K356 K366:K396">
      <formula1>$U$2:$AF$2</formula1>
    </dataValidation>
    <dataValidation type="list" allowBlank="1" showInputMessage="1" showErrorMessage="1" errorTitle="¡Ingreso Inválido!" error="Seleccione una opción de la lista." promptTitle="Dimensión Estratégica" prompt="Seleccione una opción de la lista." sqref="J236:J251 J177:J180 J189:J215 J36:J45 J17:J26 J55:J64 J261:J263 J74:J103 J112:J139 J148:J153 J163:J169 J224:J227 J273:J316 J326:J356 J366:J396">
      <formula1>$A$2:$K$2</formula1>
    </dataValidation>
    <dataValidation type="list" allowBlank="1" showInputMessage="1" showErrorMessage="1" errorTitle="¡Ingreso Inválido!" error="Verifique el valor ingresado." promptTitle="Ingrese el Objeto de Gasto" prompt="Ingrese el Objeto de Gasto" sqref="H177:H180 H261:H263 H189:H215 H36:H45 H17:H26 H55:H64 H236:H251 H74:H103 H112:H139 H148:H153 H163:H169 H224:H227 H273:H316 H326:H356 H366:H396">
      <formula1>$A$1:$VD$1</formula1>
    </dataValidation>
    <dataValidation type="list" allowBlank="1" showInputMessage="1" showErrorMessage="1" errorTitle="¡Ingreso Invalido!" error="Seleccione una opción de la lista." promptTitle="Categoria/Zona de Viáticos" prompt="Seleccione una opción de la lista" sqref="C163 C36 C55 C74 C148 C17 C112 C177 C189 C236 C261 C224 C273 C326 C366">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D6" sqref="D6"/>
    </sheetView>
  </sheetViews>
  <sheetFormatPr baseColWidth="10" defaultColWidth="11.5703125" defaultRowHeight="15" x14ac:dyDescent="0.25"/>
  <cols>
    <col min="1" max="1" width="1.85546875" style="112" customWidth="1"/>
    <col min="2" max="2" width="17" style="112" customWidth="1"/>
    <col min="3" max="3" width="44" style="112" customWidth="1"/>
    <col min="4" max="4" width="26.85546875" style="112" bestFit="1" customWidth="1"/>
    <col min="5" max="5" width="13.85546875" style="112" customWidth="1"/>
    <col min="6" max="6" width="21.85546875" style="112" customWidth="1"/>
    <col min="7" max="7" width="16.5703125" style="97" customWidth="1"/>
    <col min="8" max="8" width="24.140625" style="112" bestFit="1" customWidth="1"/>
    <col min="9" max="9" width="36" style="112" bestFit="1" customWidth="1"/>
    <col min="10" max="10" width="28.140625" style="112" bestFit="1" customWidth="1"/>
    <col min="11" max="11" width="19.85546875" style="112" bestFit="1" customWidth="1"/>
    <col min="12" max="12" width="12.7109375" style="112" bestFit="1" customWidth="1"/>
    <col min="13" max="16384" width="11.5703125" style="112"/>
  </cols>
  <sheetData>
    <row r="1" spans="1:576" ht="26.25" hidden="1" x14ac:dyDescent="0.25">
      <c r="A1" s="215"/>
      <c r="B1" s="218"/>
      <c r="C1" s="209" t="s">
        <v>376</v>
      </c>
      <c r="D1" s="209" t="s">
        <v>759</v>
      </c>
      <c r="E1" s="209" t="s">
        <v>761</v>
      </c>
      <c r="F1" s="209" t="s">
        <v>763</v>
      </c>
      <c r="G1" s="209" t="s">
        <v>765</v>
      </c>
      <c r="H1" s="209" t="s">
        <v>767</v>
      </c>
      <c r="I1" s="209" t="s">
        <v>769</v>
      </c>
      <c r="J1" s="209" t="s">
        <v>377</v>
      </c>
      <c r="K1" s="209" t="s">
        <v>772</v>
      </c>
      <c r="L1" s="209" t="s">
        <v>378</v>
      </c>
      <c r="M1" s="209" t="s">
        <v>774</v>
      </c>
      <c r="N1" s="209" t="s">
        <v>776</v>
      </c>
      <c r="O1" s="209" t="s">
        <v>778</v>
      </c>
      <c r="P1" s="209" t="s">
        <v>379</v>
      </c>
      <c r="Q1" s="209" t="s">
        <v>779</v>
      </c>
      <c r="R1" s="209" t="s">
        <v>782</v>
      </c>
      <c r="S1" s="209" t="s">
        <v>380</v>
      </c>
      <c r="T1" s="209" t="s">
        <v>784</v>
      </c>
      <c r="U1" s="209" t="s">
        <v>381</v>
      </c>
      <c r="V1" s="209" t="s">
        <v>785</v>
      </c>
      <c r="W1" s="209" t="s">
        <v>786</v>
      </c>
      <c r="X1" s="209" t="s">
        <v>790</v>
      </c>
      <c r="Y1" s="209" t="s">
        <v>373</v>
      </c>
      <c r="Z1" s="209" t="s">
        <v>805</v>
      </c>
      <c r="AA1" s="218"/>
      <c r="AB1" s="209" t="s">
        <v>807</v>
      </c>
      <c r="AC1" s="209" t="s">
        <v>383</v>
      </c>
      <c r="AD1" s="209" t="s">
        <v>809</v>
      </c>
      <c r="AE1" s="209" t="s">
        <v>811</v>
      </c>
      <c r="AF1" s="209" t="s">
        <v>384</v>
      </c>
      <c r="AG1" s="209" t="s">
        <v>813</v>
      </c>
      <c r="AH1" s="209" t="s">
        <v>815</v>
      </c>
      <c r="AI1" s="209" t="s">
        <v>385</v>
      </c>
      <c r="AJ1" s="209" t="s">
        <v>816</v>
      </c>
      <c r="AK1" s="209" t="s">
        <v>818</v>
      </c>
      <c r="AL1" s="209" t="s">
        <v>819</v>
      </c>
      <c r="AM1" s="209" t="s">
        <v>820</v>
      </c>
      <c r="AN1" s="209" t="s">
        <v>822</v>
      </c>
      <c r="AO1" s="209" t="s">
        <v>824</v>
      </c>
      <c r="AP1" s="209" t="s">
        <v>825</v>
      </c>
      <c r="AQ1" s="209" t="s">
        <v>386</v>
      </c>
      <c r="AR1" s="209" t="s">
        <v>827</v>
      </c>
      <c r="AS1" s="209" t="s">
        <v>829</v>
      </c>
      <c r="AT1" s="209" t="s">
        <v>831</v>
      </c>
      <c r="AU1" s="209" t="s">
        <v>833</v>
      </c>
      <c r="AV1" s="209" t="s">
        <v>835</v>
      </c>
      <c r="AW1" s="209" t="s">
        <v>837</v>
      </c>
      <c r="AX1" s="209" t="s">
        <v>839</v>
      </c>
      <c r="AY1" s="209" t="s">
        <v>841</v>
      </c>
      <c r="AZ1" s="218"/>
      <c r="BA1" s="209" t="s">
        <v>388</v>
      </c>
      <c r="BB1" s="209" t="s">
        <v>863</v>
      </c>
      <c r="BC1" s="209" t="s">
        <v>389</v>
      </c>
      <c r="BD1" s="209" t="s">
        <v>865</v>
      </c>
      <c r="BE1" s="209" t="s">
        <v>867</v>
      </c>
      <c r="BF1" s="218"/>
      <c r="BG1" s="209" t="s">
        <v>391</v>
      </c>
      <c r="BH1" s="209" t="s">
        <v>869</v>
      </c>
      <c r="BI1" s="209" t="s">
        <v>392</v>
      </c>
      <c r="BJ1" s="209" t="s">
        <v>871</v>
      </c>
      <c r="BK1" s="209" t="s">
        <v>873</v>
      </c>
      <c r="BL1" s="209" t="s">
        <v>875</v>
      </c>
      <c r="BM1" s="218"/>
      <c r="BN1" s="209" t="s">
        <v>881</v>
      </c>
      <c r="BO1" s="209" t="s">
        <v>883</v>
      </c>
      <c r="BP1" s="209" t="s">
        <v>394</v>
      </c>
      <c r="BQ1" s="209" t="s">
        <v>877</v>
      </c>
      <c r="BR1" s="209" t="s">
        <v>879</v>
      </c>
      <c r="BS1" s="209" t="s">
        <v>395</v>
      </c>
      <c r="BT1" s="209" t="s">
        <v>885</v>
      </c>
      <c r="BU1" s="209" t="s">
        <v>396</v>
      </c>
      <c r="BV1" s="209" t="s">
        <v>886</v>
      </c>
      <c r="BW1" s="206"/>
      <c r="BX1" s="218"/>
      <c r="BY1" s="209" t="s">
        <v>397</v>
      </c>
      <c r="BZ1" s="209" t="s">
        <v>791</v>
      </c>
      <c r="CA1" s="209" t="s">
        <v>793</v>
      </c>
      <c r="CB1" s="209" t="s">
        <v>795</v>
      </c>
      <c r="CC1" s="209" t="s">
        <v>398</v>
      </c>
      <c r="CD1" s="209" t="s">
        <v>797</v>
      </c>
      <c r="CE1" s="209" t="s">
        <v>799</v>
      </c>
      <c r="CF1" s="209" t="s">
        <v>801</v>
      </c>
      <c r="CG1" s="209" t="s">
        <v>803</v>
      </c>
      <c r="CH1" s="206"/>
      <c r="CI1" s="218"/>
      <c r="CJ1" s="209" t="s">
        <v>399</v>
      </c>
      <c r="CK1" s="209" t="s">
        <v>843</v>
      </c>
      <c r="CL1" s="209" t="s">
        <v>845</v>
      </c>
      <c r="CM1" s="209" t="s">
        <v>847</v>
      </c>
      <c r="CN1" s="209" t="s">
        <v>849</v>
      </c>
      <c r="CO1" s="209" t="s">
        <v>851</v>
      </c>
      <c r="CP1" s="209" t="s">
        <v>853</v>
      </c>
      <c r="CQ1" s="209" t="s">
        <v>855</v>
      </c>
      <c r="CR1" s="209" t="s">
        <v>857</v>
      </c>
      <c r="CS1" s="209" t="s">
        <v>859</v>
      </c>
      <c r="CT1" s="209" t="s">
        <v>861</v>
      </c>
      <c r="CU1" s="206"/>
      <c r="CV1" s="218"/>
      <c r="CW1" s="209" t="s">
        <v>887</v>
      </c>
      <c r="CX1" s="209" t="s">
        <v>888</v>
      </c>
      <c r="CY1" s="209" t="s">
        <v>890</v>
      </c>
      <c r="CZ1" s="209" t="s">
        <v>402</v>
      </c>
      <c r="DA1" s="209" t="s">
        <v>892</v>
      </c>
      <c r="DB1" s="209" t="s">
        <v>894</v>
      </c>
      <c r="DC1" s="209" t="s">
        <v>896</v>
      </c>
      <c r="DD1" s="209" t="s">
        <v>898</v>
      </c>
      <c r="DE1" s="209" t="s">
        <v>900</v>
      </c>
      <c r="DF1" s="209" t="s">
        <v>902</v>
      </c>
      <c r="DG1" s="218"/>
      <c r="DH1" s="209" t="s">
        <v>404</v>
      </c>
      <c r="DI1" s="209" t="s">
        <v>904</v>
      </c>
      <c r="DJ1" s="209" t="s">
        <v>405</v>
      </c>
      <c r="DK1" s="209" t="s">
        <v>906</v>
      </c>
      <c r="DL1" s="209" t="s">
        <v>908</v>
      </c>
      <c r="DM1" s="209" t="s">
        <v>910</v>
      </c>
      <c r="DN1" s="209" t="s">
        <v>912</v>
      </c>
      <c r="DO1" s="209" t="s">
        <v>914</v>
      </c>
      <c r="DP1" s="209" t="s">
        <v>916</v>
      </c>
      <c r="DQ1" s="209" t="s">
        <v>918</v>
      </c>
      <c r="DR1" s="209" t="s">
        <v>406</v>
      </c>
      <c r="DS1" s="209" t="s">
        <v>920</v>
      </c>
      <c r="DT1" s="209" t="s">
        <v>922</v>
      </c>
      <c r="DU1" s="209" t="s">
        <v>924</v>
      </c>
      <c r="DV1" s="218"/>
      <c r="DW1" s="209" t="s">
        <v>926</v>
      </c>
      <c r="DX1" s="209" t="s">
        <v>408</v>
      </c>
      <c r="DY1" s="209" t="s">
        <v>928</v>
      </c>
      <c r="DZ1" s="209" t="s">
        <v>409</v>
      </c>
      <c r="EA1" s="209" t="s">
        <v>930</v>
      </c>
      <c r="EB1" s="209" t="s">
        <v>932</v>
      </c>
      <c r="EC1" s="209" t="s">
        <v>934</v>
      </c>
      <c r="ED1" s="209" t="s">
        <v>936</v>
      </c>
      <c r="EE1" s="209" t="s">
        <v>938</v>
      </c>
      <c r="EF1" s="209" t="s">
        <v>940</v>
      </c>
      <c r="EG1" s="209" t="s">
        <v>942</v>
      </c>
      <c r="EH1" s="209" t="s">
        <v>944</v>
      </c>
      <c r="EI1" s="209" t="s">
        <v>946</v>
      </c>
      <c r="EJ1" s="209" t="s">
        <v>948</v>
      </c>
      <c r="EK1" s="209" t="s">
        <v>950</v>
      </c>
      <c r="EL1" s="218"/>
      <c r="EM1" s="209" t="s">
        <v>952</v>
      </c>
      <c r="EN1" s="209" t="s">
        <v>411</v>
      </c>
      <c r="EO1" s="209" t="s">
        <v>954</v>
      </c>
      <c r="EP1" s="209" t="s">
        <v>956</v>
      </c>
      <c r="EQ1" s="209" t="s">
        <v>412</v>
      </c>
      <c r="ER1" s="209" t="s">
        <v>958</v>
      </c>
      <c r="ES1" s="209" t="s">
        <v>960</v>
      </c>
      <c r="ET1" s="209" t="s">
        <v>413</v>
      </c>
      <c r="EU1" s="209" t="s">
        <v>962</v>
      </c>
      <c r="EV1" s="209" t="s">
        <v>964</v>
      </c>
      <c r="EW1" s="209" t="s">
        <v>966</v>
      </c>
      <c r="EX1" s="209" t="s">
        <v>414</v>
      </c>
      <c r="EY1" s="209" t="s">
        <v>968</v>
      </c>
      <c r="EZ1" s="209" t="s">
        <v>970</v>
      </c>
      <c r="FA1" s="218"/>
      <c r="FB1" s="209" t="s">
        <v>416</v>
      </c>
      <c r="FC1" s="209" t="s">
        <v>972</v>
      </c>
      <c r="FD1" s="209" t="s">
        <v>974</v>
      </c>
      <c r="FE1" s="209" t="s">
        <v>976</v>
      </c>
      <c r="FF1" s="209" t="s">
        <v>978</v>
      </c>
      <c r="FG1" s="209" t="s">
        <v>417</v>
      </c>
      <c r="FH1" s="209" t="s">
        <v>980</v>
      </c>
      <c r="FI1" s="209" t="s">
        <v>982</v>
      </c>
      <c r="FJ1" s="209" t="s">
        <v>984</v>
      </c>
      <c r="FK1" s="209" t="s">
        <v>986</v>
      </c>
      <c r="FL1" s="209" t="s">
        <v>988</v>
      </c>
      <c r="FM1" s="209" t="s">
        <v>418</v>
      </c>
      <c r="FN1" s="209" t="s">
        <v>991</v>
      </c>
      <c r="FO1" s="209" t="s">
        <v>419</v>
      </c>
      <c r="FP1" s="209" t="s">
        <v>994</v>
      </c>
      <c r="FQ1" s="209" t="s">
        <v>995</v>
      </c>
      <c r="FR1" s="209" t="s">
        <v>997</v>
      </c>
      <c r="FS1" s="209" t="s">
        <v>420</v>
      </c>
      <c r="FT1" s="209" t="s">
        <v>1000</v>
      </c>
      <c r="FU1" s="209" t="s">
        <v>1001</v>
      </c>
      <c r="FV1" s="209" t="s">
        <v>1003</v>
      </c>
      <c r="FW1" s="209" t="s">
        <v>421</v>
      </c>
      <c r="FX1" s="209" t="s">
        <v>1006</v>
      </c>
      <c r="FY1" s="209" t="s">
        <v>1008</v>
      </c>
      <c r="FZ1" s="209" t="s">
        <v>1010</v>
      </c>
      <c r="GA1" s="218"/>
      <c r="GB1" s="209" t="s">
        <v>423</v>
      </c>
      <c r="GC1" s="209" t="s">
        <v>424</v>
      </c>
      <c r="GD1" s="218"/>
      <c r="GE1" s="209" t="s">
        <v>426</v>
      </c>
      <c r="GF1" s="209" t="s">
        <v>1033</v>
      </c>
      <c r="GG1" s="209" t="s">
        <v>1035</v>
      </c>
      <c r="GH1" s="209" t="s">
        <v>1037</v>
      </c>
      <c r="GI1" s="209" t="s">
        <v>1039</v>
      </c>
      <c r="GJ1" s="209" t="s">
        <v>1041</v>
      </c>
      <c r="GK1" s="218"/>
      <c r="GL1" s="209" t="s">
        <v>428</v>
      </c>
      <c r="GM1" s="209" t="s">
        <v>1043</v>
      </c>
      <c r="GN1" s="209" t="s">
        <v>1045</v>
      </c>
      <c r="GO1" s="209" t="s">
        <v>1047</v>
      </c>
      <c r="GP1" s="209" t="s">
        <v>1049</v>
      </c>
      <c r="GQ1" s="209" t="s">
        <v>1051</v>
      </c>
      <c r="GR1" s="209" t="s">
        <v>1053</v>
      </c>
      <c r="GS1" s="206"/>
      <c r="GT1" s="218"/>
      <c r="GU1" s="209" t="s">
        <v>429</v>
      </c>
      <c r="GV1" s="209" t="s">
        <v>1012</v>
      </c>
      <c r="GW1" s="209" t="s">
        <v>1014</v>
      </c>
      <c r="GX1" s="209" t="s">
        <v>1016</v>
      </c>
      <c r="GY1" s="209" t="s">
        <v>1018</v>
      </c>
      <c r="GZ1" s="209" t="s">
        <v>1020</v>
      </c>
      <c r="HA1" s="209" t="s">
        <v>1022</v>
      </c>
      <c r="HB1" s="218"/>
      <c r="HC1" s="209" t="s">
        <v>430</v>
      </c>
      <c r="HD1" s="209" t="s">
        <v>1024</v>
      </c>
      <c r="HE1" s="209" t="s">
        <v>1026</v>
      </c>
      <c r="HF1" s="209" t="s">
        <v>1027</v>
      </c>
      <c r="HG1" s="209" t="s">
        <v>431</v>
      </c>
      <c r="HH1" s="209" t="s">
        <v>1030</v>
      </c>
      <c r="HI1" s="209" t="s">
        <v>1031</v>
      </c>
      <c r="HJ1" s="206"/>
      <c r="HK1" s="218"/>
      <c r="HL1" s="209" t="s">
        <v>434</v>
      </c>
      <c r="HM1" s="209" t="s">
        <v>1055</v>
      </c>
      <c r="HN1" s="209" t="s">
        <v>1057</v>
      </c>
      <c r="HO1" s="209" t="s">
        <v>1059</v>
      </c>
      <c r="HP1" s="209" t="s">
        <v>1061</v>
      </c>
      <c r="HQ1" s="209" t="s">
        <v>435</v>
      </c>
      <c r="HR1" s="209" t="s">
        <v>1064</v>
      </c>
      <c r="HS1" s="218"/>
      <c r="HT1" s="209" t="s">
        <v>1066</v>
      </c>
      <c r="HU1" s="209" t="s">
        <v>1068</v>
      </c>
      <c r="HV1" s="209" t="s">
        <v>437</v>
      </c>
      <c r="HW1" s="209" t="s">
        <v>1071</v>
      </c>
      <c r="HX1" s="209" t="s">
        <v>1073</v>
      </c>
      <c r="HY1" s="209" t="s">
        <v>1074</v>
      </c>
      <c r="HZ1" s="209" t="s">
        <v>1076</v>
      </c>
      <c r="IA1" s="218"/>
      <c r="IB1" s="209" t="s">
        <v>1078</v>
      </c>
      <c r="IC1" s="209" t="s">
        <v>1080</v>
      </c>
      <c r="ID1" s="209" t="s">
        <v>1082</v>
      </c>
      <c r="IE1" s="209" t="s">
        <v>439</v>
      </c>
      <c r="IF1" s="209" t="s">
        <v>1084</v>
      </c>
      <c r="IG1" s="209" t="s">
        <v>1086</v>
      </c>
      <c r="IH1" s="209" t="s">
        <v>440</v>
      </c>
      <c r="II1" s="209" t="s">
        <v>1088</v>
      </c>
      <c r="IJ1" s="209" t="s">
        <v>1090</v>
      </c>
      <c r="IK1" s="209" t="s">
        <v>441</v>
      </c>
      <c r="IL1" s="209" t="s">
        <v>1092</v>
      </c>
      <c r="IM1" s="209" t="s">
        <v>1094</v>
      </c>
      <c r="IN1" s="209" t="s">
        <v>1096</v>
      </c>
      <c r="IO1" s="209" t="s">
        <v>1098</v>
      </c>
      <c r="IP1" s="209" t="s">
        <v>442</v>
      </c>
      <c r="IQ1" s="209" t="s">
        <v>1100</v>
      </c>
      <c r="IR1" s="218"/>
      <c r="IS1" s="209" t="s">
        <v>1108</v>
      </c>
      <c r="IT1" s="209" t="s">
        <v>1110</v>
      </c>
      <c r="IU1" s="209" t="s">
        <v>444</v>
      </c>
      <c r="IV1" s="209" t="s">
        <v>1112</v>
      </c>
      <c r="IW1" s="209" t="s">
        <v>1114</v>
      </c>
      <c r="IX1" s="209" t="s">
        <v>1116</v>
      </c>
      <c r="IY1" s="218"/>
      <c r="IZ1" s="209" t="s">
        <v>1118</v>
      </c>
      <c r="JA1" s="209" t="s">
        <v>446</v>
      </c>
      <c r="JB1" s="209" t="s">
        <v>1121</v>
      </c>
      <c r="JC1" s="209" t="s">
        <v>1123</v>
      </c>
      <c r="JD1" s="209" t="s">
        <v>1125</v>
      </c>
      <c r="JE1" s="209" t="s">
        <v>1127</v>
      </c>
      <c r="JF1" s="209" t="s">
        <v>1129</v>
      </c>
      <c r="JG1" s="209" t="s">
        <v>1131</v>
      </c>
      <c r="JH1" s="209" t="s">
        <v>447</v>
      </c>
      <c r="JI1" s="209" t="s">
        <v>1134</v>
      </c>
      <c r="JJ1" s="209" t="s">
        <v>1136</v>
      </c>
      <c r="JK1" s="209" t="s">
        <v>1138</v>
      </c>
      <c r="JL1" s="209" t="s">
        <v>1140</v>
      </c>
      <c r="JM1" s="209" t="s">
        <v>1142</v>
      </c>
      <c r="JN1" s="209" t="s">
        <v>1144</v>
      </c>
      <c r="JO1" s="209" t="s">
        <v>1146</v>
      </c>
      <c r="JP1" s="209" t="s">
        <v>1148</v>
      </c>
      <c r="JQ1" s="209" t="s">
        <v>448</v>
      </c>
      <c r="JR1" s="209" t="s">
        <v>1151</v>
      </c>
      <c r="JS1" s="209" t="s">
        <v>1153</v>
      </c>
      <c r="JT1" s="209" t="s">
        <v>1155</v>
      </c>
      <c r="JU1" s="209" t="s">
        <v>1157</v>
      </c>
      <c r="JV1" s="209" t="s">
        <v>1158</v>
      </c>
      <c r="JW1" s="209" t="s">
        <v>1160</v>
      </c>
      <c r="JX1" s="209" t="s">
        <v>1162</v>
      </c>
      <c r="JY1" s="209" t="s">
        <v>1164</v>
      </c>
      <c r="JZ1" s="209" t="s">
        <v>1166</v>
      </c>
      <c r="KA1" s="209" t="s">
        <v>1168</v>
      </c>
      <c r="KB1" s="209" t="s">
        <v>1170</v>
      </c>
      <c r="KC1" s="209" t="s">
        <v>1172</v>
      </c>
      <c r="KD1" s="209" t="s">
        <v>1174</v>
      </c>
      <c r="KE1" s="209" t="s">
        <v>1176</v>
      </c>
      <c r="KF1" s="209" t="s">
        <v>1178</v>
      </c>
      <c r="KG1" s="209" t="s">
        <v>1180</v>
      </c>
      <c r="KH1" s="209" t="s">
        <v>1182</v>
      </c>
      <c r="KI1" s="209" t="s">
        <v>1184</v>
      </c>
      <c r="KJ1" s="209" t="s">
        <v>1186</v>
      </c>
      <c r="KK1" s="209" t="s">
        <v>1188</v>
      </c>
      <c r="KL1" s="209" t="s">
        <v>1190</v>
      </c>
      <c r="KM1" s="209" t="s">
        <v>1192</v>
      </c>
      <c r="KN1" s="209" t="s">
        <v>1194</v>
      </c>
      <c r="KO1" s="209" t="s">
        <v>1196</v>
      </c>
      <c r="KP1" s="209" t="s">
        <v>1198</v>
      </c>
      <c r="KQ1" s="209" t="s">
        <v>1200</v>
      </c>
      <c r="KR1" s="218"/>
      <c r="KS1" s="209" t="s">
        <v>1202</v>
      </c>
      <c r="KT1" s="209" t="s">
        <v>450</v>
      </c>
      <c r="KU1" s="209" t="s">
        <v>1205</v>
      </c>
      <c r="KV1" s="209" t="s">
        <v>1207</v>
      </c>
      <c r="KW1" s="209" t="s">
        <v>1209</v>
      </c>
      <c r="KX1" s="209" t="s">
        <v>1211</v>
      </c>
      <c r="KY1" s="209" t="s">
        <v>451</v>
      </c>
      <c r="KZ1" s="209" t="s">
        <v>1214</v>
      </c>
      <c r="LA1" s="209" t="s">
        <v>1216</v>
      </c>
      <c r="LB1" s="209" t="s">
        <v>1218</v>
      </c>
      <c r="LC1" s="209" t="s">
        <v>1220</v>
      </c>
      <c r="LD1" s="209" t="s">
        <v>1222</v>
      </c>
      <c r="LE1" s="209" t="s">
        <v>1224</v>
      </c>
      <c r="LF1" s="209" t="s">
        <v>1226</v>
      </c>
      <c r="LG1" s="206"/>
      <c r="LH1" s="218"/>
      <c r="LI1" s="209" t="s">
        <v>452</v>
      </c>
      <c r="LJ1" s="209" t="s">
        <v>1102</v>
      </c>
      <c r="LK1" s="209" t="s">
        <v>1104</v>
      </c>
      <c r="LL1" s="209" t="s">
        <v>1106</v>
      </c>
      <c r="LM1" s="206"/>
      <c r="LN1" s="218"/>
      <c r="LO1" s="209" t="s">
        <v>455</v>
      </c>
      <c r="LP1" s="209" t="s">
        <v>456</v>
      </c>
      <c r="LQ1" s="218"/>
      <c r="LR1" s="209" t="s">
        <v>458</v>
      </c>
      <c r="LS1" s="209" t="s">
        <v>1246</v>
      </c>
      <c r="LT1" s="209" t="s">
        <v>1248</v>
      </c>
      <c r="LU1" s="209" t="s">
        <v>1249</v>
      </c>
      <c r="LV1" s="209" t="s">
        <v>1251</v>
      </c>
      <c r="LW1" s="209" t="s">
        <v>1252</v>
      </c>
      <c r="LX1" s="209" t="s">
        <v>1254</v>
      </c>
      <c r="LY1" s="209" t="s">
        <v>1256</v>
      </c>
      <c r="LZ1" s="209" t="s">
        <v>1258</v>
      </c>
      <c r="MA1" s="209" t="s">
        <v>1260</v>
      </c>
      <c r="MB1" s="209" t="s">
        <v>459</v>
      </c>
      <c r="MC1" s="209" t="s">
        <v>1263</v>
      </c>
      <c r="MD1" s="209" t="s">
        <v>1264</v>
      </c>
      <c r="ME1" s="209" t="s">
        <v>1266</v>
      </c>
      <c r="MF1" s="209" t="s">
        <v>460</v>
      </c>
      <c r="MG1" s="209" t="s">
        <v>1269</v>
      </c>
      <c r="MH1" s="209" t="s">
        <v>1270</v>
      </c>
      <c r="MI1" s="209" t="s">
        <v>1272</v>
      </c>
      <c r="MJ1" s="209" t="s">
        <v>1274</v>
      </c>
      <c r="MK1" s="209" t="s">
        <v>461</v>
      </c>
      <c r="ML1" s="209" t="s">
        <v>1277</v>
      </c>
      <c r="MM1" s="209" t="s">
        <v>1279</v>
      </c>
      <c r="MN1" s="209" t="s">
        <v>1281</v>
      </c>
      <c r="MO1" s="209" t="s">
        <v>1283</v>
      </c>
      <c r="MP1" s="209" t="s">
        <v>462</v>
      </c>
      <c r="MQ1" s="209" t="s">
        <v>1286</v>
      </c>
      <c r="MR1" s="209" t="s">
        <v>1288</v>
      </c>
      <c r="MS1" s="209" t="s">
        <v>1290</v>
      </c>
      <c r="MT1" s="209" t="s">
        <v>1292</v>
      </c>
      <c r="MU1" s="209" t="s">
        <v>1294</v>
      </c>
      <c r="MV1" s="209" t="s">
        <v>1296</v>
      </c>
      <c r="MW1" s="209" t="s">
        <v>1298</v>
      </c>
      <c r="MX1" s="209" t="s">
        <v>1300</v>
      </c>
      <c r="MY1" s="209" t="s">
        <v>1302</v>
      </c>
      <c r="MZ1" s="209" t="s">
        <v>1304</v>
      </c>
      <c r="NA1" s="209" t="s">
        <v>1306</v>
      </c>
      <c r="NB1" s="209" t="s">
        <v>1307</v>
      </c>
      <c r="NC1" s="218"/>
      <c r="ND1" s="209" t="s">
        <v>464</v>
      </c>
      <c r="NE1" s="209" t="s">
        <v>1309</v>
      </c>
      <c r="NF1" s="209" t="s">
        <v>1311</v>
      </c>
      <c r="NG1" s="209" t="s">
        <v>1313</v>
      </c>
      <c r="NH1" s="209" t="s">
        <v>1315</v>
      </c>
      <c r="NI1" s="218"/>
      <c r="NJ1" s="209" t="s">
        <v>466</v>
      </c>
      <c r="NK1" s="209" t="s">
        <v>1316</v>
      </c>
      <c r="NL1" s="209" t="s">
        <v>467</v>
      </c>
      <c r="NM1" s="209" t="s">
        <v>1318</v>
      </c>
      <c r="NN1" s="209" t="s">
        <v>1320</v>
      </c>
      <c r="NO1" s="209" t="s">
        <v>468</v>
      </c>
      <c r="NP1" s="209" t="s">
        <v>1322</v>
      </c>
      <c r="NQ1" s="209" t="s">
        <v>1324</v>
      </c>
      <c r="NR1" s="206"/>
      <c r="NS1" s="218"/>
      <c r="NT1" s="209" t="s">
        <v>469</v>
      </c>
      <c r="NU1" s="209" t="s">
        <v>1228</v>
      </c>
      <c r="NV1" s="209" t="s">
        <v>1230</v>
      </c>
      <c r="NW1" s="209" t="s">
        <v>1232</v>
      </c>
      <c r="NX1" s="209" t="s">
        <v>1234</v>
      </c>
      <c r="NY1" s="209" t="s">
        <v>470</v>
      </c>
      <c r="NZ1" s="209" t="s">
        <v>1236</v>
      </c>
      <c r="OA1" s="209" t="s">
        <v>471</v>
      </c>
      <c r="OB1" s="209" t="s">
        <v>1238</v>
      </c>
      <c r="OC1" s="218"/>
      <c r="OD1" s="209" t="s">
        <v>1240</v>
      </c>
      <c r="OE1" s="209" t="s">
        <v>472</v>
      </c>
      <c r="OF1" s="206"/>
      <c r="OG1" s="218"/>
      <c r="OH1" s="209" t="s">
        <v>1242</v>
      </c>
      <c r="OI1" s="209" t="s">
        <v>1244</v>
      </c>
      <c r="OJ1" s="209" t="s">
        <v>473</v>
      </c>
      <c r="OK1" s="206"/>
      <c r="OL1" s="218"/>
      <c r="OM1" s="209" t="s">
        <v>476</v>
      </c>
      <c r="ON1" s="209" t="s">
        <v>1326</v>
      </c>
      <c r="OO1" s="209" t="s">
        <v>1328</v>
      </c>
      <c r="OP1" s="209" t="s">
        <v>477</v>
      </c>
      <c r="OQ1" s="209" t="s">
        <v>478</v>
      </c>
      <c r="OR1" s="209" t="s">
        <v>1426</v>
      </c>
      <c r="OS1" s="209" t="s">
        <v>1428</v>
      </c>
      <c r="OT1" s="209" t="s">
        <v>1430</v>
      </c>
      <c r="OU1" s="209" t="s">
        <v>1432</v>
      </c>
      <c r="OV1" s="209" t="s">
        <v>1434</v>
      </c>
      <c r="OW1" s="218"/>
      <c r="OX1" s="209" t="s">
        <v>480</v>
      </c>
      <c r="OY1" s="209" t="s">
        <v>1436</v>
      </c>
      <c r="OZ1" s="209" t="s">
        <v>1438</v>
      </c>
      <c r="PA1" s="209" t="s">
        <v>1440</v>
      </c>
      <c r="PB1" s="209" t="s">
        <v>1442</v>
      </c>
      <c r="PC1" s="209" t="s">
        <v>1444</v>
      </c>
      <c r="PD1" s="209" t="s">
        <v>1446</v>
      </c>
      <c r="PE1" s="218"/>
      <c r="PF1" s="209" t="s">
        <v>1448</v>
      </c>
      <c r="PG1" s="209" t="s">
        <v>482</v>
      </c>
      <c r="PH1" s="218"/>
      <c r="PI1" s="209" t="s">
        <v>484</v>
      </c>
      <c r="PJ1" s="209" t="s">
        <v>1478</v>
      </c>
      <c r="PK1" s="209" t="s">
        <v>1480</v>
      </c>
      <c r="PL1" s="218"/>
      <c r="PM1" s="209" t="s">
        <v>486</v>
      </c>
      <c r="PN1" s="209" t="s">
        <v>1482</v>
      </c>
      <c r="PO1" s="209" t="s">
        <v>1483</v>
      </c>
      <c r="PP1" s="209" t="s">
        <v>1484</v>
      </c>
      <c r="PQ1" s="209" t="s">
        <v>1485</v>
      </c>
      <c r="PR1" s="209" t="s">
        <v>1487</v>
      </c>
      <c r="PS1" s="209" t="s">
        <v>1488</v>
      </c>
      <c r="PT1" s="209" t="s">
        <v>1490</v>
      </c>
      <c r="PU1" s="209" t="s">
        <v>1491</v>
      </c>
      <c r="PV1" s="206"/>
      <c r="PW1" s="218"/>
      <c r="PX1" s="209" t="s">
        <v>487</v>
      </c>
      <c r="PY1" s="209" t="s">
        <v>1330</v>
      </c>
      <c r="PZ1" s="209" t="s">
        <v>1332</v>
      </c>
      <c r="QA1" s="209" t="s">
        <v>1334</v>
      </c>
      <c r="QB1" s="209" t="s">
        <v>1336</v>
      </c>
      <c r="QC1" s="209" t="s">
        <v>1338</v>
      </c>
      <c r="QD1" s="209" t="s">
        <v>1340</v>
      </c>
      <c r="QE1" s="209" t="s">
        <v>1342</v>
      </c>
      <c r="QF1" s="209" t="s">
        <v>1344</v>
      </c>
      <c r="QG1" s="209" t="s">
        <v>1346</v>
      </c>
      <c r="QH1" s="209" t="s">
        <v>1348</v>
      </c>
      <c r="QI1" s="209" t="s">
        <v>1350</v>
      </c>
      <c r="QJ1" s="209" t="s">
        <v>1352</v>
      </c>
      <c r="QK1" s="209" t="s">
        <v>1354</v>
      </c>
      <c r="QL1" s="209" t="s">
        <v>1356</v>
      </c>
      <c r="QM1" s="209" t="s">
        <v>1358</v>
      </c>
      <c r="QN1" s="209" t="s">
        <v>1360</v>
      </c>
      <c r="QO1" s="209" t="s">
        <v>1362</v>
      </c>
      <c r="QP1" s="209" t="s">
        <v>1364</v>
      </c>
      <c r="QQ1" s="209" t="s">
        <v>1366</v>
      </c>
      <c r="QR1" s="209" t="s">
        <v>1368</v>
      </c>
      <c r="QS1" s="209" t="s">
        <v>1370</v>
      </c>
      <c r="QT1" s="209" t="s">
        <v>1372</v>
      </c>
      <c r="QU1" s="209" t="s">
        <v>488</v>
      </c>
      <c r="QV1" s="209" t="s">
        <v>1375</v>
      </c>
      <c r="QW1" s="209" t="s">
        <v>1377</v>
      </c>
      <c r="QX1" s="209" t="s">
        <v>1378</v>
      </c>
      <c r="QY1" s="209" t="s">
        <v>1380</v>
      </c>
      <c r="QZ1" s="209" t="s">
        <v>1382</v>
      </c>
      <c r="RA1" s="209" t="s">
        <v>1384</v>
      </c>
      <c r="RB1" s="209" t="s">
        <v>1386</v>
      </c>
      <c r="RC1" s="209" t="s">
        <v>1388</v>
      </c>
      <c r="RD1" s="209" t="s">
        <v>1390</v>
      </c>
      <c r="RE1" s="209" t="s">
        <v>1392</v>
      </c>
      <c r="RF1" s="209" t="s">
        <v>1394</v>
      </c>
      <c r="RG1" s="209" t="s">
        <v>1396</v>
      </c>
      <c r="RH1" s="209" t="s">
        <v>1398</v>
      </c>
      <c r="RI1" s="209" t="s">
        <v>1400</v>
      </c>
      <c r="RJ1" s="209" t="s">
        <v>1402</v>
      </c>
      <c r="RK1" s="209" t="s">
        <v>1404</v>
      </c>
      <c r="RL1" s="209" t="s">
        <v>1406</v>
      </c>
      <c r="RM1" s="209" t="s">
        <v>1408</v>
      </c>
      <c r="RN1" s="209" t="s">
        <v>1410</v>
      </c>
      <c r="RO1" s="209" t="s">
        <v>1412</v>
      </c>
      <c r="RP1" s="209" t="s">
        <v>1414</v>
      </c>
      <c r="RQ1" s="209" t="s">
        <v>1416</v>
      </c>
      <c r="RR1" s="209" t="s">
        <v>1418</v>
      </c>
      <c r="RS1" s="209" t="s">
        <v>1420</v>
      </c>
      <c r="RT1" s="209" t="s">
        <v>1422</v>
      </c>
      <c r="RU1" s="209" t="s">
        <v>1424</v>
      </c>
      <c r="RV1" s="206"/>
      <c r="RW1" s="218"/>
      <c r="RX1" s="209" t="s">
        <v>489</v>
      </c>
      <c r="RY1" s="209" t="s">
        <v>1450</v>
      </c>
      <c r="RZ1" s="209" t="s">
        <v>1452</v>
      </c>
      <c r="SA1" s="209" t="s">
        <v>1454</v>
      </c>
      <c r="SB1" s="209" t="s">
        <v>1456</v>
      </c>
      <c r="SC1" s="209" t="s">
        <v>1458</v>
      </c>
      <c r="SD1" s="209" t="s">
        <v>1460</v>
      </c>
      <c r="SE1" s="209" t="s">
        <v>1462</v>
      </c>
      <c r="SF1" s="209" t="s">
        <v>1464</v>
      </c>
      <c r="SG1" s="209" t="s">
        <v>1466</v>
      </c>
      <c r="SH1" s="209" t="s">
        <v>1468</v>
      </c>
      <c r="SI1" s="209" t="s">
        <v>1470</v>
      </c>
      <c r="SJ1" s="209" t="s">
        <v>1472</v>
      </c>
      <c r="SK1" s="209" t="s">
        <v>1474</v>
      </c>
      <c r="SL1" s="209" t="s">
        <v>1476</v>
      </c>
      <c r="SM1" s="206"/>
      <c r="SN1" s="218"/>
      <c r="SO1" s="209" t="s">
        <v>492</v>
      </c>
      <c r="SP1" s="209" t="s">
        <v>1493</v>
      </c>
      <c r="SQ1" s="209" t="s">
        <v>1495</v>
      </c>
      <c r="SR1" s="209" t="s">
        <v>493</v>
      </c>
      <c r="SS1" s="209" t="s">
        <v>1497</v>
      </c>
      <c r="ST1" s="209" t="s">
        <v>1499</v>
      </c>
      <c r="SU1" s="209" t="s">
        <v>1501</v>
      </c>
      <c r="SV1" s="209" t="s">
        <v>1503</v>
      </c>
      <c r="SW1" s="218"/>
      <c r="SX1" s="209" t="s">
        <v>495</v>
      </c>
      <c r="SY1" s="209" t="s">
        <v>1505</v>
      </c>
      <c r="SZ1" s="209" t="s">
        <v>1507</v>
      </c>
      <c r="TA1" s="209" t="s">
        <v>1509</v>
      </c>
      <c r="TB1" s="209" t="s">
        <v>1511</v>
      </c>
      <c r="TC1" s="209" t="s">
        <v>1513</v>
      </c>
      <c r="TD1" s="209" t="s">
        <v>1515</v>
      </c>
      <c r="TE1" s="209" t="s">
        <v>1517</v>
      </c>
      <c r="TF1" s="209" t="s">
        <v>1519</v>
      </c>
      <c r="TG1" s="209" t="s">
        <v>1521</v>
      </c>
      <c r="TH1" s="209" t="s">
        <v>1523</v>
      </c>
      <c r="TI1" s="209" t="s">
        <v>1525</v>
      </c>
      <c r="TJ1" s="209" t="s">
        <v>1527</v>
      </c>
      <c r="TK1" s="209" t="s">
        <v>1529</v>
      </c>
      <c r="TL1" s="209" t="s">
        <v>1531</v>
      </c>
      <c r="TM1" s="209" t="s">
        <v>1533</v>
      </c>
      <c r="TN1" s="206"/>
      <c r="TO1" s="218"/>
      <c r="TP1" s="209" t="s">
        <v>498</v>
      </c>
      <c r="TQ1" s="209" t="s">
        <v>1535</v>
      </c>
      <c r="TR1" s="209" t="s">
        <v>1537</v>
      </c>
      <c r="TS1" s="209" t="s">
        <v>1539</v>
      </c>
      <c r="TT1" s="209" t="s">
        <v>1541</v>
      </c>
      <c r="TU1" s="209" t="s">
        <v>1543</v>
      </c>
      <c r="TV1" s="209" t="s">
        <v>499</v>
      </c>
      <c r="TW1" s="209" t="s">
        <v>1545</v>
      </c>
      <c r="TX1" s="209" t="s">
        <v>1547</v>
      </c>
      <c r="TY1" s="209" t="s">
        <v>1549</v>
      </c>
      <c r="TZ1" s="209" t="s">
        <v>1551</v>
      </c>
      <c r="UA1" s="209" t="s">
        <v>1553</v>
      </c>
      <c r="UB1" s="209" t="s">
        <v>1555</v>
      </c>
      <c r="UC1" s="218"/>
      <c r="UD1" s="209" t="s">
        <v>501</v>
      </c>
      <c r="UE1" s="206"/>
      <c r="UF1" s="218"/>
      <c r="UG1" s="209" t="s">
        <v>502</v>
      </c>
      <c r="UH1" s="209" t="s">
        <v>1557</v>
      </c>
      <c r="UI1" s="209" t="s">
        <v>1559</v>
      </c>
      <c r="UJ1" s="209" t="s">
        <v>1560</v>
      </c>
      <c r="UK1" s="209" t="s">
        <v>1562</v>
      </c>
      <c r="UL1" s="209" t="s">
        <v>1564</v>
      </c>
      <c r="UM1" s="209" t="s">
        <v>1566</v>
      </c>
      <c r="UN1" s="209" t="s">
        <v>1568</v>
      </c>
      <c r="UO1" s="209" t="s">
        <v>1570</v>
      </c>
      <c r="UP1" s="209" t="s">
        <v>1572</v>
      </c>
      <c r="UQ1" s="209" t="s">
        <v>1574</v>
      </c>
      <c r="UR1" s="209" t="s">
        <v>1576</v>
      </c>
      <c r="US1" s="209" t="s">
        <v>1578</v>
      </c>
      <c r="UT1" s="209" t="s">
        <v>1580</v>
      </c>
      <c r="UU1" s="209" t="s">
        <v>1582</v>
      </c>
      <c r="UV1" s="209" t="s">
        <v>1584</v>
      </c>
      <c r="UW1" s="209" t="s">
        <v>1586</v>
      </c>
      <c r="UX1" s="206"/>
      <c r="UY1" s="209" t="s">
        <v>1590</v>
      </c>
      <c r="UZ1" s="209" t="s">
        <v>1592</v>
      </c>
      <c r="VA1" s="209" t="s">
        <v>1594</v>
      </c>
      <c r="VB1" s="209" t="s">
        <v>1596</v>
      </c>
      <c r="VC1" s="209" t="s">
        <v>1598</v>
      </c>
      <c r="VD1" s="212"/>
    </row>
    <row r="2" spans="1:576" s="149" customFormat="1" hidden="1" x14ac:dyDescent="0.25">
      <c r="A2" s="545" t="s">
        <v>1849</v>
      </c>
      <c r="B2" s="545" t="s">
        <v>236</v>
      </c>
      <c r="C2" s="545" t="s">
        <v>598</v>
      </c>
      <c r="D2" s="545" t="s">
        <v>1850</v>
      </c>
      <c r="E2" s="545" t="s">
        <v>171</v>
      </c>
      <c r="F2" s="545" t="s">
        <v>1851</v>
      </c>
      <c r="G2" s="575" t="s">
        <v>247</v>
      </c>
      <c r="H2" s="545" t="s">
        <v>600</v>
      </c>
      <c r="I2" s="545" t="s">
        <v>601</v>
      </c>
      <c r="J2" s="545" t="s">
        <v>248</v>
      </c>
      <c r="K2" s="545" t="s">
        <v>602</v>
      </c>
      <c r="L2" s="545"/>
      <c r="M2" s="545"/>
      <c r="N2" s="545"/>
      <c r="R2" s="149" t="s">
        <v>250</v>
      </c>
      <c r="S2" s="149" t="s">
        <v>251</v>
      </c>
      <c r="U2" s="149" t="s">
        <v>519</v>
      </c>
      <c r="V2" s="149" t="s">
        <v>537</v>
      </c>
      <c r="W2" s="149" t="s">
        <v>520</v>
      </c>
      <c r="X2" s="149" t="s">
        <v>521</v>
      </c>
      <c r="Y2" s="149" t="s">
        <v>522</v>
      </c>
      <c r="Z2" s="149" t="s">
        <v>523</v>
      </c>
      <c r="AA2" s="149" t="s">
        <v>524</v>
      </c>
      <c r="AB2" s="149" t="s">
        <v>525</v>
      </c>
      <c r="AC2" s="149" t="s">
        <v>526</v>
      </c>
      <c r="AD2" s="149" t="s">
        <v>527</v>
      </c>
      <c r="AE2" s="149" t="s">
        <v>528</v>
      </c>
      <c r="AF2" s="149" t="s">
        <v>529</v>
      </c>
      <c r="AH2" s="149" t="s">
        <v>547</v>
      </c>
      <c r="AI2" s="149" t="s">
        <v>548</v>
      </c>
      <c r="AJ2" s="149" t="s">
        <v>549</v>
      </c>
      <c r="AK2" s="149" t="s">
        <v>550</v>
      </c>
      <c r="AL2" s="149" t="s">
        <v>551</v>
      </c>
      <c r="AM2" s="149" t="s">
        <v>554</v>
      </c>
      <c r="AN2" s="149" t="s">
        <v>552</v>
      </c>
      <c r="AO2" s="149" t="s">
        <v>553</v>
      </c>
      <c r="AP2" s="149" t="s">
        <v>555</v>
      </c>
      <c r="AQ2" s="149" t="s">
        <v>556</v>
      </c>
      <c r="AR2" s="149" t="s">
        <v>557</v>
      </c>
      <c r="AS2" s="149" t="s">
        <v>558</v>
      </c>
      <c r="AT2" s="149" t="s">
        <v>559</v>
      </c>
      <c r="AU2" s="149" t="s">
        <v>560</v>
      </c>
      <c r="AV2" s="149" t="s">
        <v>561</v>
      </c>
      <c r="AW2" s="149" t="s">
        <v>562</v>
      </c>
      <c r="AX2" s="149" t="s">
        <v>563</v>
      </c>
      <c r="AY2" s="149" t="s">
        <v>564</v>
      </c>
      <c r="AZ2" s="149" t="s">
        <v>565</v>
      </c>
      <c r="BA2" s="149" t="s">
        <v>566</v>
      </c>
      <c r="BB2" s="149" t="s">
        <v>567</v>
      </c>
      <c r="BC2" s="149" t="s">
        <v>568</v>
      </c>
      <c r="BD2" s="149" t="s">
        <v>569</v>
      </c>
      <c r="BE2" s="149" t="s">
        <v>570</v>
      </c>
      <c r="BF2" s="149" t="s">
        <v>571</v>
      </c>
      <c r="BG2" s="149" t="s">
        <v>572</v>
      </c>
      <c r="BH2" s="149" t="s">
        <v>573</v>
      </c>
      <c r="BI2" s="149" t="s">
        <v>574</v>
      </c>
      <c r="BJ2" s="149" t="s">
        <v>575</v>
      </c>
      <c r="BK2" s="149" t="s">
        <v>576</v>
      </c>
      <c r="BL2" s="149" t="s">
        <v>577</v>
      </c>
      <c r="BM2" s="149" t="s">
        <v>578</v>
      </c>
      <c r="BN2" s="149" t="s">
        <v>579</v>
      </c>
      <c r="BO2" s="149" t="s">
        <v>580</v>
      </c>
      <c r="BP2" s="149" t="s">
        <v>581</v>
      </c>
      <c r="BQ2" s="149" t="s">
        <v>582</v>
      </c>
      <c r="BR2" s="149" t="s">
        <v>583</v>
      </c>
      <c r="BS2" s="149" t="s">
        <v>584</v>
      </c>
      <c r="BT2" s="149" t="s">
        <v>585</v>
      </c>
      <c r="BU2" s="149" t="s">
        <v>586</v>
      </c>
    </row>
    <row r="3" spans="1:576" hidden="1" x14ac:dyDescent="0.25">
      <c r="AH3" s="112">
        <v>2500</v>
      </c>
      <c r="AI3" s="112">
        <v>1900</v>
      </c>
      <c r="AJ3" s="112">
        <v>1650</v>
      </c>
      <c r="AK3" s="112">
        <v>1580</v>
      </c>
      <c r="AL3" s="112">
        <v>2250</v>
      </c>
      <c r="AM3" s="112">
        <v>1650</v>
      </c>
      <c r="AN3" s="112">
        <v>1400</v>
      </c>
      <c r="AO3" s="112">
        <v>1340</v>
      </c>
      <c r="AP3" s="112">
        <v>2000</v>
      </c>
      <c r="AQ3" s="112">
        <v>1400</v>
      </c>
      <c r="AR3" s="112">
        <v>1150</v>
      </c>
      <c r="AS3" s="112">
        <v>1100</v>
      </c>
      <c r="AT3" s="112">
        <v>1750</v>
      </c>
      <c r="AU3" s="112">
        <v>1150</v>
      </c>
      <c r="AV3" s="112">
        <v>900</v>
      </c>
      <c r="AW3" s="112">
        <v>860</v>
      </c>
      <c r="AX3" s="112">
        <v>1200</v>
      </c>
      <c r="AY3" s="112">
        <v>900</v>
      </c>
      <c r="AZ3" s="112">
        <v>650</v>
      </c>
      <c r="BA3" s="112">
        <v>620</v>
      </c>
      <c r="BB3" s="112">
        <v>5355</v>
      </c>
      <c r="BC3" s="112">
        <v>4935</v>
      </c>
      <c r="BD3" s="112">
        <v>6300</v>
      </c>
      <c r="BE3" s="112">
        <v>5880</v>
      </c>
      <c r="BF3" s="112">
        <v>4725</v>
      </c>
      <c r="BG3" s="112">
        <v>4305</v>
      </c>
      <c r="BH3" s="112">
        <v>5670</v>
      </c>
      <c r="BI3" s="112">
        <v>5250</v>
      </c>
      <c r="BJ3" s="112">
        <v>4095</v>
      </c>
      <c r="BK3" s="112">
        <v>3780</v>
      </c>
      <c r="BL3" s="112">
        <v>5040</v>
      </c>
      <c r="BM3" s="112">
        <v>4620</v>
      </c>
      <c r="BN3" s="112">
        <v>3465</v>
      </c>
      <c r="BO3" s="112">
        <v>3150</v>
      </c>
      <c r="BP3" s="112">
        <v>4410</v>
      </c>
      <c r="BQ3" s="112">
        <v>4095</v>
      </c>
      <c r="BR3" s="112">
        <v>3045</v>
      </c>
      <c r="BS3" s="112">
        <v>2835</v>
      </c>
      <c r="BT3" s="112">
        <v>3885</v>
      </c>
      <c r="BU3" s="112">
        <v>3570</v>
      </c>
    </row>
    <row r="4" spans="1:576" ht="15.75" thickBot="1" x14ac:dyDescent="0.3"/>
    <row r="5" spans="1:576" ht="27" thickBot="1" x14ac:dyDescent="0.3">
      <c r="C5" s="113" t="s">
        <v>511</v>
      </c>
      <c r="D5" s="230">
        <f>SUMIF(C:C,C10,D:D)</f>
        <v>0</v>
      </c>
    </row>
    <row r="6" spans="1:576" x14ac:dyDescent="0.25">
      <c r="C6" s="134"/>
      <c r="D6" s="134"/>
      <c r="E6" s="134"/>
      <c r="F6" s="134"/>
      <c r="G6" s="98"/>
      <c r="H6" s="134"/>
      <c r="I6" s="134"/>
    </row>
    <row r="7" spans="1:576" x14ac:dyDescent="0.25">
      <c r="C7" s="134"/>
      <c r="D7" s="134"/>
      <c r="E7" s="134"/>
      <c r="F7" s="134"/>
      <c r="G7" s="98"/>
      <c r="H7" s="134"/>
      <c r="I7" s="134"/>
    </row>
    <row r="8" spans="1:576" x14ac:dyDescent="0.25">
      <c r="C8" s="134"/>
      <c r="D8" s="134"/>
      <c r="E8" s="134"/>
      <c r="F8" s="134"/>
      <c r="G8" s="98"/>
      <c r="H8" s="134"/>
      <c r="I8" s="134"/>
    </row>
    <row r="9" spans="1:576" ht="15.75" thickBot="1" x14ac:dyDescent="0.3">
      <c r="C9" s="134"/>
      <c r="D9" s="134"/>
      <c r="E9" s="134"/>
      <c r="F9" s="134"/>
      <c r="G9" s="98"/>
      <c r="H9" s="134"/>
      <c r="I9" s="134"/>
      <c r="K9" s="204"/>
    </row>
    <row r="10" spans="1:576" ht="15.75" thickBot="1" x14ac:dyDescent="0.3">
      <c r="C10" s="184" t="s">
        <v>53</v>
      </c>
      <c r="D10" s="135">
        <f>SUM(F17:F51)</f>
        <v>0</v>
      </c>
      <c r="F10" s="72"/>
      <c r="G10" s="99"/>
      <c r="H10" s="72"/>
      <c r="I10" s="72"/>
    </row>
    <row r="11" spans="1:576" x14ac:dyDescent="0.25">
      <c r="B11" s="120"/>
      <c r="C11" s="72"/>
      <c r="D11" s="31"/>
      <c r="E11" s="120"/>
      <c r="F11" s="120"/>
      <c r="G11" s="120"/>
      <c r="H11" s="96"/>
      <c r="I11" s="96"/>
      <c r="J11" s="96"/>
      <c r="K11" s="139"/>
    </row>
    <row r="12" spans="1:576" x14ac:dyDescent="0.25">
      <c r="B12" s="120"/>
      <c r="C12" s="72"/>
      <c r="D12" s="31"/>
      <c r="E12" s="120"/>
      <c r="F12" s="120"/>
      <c r="G12" s="120"/>
      <c r="H12" s="96"/>
      <c r="I12" s="96"/>
      <c r="J12" s="96"/>
      <c r="K12" s="139"/>
    </row>
    <row r="13" spans="1:576" ht="15.75" x14ac:dyDescent="0.25">
      <c r="B13" s="120"/>
      <c r="C13" s="237" t="s">
        <v>515</v>
      </c>
      <c r="D13" s="238"/>
      <c r="E13" s="120"/>
      <c r="F13" s="120"/>
      <c r="G13" s="120"/>
      <c r="H13" s="96"/>
      <c r="I13" s="96"/>
      <c r="J13" s="96"/>
      <c r="K13" s="139"/>
    </row>
    <row r="14" spans="1:576" ht="18.75" x14ac:dyDescent="0.25">
      <c r="B14" s="120"/>
      <c r="C14" s="255"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0"/>
      <c r="F14" s="120"/>
      <c r="G14" s="120"/>
      <c r="H14" s="96"/>
      <c r="I14" s="96"/>
      <c r="J14" s="96"/>
      <c r="K14" s="139"/>
    </row>
    <row r="15" spans="1:576" ht="15.75" thickBot="1" x14ac:dyDescent="0.3">
      <c r="F15" s="120"/>
      <c r="G15" s="96"/>
      <c r="H15" s="96"/>
      <c r="I15" s="96"/>
    </row>
    <row r="16" spans="1:576" ht="30.75" thickBot="1" x14ac:dyDescent="0.3">
      <c r="C16" s="156" t="s">
        <v>44</v>
      </c>
      <c r="D16" s="161" t="s">
        <v>55</v>
      </c>
      <c r="E16" s="163" t="s">
        <v>57</v>
      </c>
      <c r="F16" s="162" t="s">
        <v>27</v>
      </c>
      <c r="G16" s="160" t="s">
        <v>252</v>
      </c>
      <c r="H16" s="163" t="s">
        <v>46</v>
      </c>
      <c r="I16" s="160" t="s">
        <v>253</v>
      </c>
      <c r="J16" s="160" t="s">
        <v>535</v>
      </c>
      <c r="K16" s="160" t="s">
        <v>536</v>
      </c>
      <c r="L16" s="160" t="s">
        <v>592</v>
      </c>
    </row>
    <row r="17" spans="3:12" ht="30" x14ac:dyDescent="0.25">
      <c r="C17" s="614" t="s">
        <v>175</v>
      </c>
      <c r="D17" s="185"/>
      <c r="E17" s="142">
        <v>784000</v>
      </c>
      <c r="F17" s="124">
        <f t="shared" ref="F17:F51" si="0">D17*E17</f>
        <v>0</v>
      </c>
      <c r="G17" s="188" t="s">
        <v>250</v>
      </c>
      <c r="H17" s="169" t="s">
        <v>381</v>
      </c>
      <c r="I17" s="157" t="str">
        <f>VLOOKUP(H17,Presupuesto!$B$11:$C$586,2,0)</f>
        <v>CONTRIBUCIONES PATRONALES (11700-00)</v>
      </c>
      <c r="J17" s="265" t="s">
        <v>247</v>
      </c>
      <c r="K17" s="125" t="s">
        <v>519</v>
      </c>
      <c r="L17" s="125"/>
    </row>
    <row r="18" spans="3:12" x14ac:dyDescent="0.25">
      <c r="C18" s="168" t="s">
        <v>85</v>
      </c>
      <c r="D18" s="185"/>
      <c r="E18" s="150">
        <v>100000</v>
      </c>
      <c r="F18" s="124">
        <f t="shared" si="0"/>
        <v>0</v>
      </c>
      <c r="G18" s="188"/>
      <c r="H18" s="169">
        <v>42500</v>
      </c>
      <c r="I18" s="157" t="e">
        <f>VLOOKUP(H18,Presupuesto!$B$11:$C$586,2,0)</f>
        <v>#N/A</v>
      </c>
      <c r="J18" s="125" t="str">
        <f>$J$17</f>
        <v>Graduados</v>
      </c>
      <c r="K18" s="125" t="s">
        <v>537</v>
      </c>
      <c r="L18" s="125"/>
    </row>
    <row r="19" spans="3:12" x14ac:dyDescent="0.25">
      <c r="C19" s="168" t="s">
        <v>86</v>
      </c>
      <c r="D19" s="185"/>
      <c r="E19" s="150">
        <v>50000</v>
      </c>
      <c r="F19" s="124">
        <f t="shared" si="0"/>
        <v>0</v>
      </c>
      <c r="G19" s="188"/>
      <c r="H19" s="169">
        <v>42500</v>
      </c>
      <c r="I19" s="157" t="e">
        <f>VLOOKUP(H19,Presupuesto!$B$11:$C$586,2,0)</f>
        <v>#N/A</v>
      </c>
      <c r="J19" s="125" t="str">
        <f t="shared" ref="J19:J50" si="1">$J$17</f>
        <v>Graduados</v>
      </c>
      <c r="K19" s="125" t="s">
        <v>537</v>
      </c>
      <c r="L19" s="125"/>
    </row>
    <row r="20" spans="3:12" x14ac:dyDescent="0.25">
      <c r="C20" s="168" t="s">
        <v>223</v>
      </c>
      <c r="D20" s="185"/>
      <c r="E20" s="150">
        <v>40</v>
      </c>
      <c r="F20" s="124">
        <f t="shared" si="0"/>
        <v>0</v>
      </c>
      <c r="G20" s="188"/>
      <c r="H20" s="169">
        <v>42500</v>
      </c>
      <c r="I20" s="157" t="e">
        <f>VLOOKUP(H20,Presupuesto!$B$11:$C$586,2,0)</f>
        <v>#N/A</v>
      </c>
      <c r="J20" s="125" t="str">
        <f t="shared" si="1"/>
        <v>Graduados</v>
      </c>
      <c r="K20" s="125" t="s">
        <v>537</v>
      </c>
      <c r="L20" s="125"/>
    </row>
    <row r="21" spans="3:12" x14ac:dyDescent="0.25">
      <c r="C21" s="168" t="s">
        <v>174</v>
      </c>
      <c r="D21" s="185"/>
      <c r="E21" s="150">
        <v>5745</v>
      </c>
      <c r="F21" s="124">
        <f t="shared" si="0"/>
        <v>0</v>
      </c>
      <c r="G21" s="188"/>
      <c r="H21" s="169">
        <v>42500</v>
      </c>
      <c r="I21" s="157" t="e">
        <f>VLOOKUP(H21,Presupuesto!$B$11:$C$586,2,0)</f>
        <v>#N/A</v>
      </c>
      <c r="J21" s="125" t="str">
        <f t="shared" si="1"/>
        <v>Graduados</v>
      </c>
      <c r="K21" s="125" t="s">
        <v>537</v>
      </c>
      <c r="L21" s="125"/>
    </row>
    <row r="22" spans="3:12" x14ac:dyDescent="0.25">
      <c r="C22" s="168" t="s">
        <v>234</v>
      </c>
      <c r="D22" s="185"/>
      <c r="E22" s="150">
        <v>30000</v>
      </c>
      <c r="F22" s="124">
        <f t="shared" si="0"/>
        <v>0</v>
      </c>
      <c r="G22" s="188"/>
      <c r="H22" s="169">
        <v>42500</v>
      </c>
      <c r="I22" s="157" t="e">
        <f>VLOOKUP(H22,Presupuesto!$B$11:$C$586,2,0)</f>
        <v>#N/A</v>
      </c>
      <c r="J22" s="125" t="str">
        <f t="shared" si="1"/>
        <v>Graduados</v>
      </c>
      <c r="K22" s="125" t="s">
        <v>526</v>
      </c>
      <c r="L22" s="125"/>
    </row>
    <row r="23" spans="3:12" x14ac:dyDescent="0.25">
      <c r="C23" s="168" t="s">
        <v>234</v>
      </c>
      <c r="D23" s="185"/>
      <c r="E23" s="150">
        <v>30000</v>
      </c>
      <c r="F23" s="124">
        <f t="shared" si="0"/>
        <v>0</v>
      </c>
      <c r="G23" s="188"/>
      <c r="H23" s="169">
        <v>42500</v>
      </c>
      <c r="I23" s="157" t="e">
        <f>VLOOKUP(H23,Presupuesto!$B$11:$C$586,2,0)</f>
        <v>#N/A</v>
      </c>
      <c r="J23" s="125" t="str">
        <f t="shared" si="1"/>
        <v>Graduados</v>
      </c>
      <c r="K23" s="125" t="s">
        <v>537</v>
      </c>
      <c r="L23" s="125"/>
    </row>
    <row r="24" spans="3:12" x14ac:dyDescent="0.25">
      <c r="C24" s="168"/>
      <c r="D24" s="185"/>
      <c r="E24" s="150"/>
      <c r="F24" s="124">
        <f t="shared" si="0"/>
        <v>0</v>
      </c>
      <c r="G24" s="188"/>
      <c r="H24" s="169">
        <v>35600</v>
      </c>
      <c r="I24" s="157" t="e">
        <f>VLOOKUP(H24,Presupuesto!$B$11:$C$586,2,0)</f>
        <v>#N/A</v>
      </c>
      <c r="J24" s="125" t="str">
        <f t="shared" si="1"/>
        <v>Graduados</v>
      </c>
      <c r="K24" s="125" t="s">
        <v>537</v>
      </c>
      <c r="L24" s="125"/>
    </row>
    <row r="25" spans="3:12" x14ac:dyDescent="0.25">
      <c r="C25" s="168"/>
      <c r="D25" s="185"/>
      <c r="E25" s="150"/>
      <c r="F25" s="124">
        <f t="shared" si="0"/>
        <v>0</v>
      </c>
      <c r="G25" s="188"/>
      <c r="H25" s="169"/>
      <c r="I25" s="157" t="e">
        <f>VLOOKUP(H25,Presupuesto!$B$11:$C$586,2,0)</f>
        <v>#N/A</v>
      </c>
      <c r="J25" s="125" t="str">
        <f t="shared" si="1"/>
        <v>Graduados</v>
      </c>
      <c r="K25" s="125" t="s">
        <v>537</v>
      </c>
      <c r="L25" s="125"/>
    </row>
    <row r="26" spans="3:12" x14ac:dyDescent="0.25">
      <c r="C26" s="168"/>
      <c r="D26" s="185"/>
      <c r="E26" s="150"/>
      <c r="F26" s="124">
        <f t="shared" si="0"/>
        <v>0</v>
      </c>
      <c r="G26" s="188"/>
      <c r="H26" s="169"/>
      <c r="I26" s="157" t="e">
        <f>VLOOKUP(H26,Presupuesto!$B$11:$C$586,2,0)</f>
        <v>#N/A</v>
      </c>
      <c r="J26" s="125" t="str">
        <f t="shared" si="1"/>
        <v>Graduados</v>
      </c>
      <c r="K26" s="125" t="s">
        <v>537</v>
      </c>
      <c r="L26" s="125"/>
    </row>
    <row r="27" spans="3:12" x14ac:dyDescent="0.25">
      <c r="C27" s="168"/>
      <c r="D27" s="185"/>
      <c r="E27" s="150"/>
      <c r="F27" s="124">
        <f t="shared" si="0"/>
        <v>0</v>
      </c>
      <c r="G27" s="188"/>
      <c r="H27" s="169"/>
      <c r="I27" s="157" t="e">
        <f>VLOOKUP(H27,Presupuesto!$B$11:$C$586,2,0)</f>
        <v>#N/A</v>
      </c>
      <c r="J27" s="125" t="str">
        <f t="shared" si="1"/>
        <v>Graduados</v>
      </c>
      <c r="K27" s="125" t="s">
        <v>537</v>
      </c>
      <c r="L27" s="125"/>
    </row>
    <row r="28" spans="3:12" x14ac:dyDescent="0.25">
      <c r="C28" s="168"/>
      <c r="D28" s="185"/>
      <c r="E28" s="150"/>
      <c r="F28" s="124">
        <f t="shared" si="0"/>
        <v>0</v>
      </c>
      <c r="G28" s="188"/>
      <c r="H28" s="169"/>
      <c r="I28" s="157" t="e">
        <f>VLOOKUP(H28,Presupuesto!$B$11:$C$586,2,0)</f>
        <v>#N/A</v>
      </c>
      <c r="J28" s="125" t="str">
        <f t="shared" si="1"/>
        <v>Graduados</v>
      </c>
      <c r="K28" s="125" t="s">
        <v>537</v>
      </c>
      <c r="L28" s="125"/>
    </row>
    <row r="29" spans="3:12" x14ac:dyDescent="0.25">
      <c r="C29" s="168"/>
      <c r="D29" s="185"/>
      <c r="E29" s="150"/>
      <c r="F29" s="124">
        <f t="shared" si="0"/>
        <v>0</v>
      </c>
      <c r="G29" s="188"/>
      <c r="H29" s="169"/>
      <c r="I29" s="157" t="e">
        <f>VLOOKUP(H29,Presupuesto!$B$11:$C$586,2,0)</f>
        <v>#N/A</v>
      </c>
      <c r="J29" s="125" t="str">
        <f t="shared" si="1"/>
        <v>Graduados</v>
      </c>
      <c r="K29" s="125" t="s">
        <v>537</v>
      </c>
      <c r="L29" s="125"/>
    </row>
    <row r="30" spans="3:12" x14ac:dyDescent="0.25">
      <c r="C30" s="168"/>
      <c r="D30" s="185"/>
      <c r="E30" s="150"/>
      <c r="F30" s="124">
        <f t="shared" si="0"/>
        <v>0</v>
      </c>
      <c r="G30" s="188"/>
      <c r="H30" s="169"/>
      <c r="I30" s="157" t="e">
        <f>VLOOKUP(H30,Presupuesto!$B$11:$C$586,2,0)</f>
        <v>#N/A</v>
      </c>
      <c r="J30" s="125" t="str">
        <f t="shared" si="1"/>
        <v>Graduados</v>
      </c>
      <c r="K30" s="125" t="s">
        <v>537</v>
      </c>
      <c r="L30" s="125"/>
    </row>
    <row r="31" spans="3:12" x14ac:dyDescent="0.25">
      <c r="C31" s="168"/>
      <c r="D31" s="185"/>
      <c r="E31" s="150"/>
      <c r="F31" s="124">
        <f t="shared" si="0"/>
        <v>0</v>
      </c>
      <c r="G31" s="188"/>
      <c r="H31" s="169"/>
      <c r="I31" s="157" t="e">
        <f>VLOOKUP(H31,Presupuesto!$B$11:$C$586,2,0)</f>
        <v>#N/A</v>
      </c>
      <c r="J31" s="125" t="str">
        <f t="shared" si="1"/>
        <v>Graduados</v>
      </c>
      <c r="K31" s="125" t="s">
        <v>537</v>
      </c>
      <c r="L31" s="125"/>
    </row>
    <row r="32" spans="3:12" x14ac:dyDescent="0.25">
      <c r="C32" s="168"/>
      <c r="D32" s="185"/>
      <c r="E32" s="150"/>
      <c r="F32" s="124">
        <f t="shared" si="0"/>
        <v>0</v>
      </c>
      <c r="G32" s="188"/>
      <c r="H32" s="169"/>
      <c r="I32" s="157" t="e">
        <f>VLOOKUP(H32,Presupuesto!$B$11:$C$586,2,0)</f>
        <v>#N/A</v>
      </c>
      <c r="J32" s="125" t="str">
        <f t="shared" si="1"/>
        <v>Graduados</v>
      </c>
      <c r="K32" s="125" t="s">
        <v>537</v>
      </c>
      <c r="L32" s="125"/>
    </row>
    <row r="33" spans="3:12" x14ac:dyDescent="0.25">
      <c r="C33" s="168"/>
      <c r="D33" s="185"/>
      <c r="E33" s="150"/>
      <c r="F33" s="124">
        <f t="shared" si="0"/>
        <v>0</v>
      </c>
      <c r="G33" s="188"/>
      <c r="H33" s="169"/>
      <c r="I33" s="157" t="e">
        <f>VLOOKUP(H33,Presupuesto!$B$11:$C$586,2,0)</f>
        <v>#N/A</v>
      </c>
      <c r="J33" s="125" t="str">
        <f t="shared" si="1"/>
        <v>Graduados</v>
      </c>
      <c r="K33" s="125" t="s">
        <v>537</v>
      </c>
      <c r="L33" s="125"/>
    </row>
    <row r="34" spans="3:12" x14ac:dyDescent="0.25">
      <c r="C34" s="168"/>
      <c r="D34" s="185"/>
      <c r="E34" s="150"/>
      <c r="F34" s="124">
        <f t="shared" si="0"/>
        <v>0</v>
      </c>
      <c r="G34" s="188"/>
      <c r="H34" s="169"/>
      <c r="I34" s="157" t="e">
        <f>VLOOKUP(H34,Presupuesto!$B$11:$C$586,2,0)</f>
        <v>#N/A</v>
      </c>
      <c r="J34" s="125" t="str">
        <f t="shared" si="1"/>
        <v>Graduados</v>
      </c>
      <c r="K34" s="125" t="s">
        <v>537</v>
      </c>
      <c r="L34" s="125"/>
    </row>
    <row r="35" spans="3:12" x14ac:dyDescent="0.25">
      <c r="C35" s="168"/>
      <c r="D35" s="185"/>
      <c r="E35" s="150"/>
      <c r="F35" s="124">
        <f t="shared" si="0"/>
        <v>0</v>
      </c>
      <c r="G35" s="188"/>
      <c r="H35" s="169"/>
      <c r="I35" s="157" t="e">
        <f>VLOOKUP(H35,Presupuesto!$B$11:$C$586,2,0)</f>
        <v>#N/A</v>
      </c>
      <c r="J35" s="125" t="str">
        <f t="shared" si="1"/>
        <v>Graduados</v>
      </c>
      <c r="K35" s="125" t="s">
        <v>537</v>
      </c>
      <c r="L35" s="125"/>
    </row>
    <row r="36" spans="3:12" x14ac:dyDescent="0.25">
      <c r="C36" s="168"/>
      <c r="D36" s="185"/>
      <c r="E36" s="150"/>
      <c r="F36" s="124">
        <f t="shared" si="0"/>
        <v>0</v>
      </c>
      <c r="G36" s="188"/>
      <c r="H36" s="169"/>
      <c r="I36" s="157" t="e">
        <f>VLOOKUP(H36,Presupuesto!$B$11:$C$586,2,0)</f>
        <v>#N/A</v>
      </c>
      <c r="J36" s="125" t="str">
        <f t="shared" si="1"/>
        <v>Graduados</v>
      </c>
      <c r="K36" s="125" t="s">
        <v>537</v>
      </c>
      <c r="L36" s="125"/>
    </row>
    <row r="37" spans="3:12" x14ac:dyDescent="0.25">
      <c r="C37" s="168"/>
      <c r="D37" s="185"/>
      <c r="E37" s="150"/>
      <c r="F37" s="124">
        <f t="shared" si="0"/>
        <v>0</v>
      </c>
      <c r="G37" s="188"/>
      <c r="H37" s="169"/>
      <c r="I37" s="157" t="e">
        <f>VLOOKUP(H37,Presupuesto!$B$11:$C$586,2,0)</f>
        <v>#N/A</v>
      </c>
      <c r="J37" s="125" t="str">
        <f t="shared" si="1"/>
        <v>Graduados</v>
      </c>
      <c r="K37" s="125" t="s">
        <v>537</v>
      </c>
      <c r="L37" s="125"/>
    </row>
    <row r="38" spans="3:12" x14ac:dyDescent="0.25">
      <c r="C38" s="168"/>
      <c r="D38" s="185"/>
      <c r="E38" s="150"/>
      <c r="F38" s="124">
        <f t="shared" si="0"/>
        <v>0</v>
      </c>
      <c r="G38" s="188"/>
      <c r="H38" s="169"/>
      <c r="I38" s="157" t="e">
        <f>VLOOKUP(H38,Presupuesto!$B$11:$C$586,2,0)</f>
        <v>#N/A</v>
      </c>
      <c r="J38" s="125" t="str">
        <f t="shared" si="1"/>
        <v>Graduados</v>
      </c>
      <c r="K38" s="125" t="s">
        <v>537</v>
      </c>
      <c r="L38" s="125"/>
    </row>
    <row r="39" spans="3:12" x14ac:dyDescent="0.25">
      <c r="C39" s="170"/>
      <c r="D39" s="185"/>
      <c r="E39" s="145"/>
      <c r="F39" s="124">
        <f t="shared" si="0"/>
        <v>0</v>
      </c>
      <c r="G39" s="188"/>
      <c r="H39" s="171"/>
      <c r="I39" s="157" t="e">
        <f>VLOOKUP(H39,Presupuesto!$B$11:$C$586,2,0)</f>
        <v>#N/A</v>
      </c>
      <c r="J39" s="125" t="str">
        <f t="shared" si="1"/>
        <v>Graduados</v>
      </c>
      <c r="K39" s="125" t="s">
        <v>537</v>
      </c>
      <c r="L39" s="125"/>
    </row>
    <row r="40" spans="3:12" x14ac:dyDescent="0.25">
      <c r="C40" s="170"/>
      <c r="D40" s="185"/>
      <c r="E40" s="145"/>
      <c r="F40" s="124">
        <f t="shared" si="0"/>
        <v>0</v>
      </c>
      <c r="G40" s="188"/>
      <c r="H40" s="171"/>
      <c r="I40" s="157" t="e">
        <f>VLOOKUP(H40,Presupuesto!$B$11:$C$586,2,0)</f>
        <v>#N/A</v>
      </c>
      <c r="J40" s="125" t="str">
        <f t="shared" si="1"/>
        <v>Graduados</v>
      </c>
      <c r="K40" s="125" t="s">
        <v>537</v>
      </c>
      <c r="L40" s="125"/>
    </row>
    <row r="41" spans="3:12" x14ac:dyDescent="0.25">
      <c r="C41" s="170"/>
      <c r="D41" s="185"/>
      <c r="E41" s="145"/>
      <c r="F41" s="124">
        <f t="shared" si="0"/>
        <v>0</v>
      </c>
      <c r="G41" s="188"/>
      <c r="H41" s="171"/>
      <c r="I41" s="157" t="e">
        <f>VLOOKUP(H41,Presupuesto!$B$11:$C$586,2,0)</f>
        <v>#N/A</v>
      </c>
      <c r="J41" s="125" t="str">
        <f t="shared" si="1"/>
        <v>Graduados</v>
      </c>
      <c r="K41" s="125" t="s">
        <v>537</v>
      </c>
      <c r="L41" s="125"/>
    </row>
    <row r="42" spans="3:12" x14ac:dyDescent="0.25">
      <c r="C42" s="170"/>
      <c r="D42" s="185"/>
      <c r="E42" s="145"/>
      <c r="F42" s="124">
        <f t="shared" si="0"/>
        <v>0</v>
      </c>
      <c r="G42" s="188"/>
      <c r="H42" s="171"/>
      <c r="I42" s="157" t="e">
        <f>VLOOKUP(H42,Presupuesto!$B$11:$C$586,2,0)</f>
        <v>#N/A</v>
      </c>
      <c r="J42" s="125" t="str">
        <f t="shared" si="1"/>
        <v>Graduados</v>
      </c>
      <c r="K42" s="125" t="s">
        <v>537</v>
      </c>
      <c r="L42" s="125"/>
    </row>
    <row r="43" spans="3:12" x14ac:dyDescent="0.25">
      <c r="C43" s="170"/>
      <c r="D43" s="185"/>
      <c r="E43" s="145"/>
      <c r="F43" s="124">
        <f t="shared" si="0"/>
        <v>0</v>
      </c>
      <c r="G43" s="188"/>
      <c r="H43" s="171"/>
      <c r="I43" s="157" t="e">
        <f>VLOOKUP(H43,Presupuesto!$B$11:$C$586,2,0)</f>
        <v>#N/A</v>
      </c>
      <c r="J43" s="125" t="str">
        <f t="shared" si="1"/>
        <v>Graduados</v>
      </c>
      <c r="K43" s="125" t="s">
        <v>537</v>
      </c>
      <c r="L43" s="125"/>
    </row>
    <row r="44" spans="3:12" x14ac:dyDescent="0.25">
      <c r="C44" s="170"/>
      <c r="D44" s="185"/>
      <c r="E44" s="145"/>
      <c r="F44" s="124">
        <f t="shared" si="0"/>
        <v>0</v>
      </c>
      <c r="G44" s="188"/>
      <c r="H44" s="171"/>
      <c r="I44" s="157" t="e">
        <f>VLOOKUP(H44,Presupuesto!$B$11:$C$586,2,0)</f>
        <v>#N/A</v>
      </c>
      <c r="J44" s="125" t="str">
        <f t="shared" si="1"/>
        <v>Graduados</v>
      </c>
      <c r="K44" s="125" t="s">
        <v>537</v>
      </c>
      <c r="L44" s="125"/>
    </row>
    <row r="45" spans="3:12" x14ac:dyDescent="0.25">
      <c r="C45" s="170"/>
      <c r="D45" s="185"/>
      <c r="E45" s="145"/>
      <c r="F45" s="124">
        <f t="shared" si="0"/>
        <v>0</v>
      </c>
      <c r="G45" s="188"/>
      <c r="H45" s="171"/>
      <c r="I45" s="157" t="e">
        <f>VLOOKUP(H45,Presupuesto!$B$11:$C$586,2,0)</f>
        <v>#N/A</v>
      </c>
      <c r="J45" s="125" t="str">
        <f t="shared" si="1"/>
        <v>Graduados</v>
      </c>
      <c r="K45" s="125" t="s">
        <v>537</v>
      </c>
      <c r="L45" s="125"/>
    </row>
    <row r="46" spans="3:12" x14ac:dyDescent="0.25">
      <c r="C46" s="170"/>
      <c r="D46" s="185"/>
      <c r="E46" s="145"/>
      <c r="F46" s="124">
        <f t="shared" si="0"/>
        <v>0</v>
      </c>
      <c r="G46" s="188"/>
      <c r="H46" s="171"/>
      <c r="I46" s="157" t="e">
        <f>VLOOKUP(H46,Presupuesto!$B$11:$C$586,2,0)</f>
        <v>#N/A</v>
      </c>
      <c r="J46" s="125" t="str">
        <f t="shared" si="1"/>
        <v>Graduados</v>
      </c>
      <c r="K46" s="125" t="s">
        <v>537</v>
      </c>
      <c r="L46" s="125"/>
    </row>
    <row r="47" spans="3:12" x14ac:dyDescent="0.25">
      <c r="C47" s="172"/>
      <c r="D47" s="185"/>
      <c r="E47" s="145"/>
      <c r="F47" s="124">
        <f t="shared" si="0"/>
        <v>0</v>
      </c>
      <c r="G47" s="188"/>
      <c r="H47" s="173"/>
      <c r="I47" s="157" t="e">
        <f>VLOOKUP(H47,Presupuesto!$B$11:$C$586,2,0)</f>
        <v>#N/A</v>
      </c>
      <c r="J47" s="125" t="str">
        <f t="shared" si="1"/>
        <v>Graduados</v>
      </c>
      <c r="K47" s="125" t="s">
        <v>528</v>
      </c>
      <c r="L47" s="125"/>
    </row>
    <row r="48" spans="3:12" x14ac:dyDescent="0.25">
      <c r="C48" s="172"/>
      <c r="D48" s="185"/>
      <c r="E48" s="145"/>
      <c r="F48" s="124">
        <f t="shared" si="0"/>
        <v>0</v>
      </c>
      <c r="G48" s="188"/>
      <c r="H48" s="173"/>
      <c r="I48" s="157" t="e">
        <f>VLOOKUP(H48,Presupuesto!$B$11:$C$586,2,0)</f>
        <v>#N/A</v>
      </c>
      <c r="J48" s="125" t="str">
        <f t="shared" si="1"/>
        <v>Graduados</v>
      </c>
      <c r="K48" s="125" t="s">
        <v>537</v>
      </c>
      <c r="L48" s="125"/>
    </row>
    <row r="49" spans="3:12" x14ac:dyDescent="0.25">
      <c r="C49" s="172"/>
      <c r="D49" s="185"/>
      <c r="E49" s="145"/>
      <c r="F49" s="124">
        <f t="shared" si="0"/>
        <v>0</v>
      </c>
      <c r="G49" s="188"/>
      <c r="H49" s="173"/>
      <c r="I49" s="157" t="e">
        <f>VLOOKUP(H49,Presupuesto!$B$11:$C$586,2,0)</f>
        <v>#N/A</v>
      </c>
      <c r="J49" s="125" t="str">
        <f t="shared" si="1"/>
        <v>Graduados</v>
      </c>
      <c r="K49" s="125" t="s">
        <v>537</v>
      </c>
      <c r="L49" s="125"/>
    </row>
    <row r="50" spans="3:12" x14ac:dyDescent="0.25">
      <c r="C50" s="172"/>
      <c r="D50" s="185"/>
      <c r="E50" s="145"/>
      <c r="F50" s="124">
        <f t="shared" si="0"/>
        <v>0</v>
      </c>
      <c r="G50" s="188"/>
      <c r="H50" s="173"/>
      <c r="I50" s="157" t="e">
        <f>VLOOKUP(H50,Presupuesto!$B$11:$C$586,2,0)</f>
        <v>#N/A</v>
      </c>
      <c r="J50" s="125" t="str">
        <f t="shared" si="1"/>
        <v>Graduados</v>
      </c>
      <c r="K50" s="125" t="s">
        <v>537</v>
      </c>
      <c r="L50" s="125"/>
    </row>
    <row r="51" spans="3:12" ht="15.75" thickBot="1" x14ac:dyDescent="0.3">
      <c r="C51" s="174"/>
      <c r="D51" s="269"/>
      <c r="E51" s="130"/>
      <c r="F51" s="132">
        <f t="shared" si="0"/>
        <v>0</v>
      </c>
      <c r="G51" s="189"/>
      <c r="H51" s="175"/>
      <c r="I51" s="159" t="e">
        <f>VLOOKUP(H51,Presupuesto!$B$11:$C$586,2,0)</f>
        <v>#N/A</v>
      </c>
      <c r="J51" s="133" t="str">
        <f t="shared" ref="J51" si="2">$J$20</f>
        <v>Graduados</v>
      </c>
      <c r="K51" s="151" t="s">
        <v>519</v>
      </c>
      <c r="L51" s="151"/>
    </row>
    <row r="52" spans="3:12" x14ac:dyDescent="0.25">
      <c r="F52" s="117"/>
      <c r="G52" s="116"/>
      <c r="H52" s="117"/>
      <c r="I52" s="117"/>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Internacionalización de la E.S.</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2013-12-16T20:46:59Z</dcterms:modified>
</cp:coreProperties>
</file>