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42" firstSheet="6" activeTab="1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state="hidden" r:id="rId11"/>
    <sheet name="Desarrollo e Innov. Curricular" sheetId="28" r:id="rId12"/>
    <sheet name="Investigación" sheetId="21" r:id="rId13"/>
    <sheet name="Vinculación Univ. Sociedad" sheetId="22" r:id="rId14"/>
    <sheet name="Docencia y Profesorado Universi" sheetId="29" r:id="rId15"/>
    <sheet name="Graduados" sheetId="33" r:id="rId16"/>
    <sheet name="Gestión del Conocimiento" sheetId="23" r:id="rId17"/>
    <sheet name="Estudiantes" sheetId="30" r:id="rId18"/>
    <sheet name="Gestion Administrativa" sheetId="24" r:id="rId19"/>
    <sheet name="Gestion Academica" sheetId="31" r:id="rId20"/>
    <sheet name="Gobernabilidad" sheetId="34" r:id="rId21"/>
    <sheet name="NIVEL DE ES Y  SISTEMA NACIONAL" sheetId="44" r:id="rId22"/>
    <sheet name="Lo Esencial" sheetId="45" r:id="rId23"/>
  </sheets>
  <externalReferences>
    <externalReference r:id="rId24"/>
    <externalReference r:id="rId25"/>
    <externalReference r:id="rId26"/>
    <externalReference r:id="rId27"/>
    <externalReference r:id="rId28"/>
    <externalReference r:id="rId29"/>
    <externalReference r:id="rId30"/>
  </externalReferences>
  <definedNames>
    <definedName name="_xlnm._FilterDatabase" localSheetId="3" hidden="1">'1. TALLERES SEMINARIOS'!$K$17:$K$26</definedName>
    <definedName name="_xlnm._FilterDatabase" localSheetId="7" hidden="1">'5. ACTIVIDADES ESPECIALES'!$D$1:$D$294</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J328" i="12" l="1"/>
  <c r="I328" i="12"/>
  <c r="F328" i="12"/>
  <c r="J327" i="12"/>
  <c r="I327" i="12"/>
  <c r="F327" i="12"/>
  <c r="J326" i="12"/>
  <c r="I326" i="12"/>
  <c r="F326" i="12"/>
  <c r="I325" i="12"/>
  <c r="E325" i="12"/>
  <c r="F325" i="12" s="1"/>
  <c r="D318" i="12" s="1"/>
  <c r="C322" i="12"/>
  <c r="J130" i="40" l="1"/>
  <c r="I130" i="40"/>
  <c r="F130" i="40"/>
  <c r="J129" i="40"/>
  <c r="I129" i="40"/>
  <c r="F129" i="40"/>
  <c r="J128" i="40"/>
  <c r="I128" i="40"/>
  <c r="F128" i="40"/>
  <c r="J127" i="40"/>
  <c r="I127" i="40"/>
  <c r="F127" i="40"/>
  <c r="J126" i="40"/>
  <c r="I126" i="40"/>
  <c r="F126" i="40"/>
  <c r="J125" i="40"/>
  <c r="I125" i="40"/>
  <c r="F125" i="40"/>
  <c r="J124" i="40"/>
  <c r="I124" i="40"/>
  <c r="F124" i="40"/>
  <c r="J123" i="40"/>
  <c r="I123" i="40"/>
  <c r="F123" i="40"/>
  <c r="J122" i="40"/>
  <c r="I122" i="40"/>
  <c r="F122" i="40"/>
  <c r="J121" i="40"/>
  <c r="I121" i="40"/>
  <c r="F121" i="40"/>
  <c r="J120" i="40"/>
  <c r="I120" i="40"/>
  <c r="F120" i="40"/>
  <c r="J119" i="40"/>
  <c r="I119" i="40"/>
  <c r="F119" i="40"/>
  <c r="J118" i="40"/>
  <c r="I118" i="40"/>
  <c r="F118" i="40"/>
  <c r="J117" i="40"/>
  <c r="I117" i="40"/>
  <c r="F117" i="40"/>
  <c r="J116" i="40"/>
  <c r="I116" i="40"/>
  <c r="F116" i="40"/>
  <c r="J115" i="40"/>
  <c r="I115" i="40"/>
  <c r="F115" i="40"/>
  <c r="J114" i="40"/>
  <c r="I114" i="40"/>
  <c r="F114" i="40"/>
  <c r="J113" i="40"/>
  <c r="I113" i="40"/>
  <c r="F113" i="40"/>
  <c r="J112" i="40"/>
  <c r="I112" i="40"/>
  <c r="F112" i="40"/>
  <c r="J111" i="40"/>
  <c r="I111" i="40"/>
  <c r="F111" i="40"/>
  <c r="J110" i="40"/>
  <c r="I110" i="40"/>
  <c r="F110" i="40"/>
  <c r="J109" i="40"/>
  <c r="I109" i="40"/>
  <c r="F109" i="40"/>
  <c r="J108" i="40"/>
  <c r="I108" i="40"/>
  <c r="F108" i="40"/>
  <c r="J107" i="40"/>
  <c r="I107" i="40"/>
  <c r="F107" i="40"/>
  <c r="J106" i="40"/>
  <c r="I106" i="40"/>
  <c r="F106" i="40"/>
  <c r="J105" i="40"/>
  <c r="I105" i="40"/>
  <c r="F105" i="40"/>
  <c r="J104" i="40"/>
  <c r="I104" i="40"/>
  <c r="F104" i="40"/>
  <c r="J103" i="40"/>
  <c r="I103" i="40"/>
  <c r="F103" i="40"/>
  <c r="J102" i="40"/>
  <c r="I102" i="40"/>
  <c r="F102" i="40"/>
  <c r="J101" i="40"/>
  <c r="I101" i="40"/>
  <c r="F101" i="40"/>
  <c r="J100" i="40"/>
  <c r="I100" i="40"/>
  <c r="F100" i="40"/>
  <c r="J99" i="40"/>
  <c r="I99" i="40"/>
  <c r="F99" i="40"/>
  <c r="J98" i="40"/>
  <c r="I98" i="40"/>
  <c r="F98" i="40"/>
  <c r="J97" i="40"/>
  <c r="I97" i="40"/>
  <c r="F97" i="40"/>
  <c r="I96" i="40"/>
  <c r="F96" i="40"/>
  <c r="D89" i="40" s="1"/>
  <c r="C93" i="40"/>
  <c r="J314" i="12" l="1"/>
  <c r="I314" i="12"/>
  <c r="F314" i="12"/>
  <c r="J313" i="12"/>
  <c r="I313" i="12"/>
  <c r="F313" i="12"/>
  <c r="J312" i="12"/>
  <c r="I312" i="12"/>
  <c r="F312" i="12"/>
  <c r="J311" i="12"/>
  <c r="I311" i="12"/>
  <c r="F311" i="12"/>
  <c r="J310" i="12"/>
  <c r="I310" i="12"/>
  <c r="F310" i="12"/>
  <c r="J309" i="12"/>
  <c r="I309" i="12"/>
  <c r="F309" i="12"/>
  <c r="J308" i="12"/>
  <c r="I308" i="12"/>
  <c r="F308" i="12"/>
  <c r="J307" i="12"/>
  <c r="I307" i="12"/>
  <c r="F307" i="12"/>
  <c r="I306" i="12"/>
  <c r="E306" i="12"/>
  <c r="F306" i="12" s="1"/>
  <c r="I305" i="12"/>
  <c r="F305" i="12"/>
  <c r="I304" i="12"/>
  <c r="E304" i="12"/>
  <c r="F304" i="12" s="1"/>
  <c r="D297" i="12" s="1"/>
  <c r="N9" i="45"/>
  <c r="N30" i="45" s="1"/>
  <c r="L9" i="45"/>
  <c r="J9" i="45"/>
  <c r="H9" i="45"/>
  <c r="P11" i="44"/>
  <c r="P30" i="45"/>
  <c r="D5" i="42" l="1"/>
  <c r="D5" i="40"/>
  <c r="D5" i="10"/>
  <c r="D5" i="9"/>
  <c r="D105" i="42" l="1"/>
  <c r="D44" i="40"/>
  <c r="D28" i="40"/>
  <c r="D10" i="40"/>
  <c r="D286" i="12"/>
  <c r="D274" i="12"/>
  <c r="D263" i="12"/>
  <c r="D253" i="12"/>
  <c r="D243" i="12"/>
  <c r="D225" i="12"/>
  <c r="D198" i="12"/>
  <c r="D164" i="12"/>
  <c r="D148" i="12"/>
  <c r="D132" i="12"/>
  <c r="D121" i="12"/>
  <c r="D108" i="12"/>
  <c r="D93" i="12"/>
  <c r="D79" i="12"/>
  <c r="D53" i="12"/>
  <c r="D42" i="12"/>
  <c r="D27" i="12"/>
  <c r="D10" i="12"/>
  <c r="D129" i="10"/>
  <c r="D106" i="10"/>
  <c r="D82" i="10"/>
  <c r="D58" i="10"/>
  <c r="D35" i="10"/>
  <c r="D10" i="10"/>
  <c r="D33" i="9"/>
  <c r="D10" i="9"/>
  <c r="D444" i="8"/>
  <c r="D382" i="8"/>
  <c r="D319" i="8"/>
  <c r="D257" i="8"/>
  <c r="D196" i="8"/>
  <c r="D134" i="8"/>
  <c r="D72" i="8"/>
  <c r="D10" i="8"/>
  <c r="D886" i="7"/>
  <c r="D866" i="7"/>
  <c r="D845" i="7"/>
  <c r="D825" i="7"/>
  <c r="P23" i="24" s="1"/>
  <c r="D805" i="7"/>
  <c r="D784" i="7"/>
  <c r="D763" i="7"/>
  <c r="D742" i="7"/>
  <c r="D721" i="7"/>
  <c r="D700" i="7"/>
  <c r="D679" i="7"/>
  <c r="D658" i="7"/>
  <c r="D637" i="7"/>
  <c r="D616" i="7"/>
  <c r="D595" i="7"/>
  <c r="D573" i="7"/>
  <c r="P8" i="45" s="1"/>
  <c r="D554" i="7"/>
  <c r="D535" i="7"/>
  <c r="D516" i="7"/>
  <c r="D495" i="7"/>
  <c r="D476" i="7"/>
  <c r="D457" i="7"/>
  <c r="D438" i="7"/>
  <c r="D419" i="7"/>
  <c r="D397" i="7"/>
  <c r="D375" i="7"/>
  <c r="D353" i="7"/>
  <c r="D331" i="7"/>
  <c r="D309" i="7"/>
  <c r="D286" i="7"/>
  <c r="D262" i="7"/>
  <c r="D236" i="7"/>
  <c r="D212" i="7"/>
  <c r="D186" i="7"/>
  <c r="D165" i="7"/>
  <c r="D143" i="7"/>
  <c r="P7" i="45" s="1"/>
  <c r="D120" i="7"/>
  <c r="P8" i="44" s="1"/>
  <c r="D97" i="7"/>
  <c r="D76" i="7"/>
  <c r="D55" i="7"/>
  <c r="D32" i="7"/>
  <c r="D10" i="7"/>
  <c r="P17" i="45"/>
  <c r="P12" i="45"/>
  <c r="P9" i="45"/>
  <c r="P7" i="44"/>
  <c r="P13" i="31"/>
  <c r="P14" i="31"/>
  <c r="P18" i="24"/>
  <c r="P7" i="34" l="1"/>
  <c r="P24" i="24"/>
  <c r="P26" i="24"/>
  <c r="P19" i="24"/>
  <c r="P17" i="24"/>
  <c r="P15" i="24"/>
  <c r="P14" i="24"/>
  <c r="P13" i="24"/>
  <c r="P12" i="24"/>
  <c r="P11" i="24"/>
  <c r="P10" i="24"/>
  <c r="P8" i="24"/>
  <c r="P17" i="30"/>
  <c r="N11" i="33"/>
  <c r="P9" i="30"/>
  <c r="L9" i="30" s="1"/>
  <c r="P33" i="23"/>
  <c r="P11" i="33"/>
  <c r="P9" i="33"/>
  <c r="P12" i="33" s="1"/>
  <c r="P8" i="33"/>
  <c r="P13" i="29"/>
  <c r="P12" i="21"/>
  <c r="K72" i="7"/>
  <c r="J72" i="7"/>
  <c r="F72" i="7"/>
  <c r="G72" i="7" s="1"/>
  <c r="O28" i="28"/>
  <c r="P20" i="28"/>
  <c r="P18" i="28"/>
  <c r="J18" i="28"/>
  <c r="G22" i="7"/>
  <c r="P20" i="30" l="1"/>
  <c r="I132" i="42"/>
  <c r="F132" i="42"/>
  <c r="I122" i="42"/>
  <c r="F122" i="42"/>
  <c r="I112" i="42"/>
  <c r="F112" i="42"/>
  <c r="A106" i="42"/>
  <c r="I85" i="40"/>
  <c r="F85" i="40"/>
  <c r="J84" i="40"/>
  <c r="I84" i="40"/>
  <c r="F84" i="40"/>
  <c r="J83" i="40"/>
  <c r="I83" i="40"/>
  <c r="F83" i="40"/>
  <c r="J82" i="40"/>
  <c r="I82" i="40"/>
  <c r="F82" i="40"/>
  <c r="J81" i="40"/>
  <c r="I81" i="40"/>
  <c r="F81" i="40"/>
  <c r="J80" i="40"/>
  <c r="I80" i="40"/>
  <c r="F80" i="40"/>
  <c r="J79" i="40"/>
  <c r="I79" i="40"/>
  <c r="F79" i="40"/>
  <c r="J78" i="40"/>
  <c r="I78" i="40"/>
  <c r="F78" i="40"/>
  <c r="J77" i="40"/>
  <c r="I77" i="40"/>
  <c r="F77" i="40"/>
  <c r="J76" i="40"/>
  <c r="I76" i="40"/>
  <c r="F76" i="40"/>
  <c r="J75" i="40"/>
  <c r="I75" i="40"/>
  <c r="F75" i="40"/>
  <c r="J74" i="40"/>
  <c r="I74" i="40"/>
  <c r="F74" i="40"/>
  <c r="J73" i="40"/>
  <c r="I73" i="40"/>
  <c r="F73" i="40"/>
  <c r="J72" i="40"/>
  <c r="I72" i="40"/>
  <c r="F72" i="40"/>
  <c r="J71" i="40"/>
  <c r="I71" i="40"/>
  <c r="F71" i="40"/>
  <c r="J70" i="40"/>
  <c r="I70" i="40"/>
  <c r="F70" i="40"/>
  <c r="J69" i="40"/>
  <c r="I69" i="40"/>
  <c r="F69" i="40"/>
  <c r="J68" i="40"/>
  <c r="I68" i="40"/>
  <c r="F68" i="40"/>
  <c r="J67" i="40"/>
  <c r="I67" i="40"/>
  <c r="F67" i="40"/>
  <c r="J66" i="40"/>
  <c r="I66" i="40"/>
  <c r="F66" i="40"/>
  <c r="J65" i="40"/>
  <c r="I65" i="40"/>
  <c r="F65" i="40"/>
  <c r="J64" i="40"/>
  <c r="I64" i="40"/>
  <c r="F64" i="40"/>
  <c r="J63" i="40"/>
  <c r="I63" i="40"/>
  <c r="F63" i="40"/>
  <c r="J62" i="40"/>
  <c r="I62" i="40"/>
  <c r="F62" i="40"/>
  <c r="J61" i="40"/>
  <c r="I61" i="40"/>
  <c r="F61" i="40"/>
  <c r="J60" i="40"/>
  <c r="I60" i="40"/>
  <c r="F60" i="40"/>
  <c r="J59" i="40"/>
  <c r="I59" i="40"/>
  <c r="F59" i="40"/>
  <c r="J58" i="40"/>
  <c r="I58" i="40"/>
  <c r="F58" i="40"/>
  <c r="J57" i="40"/>
  <c r="I57" i="40"/>
  <c r="F57" i="40"/>
  <c r="J56" i="40"/>
  <c r="I56" i="40"/>
  <c r="F56" i="40"/>
  <c r="J55" i="40"/>
  <c r="I55" i="40"/>
  <c r="F55" i="40"/>
  <c r="J54" i="40"/>
  <c r="I54" i="40"/>
  <c r="F54" i="40"/>
  <c r="J53" i="40"/>
  <c r="I53" i="40"/>
  <c r="F53" i="40"/>
  <c r="J52" i="40"/>
  <c r="I52" i="40"/>
  <c r="F52" i="40"/>
  <c r="I51" i="40"/>
  <c r="F51" i="40"/>
  <c r="C48" i="40"/>
  <c r="J294" i="12"/>
  <c r="I294" i="12"/>
  <c r="F294" i="12"/>
  <c r="I293" i="12"/>
  <c r="E293" i="12"/>
  <c r="F293" i="12" s="1"/>
  <c r="C290" i="12"/>
  <c r="J283" i="12"/>
  <c r="I283" i="12"/>
  <c r="F283" i="12"/>
  <c r="J282" i="12"/>
  <c r="I282" i="12"/>
  <c r="F282" i="12"/>
  <c r="I281" i="12"/>
  <c r="E281" i="12"/>
  <c r="F281" i="12" s="1"/>
  <c r="C278" i="12"/>
  <c r="J271" i="12"/>
  <c r="I271" i="12"/>
  <c r="F271" i="12"/>
  <c r="I270" i="12"/>
  <c r="E270" i="12"/>
  <c r="F270" i="12" s="1"/>
  <c r="C267" i="12"/>
  <c r="I261" i="12"/>
  <c r="F261" i="12"/>
  <c r="I260" i="12"/>
  <c r="E260" i="12"/>
  <c r="F260" i="12" s="1"/>
  <c r="C257" i="12"/>
  <c r="J149" i="10"/>
  <c r="I149" i="10"/>
  <c r="F149" i="10"/>
  <c r="J148" i="10"/>
  <c r="I148" i="10"/>
  <c r="F148" i="10"/>
  <c r="J147" i="10"/>
  <c r="I147" i="10"/>
  <c r="F147" i="10"/>
  <c r="J146" i="10"/>
  <c r="I146" i="10"/>
  <c r="F146" i="10"/>
  <c r="J145" i="10"/>
  <c r="I145" i="10"/>
  <c r="F145" i="10"/>
  <c r="J144" i="10"/>
  <c r="I144" i="10"/>
  <c r="F144" i="10"/>
  <c r="J143" i="10"/>
  <c r="I143" i="10"/>
  <c r="F143" i="10"/>
  <c r="J142" i="10"/>
  <c r="I142" i="10"/>
  <c r="F142" i="10"/>
  <c r="J141" i="10"/>
  <c r="I141" i="10"/>
  <c r="F141" i="10"/>
  <c r="J140" i="10"/>
  <c r="I140" i="10"/>
  <c r="F140" i="10"/>
  <c r="J139" i="10"/>
  <c r="I139" i="10"/>
  <c r="F139" i="10"/>
  <c r="J138" i="10"/>
  <c r="I138" i="10"/>
  <c r="F138" i="10"/>
  <c r="I137" i="10"/>
  <c r="F137" i="10"/>
  <c r="E137" i="10"/>
  <c r="I136" i="10"/>
  <c r="F136" i="10"/>
  <c r="E136" i="10"/>
  <c r="C133" i="10"/>
  <c r="K501" i="8"/>
  <c r="J501" i="8"/>
  <c r="K500" i="8"/>
  <c r="J500" i="8"/>
  <c r="K499" i="8"/>
  <c r="J499" i="8"/>
  <c r="G499" i="8"/>
  <c r="F501" i="8" s="1"/>
  <c r="G501" i="8" s="1"/>
  <c r="K498" i="8"/>
  <c r="J498" i="8"/>
  <c r="G498" i="8"/>
  <c r="K497" i="8"/>
  <c r="J497" i="8"/>
  <c r="G497" i="8"/>
  <c r="K496" i="8"/>
  <c r="J496" i="8"/>
  <c r="G496" i="8"/>
  <c r="K495" i="8"/>
  <c r="J495" i="8"/>
  <c r="K494" i="8"/>
  <c r="J494" i="8"/>
  <c r="K493" i="8"/>
  <c r="J493" i="8"/>
  <c r="G493" i="8"/>
  <c r="F495" i="8" s="1"/>
  <c r="G495" i="8" s="1"/>
  <c r="K492" i="8"/>
  <c r="J492" i="8"/>
  <c r="K491" i="8"/>
  <c r="J491" i="8"/>
  <c r="J490" i="8"/>
  <c r="F490" i="8"/>
  <c r="G490" i="8" s="1"/>
  <c r="K489" i="8"/>
  <c r="J489" i="8"/>
  <c r="K488" i="8"/>
  <c r="J488" i="8"/>
  <c r="J487" i="8"/>
  <c r="F487" i="8"/>
  <c r="G487" i="8" s="1"/>
  <c r="K486" i="8"/>
  <c r="J486" i="8"/>
  <c r="K485" i="8"/>
  <c r="J485" i="8"/>
  <c r="J484" i="8"/>
  <c r="G484" i="8"/>
  <c r="F486" i="8" s="1"/>
  <c r="G486" i="8" s="1"/>
  <c r="F484" i="8"/>
  <c r="K483" i="8"/>
  <c r="J483" i="8"/>
  <c r="K482" i="8"/>
  <c r="J482" i="8"/>
  <c r="J481" i="8"/>
  <c r="F481" i="8"/>
  <c r="G481" i="8" s="1"/>
  <c r="K480" i="8"/>
  <c r="J480" i="8"/>
  <c r="K479" i="8"/>
  <c r="J479" i="8"/>
  <c r="J478" i="8"/>
  <c r="F478" i="8"/>
  <c r="G478" i="8" s="1"/>
  <c r="F480" i="8" s="1"/>
  <c r="G480" i="8" s="1"/>
  <c r="K477" i="8"/>
  <c r="J477" i="8"/>
  <c r="K476" i="8"/>
  <c r="J476" i="8"/>
  <c r="J475" i="8"/>
  <c r="F475" i="8"/>
  <c r="G475" i="8" s="1"/>
  <c r="K474" i="8"/>
  <c r="J474" i="8"/>
  <c r="K473" i="8"/>
  <c r="J473" i="8"/>
  <c r="J472" i="8"/>
  <c r="G472" i="8"/>
  <c r="F474" i="8" s="1"/>
  <c r="G474" i="8" s="1"/>
  <c r="F472" i="8"/>
  <c r="K471" i="8"/>
  <c r="J471" i="8"/>
  <c r="K470" i="8"/>
  <c r="J470" i="8"/>
  <c r="J469" i="8"/>
  <c r="F469" i="8"/>
  <c r="G469" i="8" s="1"/>
  <c r="K468" i="8"/>
  <c r="J468" i="8"/>
  <c r="K467" i="8"/>
  <c r="J467" i="8"/>
  <c r="J466" i="8"/>
  <c r="F466" i="8"/>
  <c r="G466" i="8" s="1"/>
  <c r="F468" i="8" s="1"/>
  <c r="G468" i="8" s="1"/>
  <c r="K465" i="8"/>
  <c r="J465" i="8"/>
  <c r="K464" i="8"/>
  <c r="J464" i="8"/>
  <c r="J463" i="8"/>
  <c r="F463" i="8"/>
  <c r="G463" i="8" s="1"/>
  <c r="K462" i="8"/>
  <c r="J462" i="8"/>
  <c r="K461" i="8"/>
  <c r="J461" i="8"/>
  <c r="J460" i="8"/>
  <c r="G460" i="8"/>
  <c r="F462" i="8" s="1"/>
  <c r="G462" i="8" s="1"/>
  <c r="F460" i="8"/>
  <c r="K459" i="8"/>
  <c r="J459" i="8"/>
  <c r="K458" i="8"/>
  <c r="J458" i="8"/>
  <c r="J457" i="8"/>
  <c r="F457" i="8"/>
  <c r="G457" i="8" s="1"/>
  <c r="K456" i="8"/>
  <c r="J456" i="8"/>
  <c r="K455" i="8"/>
  <c r="J455" i="8"/>
  <c r="J454" i="8"/>
  <c r="G454" i="8"/>
  <c r="F456" i="8" s="1"/>
  <c r="G456" i="8" s="1"/>
  <c r="F454" i="8"/>
  <c r="K453" i="8"/>
  <c r="J453" i="8"/>
  <c r="K452" i="8"/>
  <c r="J452" i="8"/>
  <c r="J451" i="8"/>
  <c r="F451" i="8"/>
  <c r="G451" i="8" s="1"/>
  <c r="K902" i="7"/>
  <c r="J902" i="7"/>
  <c r="F902" i="7"/>
  <c r="G902" i="7" s="1"/>
  <c r="K901" i="7"/>
  <c r="J901" i="7"/>
  <c r="G901" i="7"/>
  <c r="K900" i="7"/>
  <c r="J900" i="7"/>
  <c r="G900" i="7"/>
  <c r="K899" i="7"/>
  <c r="J899" i="7"/>
  <c r="G899" i="7"/>
  <c r="K898" i="7"/>
  <c r="J898" i="7"/>
  <c r="G898" i="7"/>
  <c r="K897" i="7"/>
  <c r="J897" i="7"/>
  <c r="G897" i="7"/>
  <c r="K896" i="7"/>
  <c r="J896" i="7"/>
  <c r="G896" i="7"/>
  <c r="K895" i="7"/>
  <c r="J895" i="7"/>
  <c r="E895" i="7"/>
  <c r="G895" i="7" s="1"/>
  <c r="K894" i="7"/>
  <c r="J894" i="7"/>
  <c r="E894" i="7"/>
  <c r="G894" i="7" s="1"/>
  <c r="J893" i="7"/>
  <c r="G893" i="7"/>
  <c r="C890" i="7"/>
  <c r="K882" i="7"/>
  <c r="J882" i="7"/>
  <c r="F882" i="7"/>
  <c r="G882" i="7" s="1"/>
  <c r="K881" i="7"/>
  <c r="J881" i="7"/>
  <c r="G881" i="7"/>
  <c r="K880" i="7"/>
  <c r="J880" i="7"/>
  <c r="G880" i="7"/>
  <c r="K879" i="7"/>
  <c r="J879" i="7"/>
  <c r="G879" i="7"/>
  <c r="K878" i="7"/>
  <c r="J878" i="7"/>
  <c r="G878" i="7"/>
  <c r="K877" i="7"/>
  <c r="J877" i="7"/>
  <c r="G877" i="7"/>
  <c r="K876" i="7"/>
  <c r="J876" i="7"/>
  <c r="G876" i="7"/>
  <c r="K875" i="7"/>
  <c r="J875" i="7"/>
  <c r="E875" i="7"/>
  <c r="G875" i="7" s="1"/>
  <c r="K874" i="7"/>
  <c r="J874" i="7"/>
  <c r="E874" i="7"/>
  <c r="G874" i="7" s="1"/>
  <c r="J873" i="7"/>
  <c r="G873" i="7"/>
  <c r="C870" i="7"/>
  <c r="K861" i="7"/>
  <c r="J861" i="7"/>
  <c r="F861" i="7"/>
  <c r="G861" i="7" s="1"/>
  <c r="K860" i="7"/>
  <c r="J860" i="7"/>
  <c r="G860" i="7"/>
  <c r="K859" i="7"/>
  <c r="J859" i="7"/>
  <c r="G859" i="7"/>
  <c r="K858" i="7"/>
  <c r="J858" i="7"/>
  <c r="G858" i="7"/>
  <c r="K857" i="7"/>
  <c r="J857" i="7"/>
  <c r="G857" i="7"/>
  <c r="K856" i="7"/>
  <c r="J856" i="7"/>
  <c r="G856" i="7"/>
  <c r="K855" i="7"/>
  <c r="J855" i="7"/>
  <c r="G855" i="7"/>
  <c r="K854" i="7"/>
  <c r="J854" i="7"/>
  <c r="E854" i="7"/>
  <c r="G854" i="7" s="1"/>
  <c r="K853" i="7"/>
  <c r="J853" i="7"/>
  <c r="E853" i="7"/>
  <c r="G853" i="7" s="1"/>
  <c r="J852" i="7"/>
  <c r="G852" i="7"/>
  <c r="C849" i="7"/>
  <c r="K841" i="7"/>
  <c r="J841" i="7"/>
  <c r="F841" i="7"/>
  <c r="G841" i="7" s="1"/>
  <c r="K840" i="7"/>
  <c r="J840" i="7"/>
  <c r="G840" i="7"/>
  <c r="K839" i="7"/>
  <c r="J839" i="7"/>
  <c r="G839" i="7"/>
  <c r="K838" i="7"/>
  <c r="J838" i="7"/>
  <c r="G838" i="7"/>
  <c r="K837" i="7"/>
  <c r="J837" i="7"/>
  <c r="G837" i="7"/>
  <c r="K836" i="7"/>
  <c r="J836" i="7"/>
  <c r="G836" i="7"/>
  <c r="K835" i="7"/>
  <c r="J835" i="7"/>
  <c r="G835" i="7"/>
  <c r="K834" i="7"/>
  <c r="J834" i="7"/>
  <c r="E834" i="7"/>
  <c r="G834" i="7" s="1"/>
  <c r="K833" i="7"/>
  <c r="J833" i="7"/>
  <c r="E833" i="7"/>
  <c r="G833" i="7" s="1"/>
  <c r="J832" i="7"/>
  <c r="G832" i="7"/>
  <c r="K821" i="7"/>
  <c r="J821" i="7"/>
  <c r="F821" i="7"/>
  <c r="G821" i="7" s="1"/>
  <c r="K820" i="7"/>
  <c r="J820" i="7"/>
  <c r="G820" i="7"/>
  <c r="K819" i="7"/>
  <c r="J819" i="7"/>
  <c r="E819" i="7"/>
  <c r="G819" i="7" s="1"/>
  <c r="K818" i="7"/>
  <c r="J818" i="7"/>
  <c r="E818" i="7"/>
  <c r="G818" i="7" s="1"/>
  <c r="K817" i="7"/>
  <c r="J817" i="7"/>
  <c r="E817" i="7"/>
  <c r="G817" i="7" s="1"/>
  <c r="K816" i="7"/>
  <c r="J816" i="7"/>
  <c r="G816" i="7"/>
  <c r="K815" i="7"/>
  <c r="J815" i="7"/>
  <c r="G815" i="7"/>
  <c r="K814" i="7"/>
  <c r="J814" i="7"/>
  <c r="E814" i="7"/>
  <c r="G814" i="7" s="1"/>
  <c r="K813" i="7"/>
  <c r="J813" i="7"/>
  <c r="G813" i="7"/>
  <c r="J812" i="7"/>
  <c r="G812" i="7"/>
  <c r="C809" i="7"/>
  <c r="K800" i="7"/>
  <c r="J800" i="7"/>
  <c r="F800" i="7"/>
  <c r="G800" i="7" s="1"/>
  <c r="K799" i="7"/>
  <c r="J799" i="7"/>
  <c r="G799" i="7"/>
  <c r="K798" i="7"/>
  <c r="J798" i="7"/>
  <c r="G798" i="7"/>
  <c r="K797" i="7"/>
  <c r="J797" i="7"/>
  <c r="G797" i="7"/>
  <c r="K796" i="7"/>
  <c r="J796" i="7"/>
  <c r="G796" i="7"/>
  <c r="K795" i="7"/>
  <c r="J795" i="7"/>
  <c r="G795" i="7"/>
  <c r="K794" i="7"/>
  <c r="J794" i="7"/>
  <c r="G794" i="7"/>
  <c r="K793" i="7"/>
  <c r="J793" i="7"/>
  <c r="G793" i="7"/>
  <c r="E793" i="7"/>
  <c r="K792" i="7"/>
  <c r="J792" i="7"/>
  <c r="G792" i="7"/>
  <c r="J791" i="7"/>
  <c r="G791" i="7"/>
  <c r="C788" i="7"/>
  <c r="K779" i="7"/>
  <c r="J779" i="7"/>
  <c r="F779" i="7"/>
  <c r="G779" i="7" s="1"/>
  <c r="K778" i="7"/>
  <c r="J778" i="7"/>
  <c r="G778" i="7"/>
  <c r="K777" i="7"/>
  <c r="J777" i="7"/>
  <c r="G777" i="7"/>
  <c r="K776" i="7"/>
  <c r="J776" i="7"/>
  <c r="G776" i="7"/>
  <c r="K775" i="7"/>
  <c r="J775" i="7"/>
  <c r="G775" i="7"/>
  <c r="K774" i="7"/>
  <c r="J774" i="7"/>
  <c r="G774" i="7"/>
  <c r="K773" i="7"/>
  <c r="J773" i="7"/>
  <c r="G773" i="7"/>
  <c r="K772" i="7"/>
  <c r="J772" i="7"/>
  <c r="E772" i="7"/>
  <c r="G772" i="7" s="1"/>
  <c r="K771" i="7"/>
  <c r="J771" i="7"/>
  <c r="G771" i="7"/>
  <c r="J770" i="7"/>
  <c r="G770" i="7"/>
  <c r="C767" i="7"/>
  <c r="K758" i="7"/>
  <c r="J758" i="7"/>
  <c r="G758" i="7"/>
  <c r="F758" i="7"/>
  <c r="K757" i="7"/>
  <c r="J757" i="7"/>
  <c r="G757" i="7"/>
  <c r="K756" i="7"/>
  <c r="J756" i="7"/>
  <c r="G756" i="7"/>
  <c r="K755" i="7"/>
  <c r="J755" i="7"/>
  <c r="G755" i="7"/>
  <c r="K754" i="7"/>
  <c r="J754" i="7"/>
  <c r="G754" i="7"/>
  <c r="K753" i="7"/>
  <c r="J753" i="7"/>
  <c r="G753" i="7"/>
  <c r="K752" i="7"/>
  <c r="J752" i="7"/>
  <c r="G752" i="7"/>
  <c r="K751" i="7"/>
  <c r="J751" i="7"/>
  <c r="E751" i="7"/>
  <c r="G751" i="7" s="1"/>
  <c r="K750" i="7"/>
  <c r="J750" i="7"/>
  <c r="G750" i="7"/>
  <c r="J749" i="7"/>
  <c r="G749" i="7"/>
  <c r="C746" i="7"/>
  <c r="K737" i="7"/>
  <c r="J737" i="7"/>
  <c r="F737" i="7"/>
  <c r="G737" i="7" s="1"/>
  <c r="K736" i="7"/>
  <c r="J736" i="7"/>
  <c r="G736" i="7"/>
  <c r="K735" i="7"/>
  <c r="J735" i="7"/>
  <c r="G735" i="7"/>
  <c r="K734" i="7"/>
  <c r="J734" i="7"/>
  <c r="G734" i="7"/>
  <c r="K733" i="7"/>
  <c r="J733" i="7"/>
  <c r="G733" i="7"/>
  <c r="K732" i="7"/>
  <c r="J732" i="7"/>
  <c r="G732" i="7"/>
  <c r="K731" i="7"/>
  <c r="J731" i="7"/>
  <c r="G731" i="7"/>
  <c r="K730" i="7"/>
  <c r="J730" i="7"/>
  <c r="E730" i="7"/>
  <c r="G730" i="7" s="1"/>
  <c r="K729" i="7"/>
  <c r="J729" i="7"/>
  <c r="E729" i="7"/>
  <c r="G729" i="7" s="1"/>
  <c r="J728" i="7"/>
  <c r="G728" i="7"/>
  <c r="C725" i="7"/>
  <c r="K716" i="7"/>
  <c r="J716" i="7"/>
  <c r="F716" i="7"/>
  <c r="G716" i="7" s="1"/>
  <c r="K715" i="7"/>
  <c r="J715" i="7"/>
  <c r="G715" i="7"/>
  <c r="K714" i="7"/>
  <c r="J714" i="7"/>
  <c r="G714" i="7"/>
  <c r="K713" i="7"/>
  <c r="J713" i="7"/>
  <c r="G713" i="7"/>
  <c r="K712" i="7"/>
  <c r="J712" i="7"/>
  <c r="G712" i="7"/>
  <c r="K711" i="7"/>
  <c r="J711" i="7"/>
  <c r="G711" i="7"/>
  <c r="K710" i="7"/>
  <c r="J710" i="7"/>
  <c r="G710" i="7"/>
  <c r="K709" i="7"/>
  <c r="J709" i="7"/>
  <c r="E709" i="7"/>
  <c r="G709" i="7" s="1"/>
  <c r="K708" i="7"/>
  <c r="J708" i="7"/>
  <c r="E708" i="7"/>
  <c r="G708" i="7" s="1"/>
  <c r="J707" i="7"/>
  <c r="G707" i="7"/>
  <c r="C704" i="7"/>
  <c r="K695" i="7"/>
  <c r="J695" i="7"/>
  <c r="F695" i="7"/>
  <c r="G695" i="7" s="1"/>
  <c r="K694" i="7"/>
  <c r="J694" i="7"/>
  <c r="G694" i="7"/>
  <c r="K693" i="7"/>
  <c r="J693" i="7"/>
  <c r="G693" i="7"/>
  <c r="K692" i="7"/>
  <c r="J692" i="7"/>
  <c r="G692" i="7"/>
  <c r="K691" i="7"/>
  <c r="J691" i="7"/>
  <c r="G691" i="7"/>
  <c r="K690" i="7"/>
  <c r="J690" i="7"/>
  <c r="G690" i="7"/>
  <c r="K689" i="7"/>
  <c r="J689" i="7"/>
  <c r="G689" i="7"/>
  <c r="K688" i="7"/>
  <c r="J688" i="7"/>
  <c r="E688" i="7"/>
  <c r="G688" i="7" s="1"/>
  <c r="K687" i="7"/>
  <c r="J687" i="7"/>
  <c r="E687" i="7"/>
  <c r="G687" i="7" s="1"/>
  <c r="J686" i="7"/>
  <c r="G686" i="7"/>
  <c r="C683" i="7"/>
  <c r="K674" i="7"/>
  <c r="J674" i="7"/>
  <c r="F674" i="7"/>
  <c r="G674" i="7" s="1"/>
  <c r="K673" i="7"/>
  <c r="J673" i="7"/>
  <c r="G673" i="7"/>
  <c r="K672" i="7"/>
  <c r="J672" i="7"/>
  <c r="G672" i="7"/>
  <c r="K671" i="7"/>
  <c r="J671" i="7"/>
  <c r="G671" i="7"/>
  <c r="K670" i="7"/>
  <c r="J670" i="7"/>
  <c r="G670" i="7"/>
  <c r="K669" i="7"/>
  <c r="J669" i="7"/>
  <c r="G669" i="7"/>
  <c r="K668" i="7"/>
  <c r="J668" i="7"/>
  <c r="G668" i="7"/>
  <c r="K667" i="7"/>
  <c r="J667" i="7"/>
  <c r="E667" i="7"/>
  <c r="G667" i="7" s="1"/>
  <c r="K666" i="7"/>
  <c r="J666" i="7"/>
  <c r="E666" i="7"/>
  <c r="G666" i="7" s="1"/>
  <c r="J665" i="7"/>
  <c r="G665" i="7"/>
  <c r="C662" i="7"/>
  <c r="K653" i="7"/>
  <c r="J653" i="7"/>
  <c r="F653" i="7"/>
  <c r="G653" i="7" s="1"/>
  <c r="K652" i="7"/>
  <c r="J652" i="7"/>
  <c r="G652" i="7"/>
  <c r="K651" i="7"/>
  <c r="J651" i="7"/>
  <c r="G651" i="7"/>
  <c r="K650" i="7"/>
  <c r="J650" i="7"/>
  <c r="G650" i="7"/>
  <c r="K649" i="7"/>
  <c r="J649" i="7"/>
  <c r="G649" i="7"/>
  <c r="K648" i="7"/>
  <c r="J648" i="7"/>
  <c r="G648" i="7"/>
  <c r="K647" i="7"/>
  <c r="J647" i="7"/>
  <c r="G647" i="7"/>
  <c r="K646" i="7"/>
  <c r="J646" i="7"/>
  <c r="E646" i="7"/>
  <c r="G646" i="7" s="1"/>
  <c r="K645" i="7"/>
  <c r="J645" i="7"/>
  <c r="E645" i="7"/>
  <c r="G645" i="7" s="1"/>
  <c r="J644" i="7"/>
  <c r="G644" i="7"/>
  <c r="C641" i="7"/>
  <c r="K632" i="7"/>
  <c r="J632" i="7"/>
  <c r="F632" i="7"/>
  <c r="G632" i="7" s="1"/>
  <c r="K631" i="7"/>
  <c r="J631" i="7"/>
  <c r="G631" i="7"/>
  <c r="K630" i="7"/>
  <c r="J630" i="7"/>
  <c r="G630" i="7"/>
  <c r="K629" i="7"/>
  <c r="J629" i="7"/>
  <c r="G629" i="7"/>
  <c r="K628" i="7"/>
  <c r="J628" i="7"/>
  <c r="G628" i="7"/>
  <c r="K627" i="7"/>
  <c r="J627" i="7"/>
  <c r="G627" i="7"/>
  <c r="K626" i="7"/>
  <c r="J626" i="7"/>
  <c r="G626" i="7"/>
  <c r="K625" i="7"/>
  <c r="J625" i="7"/>
  <c r="E625" i="7"/>
  <c r="G625" i="7" s="1"/>
  <c r="K624" i="7"/>
  <c r="J624" i="7"/>
  <c r="E624" i="7"/>
  <c r="G624" i="7" s="1"/>
  <c r="J623" i="7"/>
  <c r="G623" i="7"/>
  <c r="C620" i="7"/>
  <c r="K611" i="7"/>
  <c r="J611" i="7"/>
  <c r="F611" i="7"/>
  <c r="G611" i="7" s="1"/>
  <c r="K610" i="7"/>
  <c r="J610" i="7"/>
  <c r="G610" i="7"/>
  <c r="K609" i="7"/>
  <c r="J609" i="7"/>
  <c r="E609" i="7"/>
  <c r="G609" i="7" s="1"/>
  <c r="K608" i="7"/>
  <c r="J608" i="7"/>
  <c r="E608" i="7"/>
  <c r="G608" i="7" s="1"/>
  <c r="K607" i="7"/>
  <c r="J607" i="7"/>
  <c r="E607" i="7"/>
  <c r="G607" i="7" s="1"/>
  <c r="K606" i="7"/>
  <c r="J606" i="7"/>
  <c r="G606" i="7"/>
  <c r="K605" i="7"/>
  <c r="J605" i="7"/>
  <c r="G605" i="7"/>
  <c r="K604" i="7"/>
  <c r="J604" i="7"/>
  <c r="E604" i="7"/>
  <c r="G604" i="7" s="1"/>
  <c r="K603" i="7"/>
  <c r="J603" i="7"/>
  <c r="E603" i="7"/>
  <c r="G603" i="7" s="1"/>
  <c r="J602" i="7"/>
  <c r="G602" i="7"/>
  <c r="C599" i="7"/>
  <c r="H9" i="31"/>
  <c r="J9" i="31"/>
  <c r="P8" i="31"/>
  <c r="L15" i="24"/>
  <c r="N15" i="24"/>
  <c r="N16" i="22"/>
  <c r="L19" i="28"/>
  <c r="F492" i="8" l="1"/>
  <c r="G492" i="8" s="1"/>
  <c r="F491" i="8"/>
  <c r="G491" i="8" s="1"/>
  <c r="F455" i="8"/>
  <c r="G455" i="8" s="1"/>
  <c r="F467" i="8"/>
  <c r="G467" i="8" s="1"/>
  <c r="F479" i="8"/>
  <c r="G479" i="8" s="1"/>
  <c r="D115" i="42"/>
  <c r="P14" i="29"/>
  <c r="H11" i="22"/>
  <c r="H16" i="22"/>
  <c r="P8" i="29"/>
  <c r="P21" i="28"/>
  <c r="J21" i="28" s="1"/>
  <c r="P23" i="28"/>
  <c r="J23" i="28" s="1"/>
  <c r="P16" i="28"/>
  <c r="P9" i="29"/>
  <c r="Q11" i="21"/>
  <c r="P12" i="22"/>
  <c r="P28" i="28"/>
  <c r="J28" i="28" s="1"/>
  <c r="F453" i="8"/>
  <c r="G453" i="8" s="1"/>
  <c r="F452" i="8"/>
  <c r="G452" i="8" s="1"/>
  <c r="F465" i="8"/>
  <c r="G465" i="8" s="1"/>
  <c r="F464" i="8"/>
  <c r="G464" i="8" s="1"/>
  <c r="F477" i="8"/>
  <c r="G477" i="8" s="1"/>
  <c r="F476" i="8"/>
  <c r="G476" i="8" s="1"/>
  <c r="F489" i="8"/>
  <c r="G489" i="8" s="1"/>
  <c r="F488" i="8"/>
  <c r="G488" i="8" s="1"/>
  <c r="F459" i="8"/>
  <c r="G459" i="8" s="1"/>
  <c r="F458" i="8"/>
  <c r="G458" i="8" s="1"/>
  <c r="F471" i="8"/>
  <c r="G471" i="8" s="1"/>
  <c r="F470" i="8"/>
  <c r="G470" i="8" s="1"/>
  <c r="F483" i="8"/>
  <c r="G483" i="8" s="1"/>
  <c r="F482" i="8"/>
  <c r="G482" i="8" s="1"/>
  <c r="F461" i="8"/>
  <c r="G461" i="8" s="1"/>
  <c r="F473" i="8"/>
  <c r="G473" i="8" s="1"/>
  <c r="F485" i="8"/>
  <c r="G485" i="8" s="1"/>
  <c r="F494" i="8"/>
  <c r="G494" i="8" s="1"/>
  <c r="F500" i="8"/>
  <c r="G500" i="8" s="1"/>
  <c r="J16" i="22"/>
  <c r="L16" i="22"/>
  <c r="H28" i="28"/>
  <c r="H19" i="28"/>
  <c r="J19" i="28"/>
  <c r="I98" i="42"/>
  <c r="F98" i="42"/>
  <c r="J97" i="42"/>
  <c r="I97" i="42"/>
  <c r="F97" i="42"/>
  <c r="J96" i="42"/>
  <c r="I96" i="42"/>
  <c r="F96" i="42"/>
  <c r="J95" i="42"/>
  <c r="I95" i="42"/>
  <c r="F95" i="42"/>
  <c r="J94" i="42"/>
  <c r="I94" i="42"/>
  <c r="F94" i="42"/>
  <c r="J93" i="42"/>
  <c r="I93" i="42"/>
  <c r="F93" i="42"/>
  <c r="J92" i="42"/>
  <c r="I92" i="42"/>
  <c r="F92" i="42"/>
  <c r="J91" i="42"/>
  <c r="I91" i="42"/>
  <c r="F91" i="42"/>
  <c r="J90" i="42"/>
  <c r="I90" i="42"/>
  <c r="F90" i="42"/>
  <c r="J89" i="42"/>
  <c r="I89" i="42"/>
  <c r="F89" i="42"/>
  <c r="J88" i="42"/>
  <c r="I88" i="42"/>
  <c r="F88" i="42"/>
  <c r="J87" i="42"/>
  <c r="I87" i="42"/>
  <c r="F87" i="42"/>
  <c r="J86" i="42"/>
  <c r="I86" i="42"/>
  <c r="F86" i="42"/>
  <c r="J85" i="42"/>
  <c r="I85" i="42"/>
  <c r="F85" i="42"/>
  <c r="J84" i="42"/>
  <c r="I84" i="42"/>
  <c r="F84" i="42"/>
  <c r="J83" i="42"/>
  <c r="I83" i="42"/>
  <c r="F83" i="42"/>
  <c r="J82" i="42"/>
  <c r="I82" i="42"/>
  <c r="F82" i="42"/>
  <c r="J81" i="42"/>
  <c r="I81" i="42"/>
  <c r="F81" i="42"/>
  <c r="J80" i="42"/>
  <c r="I80" i="42"/>
  <c r="F80" i="42"/>
  <c r="J79" i="42"/>
  <c r="I79" i="42"/>
  <c r="F79" i="42"/>
  <c r="J78" i="42"/>
  <c r="I78" i="42"/>
  <c r="F78" i="42"/>
  <c r="J77" i="42"/>
  <c r="I77" i="42"/>
  <c r="F77" i="42"/>
  <c r="J76" i="42"/>
  <c r="I76" i="42"/>
  <c r="F76" i="42"/>
  <c r="J75" i="42"/>
  <c r="I75" i="42"/>
  <c r="F75" i="42"/>
  <c r="J74" i="42"/>
  <c r="I74" i="42"/>
  <c r="F74" i="42"/>
  <c r="J73" i="42"/>
  <c r="I73" i="42"/>
  <c r="F73" i="42"/>
  <c r="J72" i="42"/>
  <c r="I72" i="42"/>
  <c r="F72" i="42"/>
  <c r="J71" i="42"/>
  <c r="I71" i="42"/>
  <c r="F71" i="42"/>
  <c r="J70" i="42"/>
  <c r="I70" i="42"/>
  <c r="F70" i="42"/>
  <c r="J69" i="42"/>
  <c r="I69" i="42"/>
  <c r="F69" i="42"/>
  <c r="J68" i="42"/>
  <c r="I68" i="42"/>
  <c r="F68" i="42"/>
  <c r="J67" i="42"/>
  <c r="I67" i="42"/>
  <c r="F67" i="42"/>
  <c r="J66" i="42"/>
  <c r="I66" i="42"/>
  <c r="F66" i="42"/>
  <c r="J65" i="42"/>
  <c r="I65" i="42"/>
  <c r="F65" i="42"/>
  <c r="I64" i="42"/>
  <c r="F64" i="42"/>
  <c r="A58" i="42"/>
  <c r="D57" i="42"/>
  <c r="I250" i="12"/>
  <c r="F250" i="12"/>
  <c r="Q10" i="21" s="1"/>
  <c r="J240" i="12"/>
  <c r="I240" i="12"/>
  <c r="F240" i="12"/>
  <c r="J239" i="12"/>
  <c r="I239" i="12"/>
  <c r="F239" i="12"/>
  <c r="J238" i="12"/>
  <c r="I238" i="12"/>
  <c r="F238" i="12"/>
  <c r="J237" i="12"/>
  <c r="I237" i="12"/>
  <c r="F237" i="12"/>
  <c r="J236" i="12"/>
  <c r="I236" i="12"/>
  <c r="F236" i="12"/>
  <c r="J235" i="12"/>
  <c r="I235" i="12"/>
  <c r="F235" i="12"/>
  <c r="J234" i="12"/>
  <c r="I234" i="12"/>
  <c r="F234" i="12"/>
  <c r="I233" i="12"/>
  <c r="F233" i="12"/>
  <c r="I232" i="12"/>
  <c r="F232" i="12"/>
  <c r="I231" i="12"/>
  <c r="F231" i="12"/>
  <c r="I222" i="12"/>
  <c r="F222" i="12"/>
  <c r="I221" i="12"/>
  <c r="F221" i="12"/>
  <c r="I220" i="12"/>
  <c r="F220" i="12"/>
  <c r="I211" i="12"/>
  <c r="F211" i="12"/>
  <c r="I210" i="12"/>
  <c r="F210" i="12"/>
  <c r="I209" i="12"/>
  <c r="F209" i="12"/>
  <c r="I208" i="12"/>
  <c r="F208" i="12"/>
  <c r="I207" i="12"/>
  <c r="F207" i="12"/>
  <c r="I206" i="12"/>
  <c r="F206" i="12"/>
  <c r="E205" i="12"/>
  <c r="F205" i="12" s="1"/>
  <c r="C202" i="12"/>
  <c r="I194" i="12"/>
  <c r="F194" i="12"/>
  <c r="I193" i="12"/>
  <c r="F193" i="12"/>
  <c r="I192" i="12"/>
  <c r="F192" i="12"/>
  <c r="I191" i="12"/>
  <c r="F191" i="12"/>
  <c r="I190" i="12"/>
  <c r="F190" i="12"/>
  <c r="I189" i="12"/>
  <c r="F189" i="12"/>
  <c r="E188" i="12"/>
  <c r="F188" i="12" s="1"/>
  <c r="C185" i="12"/>
  <c r="I177" i="12"/>
  <c r="F177" i="12"/>
  <c r="I176" i="12"/>
  <c r="F176" i="12"/>
  <c r="I175" i="12"/>
  <c r="F175" i="12"/>
  <c r="I174" i="12"/>
  <c r="F174" i="12"/>
  <c r="I173" i="12"/>
  <c r="F173" i="12"/>
  <c r="I172" i="12"/>
  <c r="F172" i="12"/>
  <c r="E171" i="12"/>
  <c r="F171" i="12" s="1"/>
  <c r="C168" i="12"/>
  <c r="I161" i="12"/>
  <c r="F161" i="12"/>
  <c r="I160" i="12"/>
  <c r="F160" i="12"/>
  <c r="I159" i="12"/>
  <c r="F159" i="12"/>
  <c r="I158" i="12"/>
  <c r="F158" i="12"/>
  <c r="I157" i="12"/>
  <c r="F157" i="12"/>
  <c r="I156" i="12"/>
  <c r="F156" i="12"/>
  <c r="E155" i="12"/>
  <c r="F155" i="12" s="1"/>
  <c r="C152" i="12"/>
  <c r="I145" i="12"/>
  <c r="F145" i="12"/>
  <c r="I144" i="12"/>
  <c r="F144" i="12"/>
  <c r="I143" i="12"/>
  <c r="F143" i="12"/>
  <c r="I142" i="12"/>
  <c r="F142" i="12"/>
  <c r="I141" i="12"/>
  <c r="F141" i="12"/>
  <c r="I140" i="12"/>
  <c r="F140" i="12"/>
  <c r="E139" i="12"/>
  <c r="F139" i="12" s="1"/>
  <c r="I129" i="12"/>
  <c r="F129" i="12"/>
  <c r="I128" i="12"/>
  <c r="E128" i="12"/>
  <c r="F128" i="12" s="1"/>
  <c r="J49" i="9"/>
  <c r="I49" i="9"/>
  <c r="F49" i="9"/>
  <c r="J48" i="9"/>
  <c r="I48" i="9"/>
  <c r="F48" i="9"/>
  <c r="J47" i="9"/>
  <c r="I47" i="9"/>
  <c r="F47" i="9"/>
  <c r="I46" i="9"/>
  <c r="F46" i="9"/>
  <c r="J45" i="9"/>
  <c r="I45" i="9"/>
  <c r="F45" i="9"/>
  <c r="J44" i="9"/>
  <c r="I44" i="9"/>
  <c r="F44" i="9"/>
  <c r="J43" i="9"/>
  <c r="I43" i="9"/>
  <c r="F43" i="9"/>
  <c r="J42" i="9"/>
  <c r="I42" i="9"/>
  <c r="F42" i="9"/>
  <c r="J41" i="9"/>
  <c r="I41" i="9"/>
  <c r="F41" i="9"/>
  <c r="I40" i="9"/>
  <c r="F40" i="9"/>
  <c r="K589" i="7"/>
  <c r="J589" i="7"/>
  <c r="G589" i="7"/>
  <c r="K588" i="7"/>
  <c r="J588" i="7"/>
  <c r="G588" i="7"/>
  <c r="K587" i="7"/>
  <c r="J587" i="7"/>
  <c r="E587" i="7"/>
  <c r="G587" i="7" s="1"/>
  <c r="K586" i="7"/>
  <c r="J586" i="7"/>
  <c r="E586" i="7"/>
  <c r="G586" i="7" s="1"/>
  <c r="K585" i="7"/>
  <c r="J585" i="7"/>
  <c r="G585" i="7"/>
  <c r="K584" i="7"/>
  <c r="J584" i="7"/>
  <c r="G584" i="7"/>
  <c r="K583" i="7"/>
  <c r="J583" i="7"/>
  <c r="G583" i="7"/>
  <c r="J582" i="7"/>
  <c r="G582" i="7"/>
  <c r="K581" i="7"/>
  <c r="J581" i="7"/>
  <c r="E581" i="7"/>
  <c r="G581" i="7" s="1"/>
  <c r="J580" i="7"/>
  <c r="G580" i="7"/>
  <c r="K570" i="7"/>
  <c r="J570" i="7"/>
  <c r="G570" i="7"/>
  <c r="K569" i="7"/>
  <c r="J569" i="7"/>
  <c r="G569" i="7"/>
  <c r="K568" i="7"/>
  <c r="J568" i="7"/>
  <c r="E568" i="7"/>
  <c r="G568" i="7" s="1"/>
  <c r="K567" i="7"/>
  <c r="J567" i="7"/>
  <c r="E567" i="7"/>
  <c r="G567" i="7" s="1"/>
  <c r="K566" i="7"/>
  <c r="J566" i="7"/>
  <c r="G566" i="7"/>
  <c r="K565" i="7"/>
  <c r="J565" i="7"/>
  <c r="G565" i="7"/>
  <c r="K564" i="7"/>
  <c r="J564" i="7"/>
  <c r="G564" i="7"/>
  <c r="J563" i="7"/>
  <c r="G563" i="7"/>
  <c r="K562" i="7"/>
  <c r="J562" i="7"/>
  <c r="G562" i="7"/>
  <c r="J561" i="7"/>
  <c r="G561" i="7"/>
  <c r="K551" i="7"/>
  <c r="J551" i="7"/>
  <c r="G551" i="7"/>
  <c r="K550" i="7"/>
  <c r="J550" i="7"/>
  <c r="G550" i="7"/>
  <c r="K549" i="7"/>
  <c r="J549" i="7"/>
  <c r="E549" i="7"/>
  <c r="G549" i="7" s="1"/>
  <c r="K548" i="7"/>
  <c r="J548" i="7"/>
  <c r="G548" i="7"/>
  <c r="K547" i="7"/>
  <c r="J547" i="7"/>
  <c r="E547" i="7"/>
  <c r="G547" i="7" s="1"/>
  <c r="K546" i="7"/>
  <c r="J546" i="7"/>
  <c r="G546" i="7"/>
  <c r="K545" i="7"/>
  <c r="J545" i="7"/>
  <c r="G545" i="7"/>
  <c r="J544" i="7"/>
  <c r="G544" i="7"/>
  <c r="K543" i="7"/>
  <c r="J543" i="7"/>
  <c r="G543" i="7"/>
  <c r="J542" i="7"/>
  <c r="G542" i="7"/>
  <c r="K532" i="7"/>
  <c r="J532" i="7"/>
  <c r="G532" i="7"/>
  <c r="K531" i="7"/>
  <c r="J531" i="7"/>
  <c r="G531" i="7"/>
  <c r="K530" i="7"/>
  <c r="J530" i="7"/>
  <c r="E530" i="7"/>
  <c r="G530" i="7" s="1"/>
  <c r="K529" i="7"/>
  <c r="J529" i="7"/>
  <c r="G529" i="7"/>
  <c r="K528" i="7"/>
  <c r="J528" i="7"/>
  <c r="E528" i="7"/>
  <c r="G528" i="7" s="1"/>
  <c r="K527" i="7"/>
  <c r="J527" i="7"/>
  <c r="G527" i="7"/>
  <c r="K526" i="7"/>
  <c r="J526" i="7"/>
  <c r="G526" i="7"/>
  <c r="J525" i="7"/>
  <c r="G525" i="7"/>
  <c r="K524" i="7"/>
  <c r="J524" i="7"/>
  <c r="E524" i="7"/>
  <c r="G524" i="7" s="1"/>
  <c r="J523" i="7"/>
  <c r="G523" i="7"/>
  <c r="K511" i="7"/>
  <c r="J511" i="7"/>
  <c r="G511" i="7"/>
  <c r="K510" i="7"/>
  <c r="J510" i="7"/>
  <c r="G510" i="7"/>
  <c r="K509" i="7"/>
  <c r="J509" i="7"/>
  <c r="E509" i="7"/>
  <c r="G509" i="7" s="1"/>
  <c r="K508" i="7"/>
  <c r="J508" i="7"/>
  <c r="G508" i="7"/>
  <c r="K507" i="7"/>
  <c r="J507" i="7"/>
  <c r="E507" i="7"/>
  <c r="G507" i="7" s="1"/>
  <c r="K506" i="7"/>
  <c r="J506" i="7"/>
  <c r="G506" i="7"/>
  <c r="K505" i="7"/>
  <c r="J505" i="7"/>
  <c r="G505" i="7"/>
  <c r="J504" i="7"/>
  <c r="G504" i="7"/>
  <c r="K503" i="7"/>
  <c r="J503" i="7"/>
  <c r="E503" i="7"/>
  <c r="G503" i="7" s="1"/>
  <c r="J502" i="7"/>
  <c r="G502" i="7"/>
  <c r="K492" i="7"/>
  <c r="J492" i="7"/>
  <c r="G492" i="7"/>
  <c r="K491" i="7"/>
  <c r="J491" i="7"/>
  <c r="G491" i="7"/>
  <c r="K490" i="7"/>
  <c r="J490" i="7"/>
  <c r="E490" i="7"/>
  <c r="G490" i="7" s="1"/>
  <c r="K489" i="7"/>
  <c r="J489" i="7"/>
  <c r="G489" i="7"/>
  <c r="K488" i="7"/>
  <c r="J488" i="7"/>
  <c r="E488" i="7"/>
  <c r="G488" i="7" s="1"/>
  <c r="K487" i="7"/>
  <c r="J487" i="7"/>
  <c r="G487" i="7"/>
  <c r="K486" i="7"/>
  <c r="J486" i="7"/>
  <c r="G486" i="7"/>
  <c r="J485" i="7"/>
  <c r="G485" i="7"/>
  <c r="K484" i="7"/>
  <c r="J484" i="7"/>
  <c r="E484" i="7"/>
  <c r="G484" i="7" s="1"/>
  <c r="J483" i="7"/>
  <c r="G483" i="7"/>
  <c r="K473" i="7"/>
  <c r="J473" i="7"/>
  <c r="F473" i="7"/>
  <c r="G473" i="7" s="1"/>
  <c r="K472" i="7"/>
  <c r="J472" i="7"/>
  <c r="G472" i="7"/>
  <c r="K471" i="7"/>
  <c r="J471" i="7"/>
  <c r="E471" i="7"/>
  <c r="G471" i="7" s="1"/>
  <c r="K470" i="7"/>
  <c r="J470" i="7"/>
  <c r="E470" i="7"/>
  <c r="G470" i="7" s="1"/>
  <c r="K469" i="7"/>
  <c r="J469" i="7"/>
  <c r="E469" i="7"/>
  <c r="G469" i="7" s="1"/>
  <c r="K468" i="7"/>
  <c r="J468" i="7"/>
  <c r="G468" i="7"/>
  <c r="K467" i="7"/>
  <c r="J467" i="7"/>
  <c r="G467" i="7"/>
  <c r="J466" i="7"/>
  <c r="G466" i="7"/>
  <c r="K465" i="7"/>
  <c r="J465" i="7"/>
  <c r="E465" i="7"/>
  <c r="G465" i="7" s="1"/>
  <c r="J464" i="7"/>
  <c r="G464" i="7"/>
  <c r="J454" i="7"/>
  <c r="G454" i="7"/>
  <c r="K453" i="7"/>
  <c r="J453" i="7"/>
  <c r="G453" i="7"/>
  <c r="K452" i="7"/>
  <c r="J452" i="7"/>
  <c r="E452" i="7"/>
  <c r="G452" i="7" s="1"/>
  <c r="K451" i="7"/>
  <c r="J451" i="7"/>
  <c r="G451" i="7"/>
  <c r="K450" i="7"/>
  <c r="J450" i="7"/>
  <c r="E450" i="7"/>
  <c r="G450" i="7" s="1"/>
  <c r="J449" i="7"/>
  <c r="G449" i="7"/>
  <c r="J448" i="7"/>
  <c r="G448" i="7"/>
  <c r="J447" i="7"/>
  <c r="G447" i="7"/>
  <c r="K446" i="7"/>
  <c r="J446" i="7"/>
  <c r="E446" i="7"/>
  <c r="G446" i="7" s="1"/>
  <c r="J445" i="7"/>
  <c r="G445" i="7"/>
  <c r="J435" i="7"/>
  <c r="F435" i="7"/>
  <c r="G435" i="7" s="1"/>
  <c r="K434" i="7"/>
  <c r="J434" i="7"/>
  <c r="G434" i="7"/>
  <c r="K433" i="7"/>
  <c r="J433" i="7"/>
  <c r="E433" i="7"/>
  <c r="G433" i="7" s="1"/>
  <c r="K432" i="7"/>
  <c r="J432" i="7"/>
  <c r="E432" i="7"/>
  <c r="G432" i="7" s="1"/>
  <c r="K431" i="7"/>
  <c r="J431" i="7"/>
  <c r="E431" i="7"/>
  <c r="G431" i="7" s="1"/>
  <c r="K430" i="7"/>
  <c r="J430" i="7"/>
  <c r="G430" i="7"/>
  <c r="K429" i="7"/>
  <c r="J429" i="7"/>
  <c r="G429" i="7"/>
  <c r="J428" i="7"/>
  <c r="G428" i="7"/>
  <c r="K427" i="7"/>
  <c r="J427" i="7"/>
  <c r="E427" i="7"/>
  <c r="G427" i="7" s="1"/>
  <c r="J426" i="7"/>
  <c r="G426" i="7"/>
  <c r="O17" i="45"/>
  <c r="O7" i="34"/>
  <c r="P13" i="30"/>
  <c r="O13" i="29"/>
  <c r="O15" i="22"/>
  <c r="O10" i="22"/>
  <c r="P10" i="21"/>
  <c r="L28" i="28" l="1"/>
  <c r="H23" i="28"/>
  <c r="P22" i="24"/>
  <c r="H21" i="28"/>
  <c r="L21" i="28"/>
  <c r="D181" i="12"/>
  <c r="D214" i="12"/>
  <c r="P15" i="22"/>
  <c r="P27" i="28"/>
  <c r="P12" i="28"/>
  <c r="P14" i="28"/>
  <c r="P15" i="28"/>
  <c r="P10" i="22"/>
  <c r="P13" i="28"/>
  <c r="I51" i="42" l="1"/>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I20" i="42"/>
  <c r="F20" i="42"/>
  <c r="J19" i="42"/>
  <c r="I19" i="42"/>
  <c r="F19" i="42"/>
  <c r="J18" i="42"/>
  <c r="I18" i="42"/>
  <c r="F18" i="42"/>
  <c r="I17" i="42"/>
  <c r="F17" i="42"/>
  <c r="A11" i="42"/>
  <c r="J41" i="40"/>
  <c r="I41" i="40"/>
  <c r="F41" i="40"/>
  <c r="J40" i="40"/>
  <c r="I40" i="40"/>
  <c r="F40" i="40"/>
  <c r="J39" i="40"/>
  <c r="I39" i="40"/>
  <c r="F39" i="40"/>
  <c r="J38" i="40"/>
  <c r="I38" i="40"/>
  <c r="F38" i="40"/>
  <c r="J37" i="40"/>
  <c r="I37" i="40"/>
  <c r="F37" i="40"/>
  <c r="I36" i="40"/>
  <c r="F36" i="40"/>
  <c r="I35" i="40"/>
  <c r="F35" i="40"/>
  <c r="P10" i="29" s="1"/>
  <c r="C32" i="40"/>
  <c r="J23" i="40"/>
  <c r="I23" i="40"/>
  <c r="F23" i="40"/>
  <c r="J22" i="40"/>
  <c r="I22" i="40"/>
  <c r="F22" i="40"/>
  <c r="J21" i="40"/>
  <c r="I21" i="40"/>
  <c r="F21" i="40"/>
  <c r="J20" i="40"/>
  <c r="J85" i="40" s="1"/>
  <c r="I20" i="40"/>
  <c r="F20" i="40"/>
  <c r="J19" i="40"/>
  <c r="I19" i="40"/>
  <c r="F19" i="40"/>
  <c r="I18" i="40"/>
  <c r="F18" i="40"/>
  <c r="I17" i="40"/>
  <c r="F17" i="40"/>
  <c r="C14" i="40"/>
  <c r="I118" i="12"/>
  <c r="F118" i="12"/>
  <c r="I117" i="12"/>
  <c r="F117" i="12"/>
  <c r="I116" i="12"/>
  <c r="F116" i="12"/>
  <c r="I115" i="12"/>
  <c r="E115" i="12"/>
  <c r="F115" i="12" s="1"/>
  <c r="C112" i="12"/>
  <c r="I102" i="12"/>
  <c r="F102" i="12"/>
  <c r="I101" i="12"/>
  <c r="F101" i="12"/>
  <c r="I100" i="12"/>
  <c r="E100" i="12"/>
  <c r="F100" i="12" s="1"/>
  <c r="C97" i="12"/>
  <c r="I87" i="12"/>
  <c r="F87" i="12"/>
  <c r="I86" i="12"/>
  <c r="E86" i="12"/>
  <c r="F86" i="12" s="1"/>
  <c r="C83" i="12"/>
  <c r="I74" i="12"/>
  <c r="F74" i="12"/>
  <c r="I73" i="12"/>
  <c r="F73" i="12"/>
  <c r="I72" i="12"/>
  <c r="E72" i="12"/>
  <c r="F72" i="12" s="1"/>
  <c r="C69" i="12"/>
  <c r="I61" i="12"/>
  <c r="F61" i="12"/>
  <c r="I60" i="12"/>
  <c r="E60" i="12"/>
  <c r="F60" i="12" s="1"/>
  <c r="C57" i="12"/>
  <c r="J126" i="10"/>
  <c r="I126" i="10"/>
  <c r="F126" i="10"/>
  <c r="J125" i="10"/>
  <c r="I125" i="10"/>
  <c r="F125" i="10"/>
  <c r="J124" i="10"/>
  <c r="I124" i="10"/>
  <c r="F124" i="10"/>
  <c r="J123" i="10"/>
  <c r="I123" i="10"/>
  <c r="F123" i="10"/>
  <c r="J122" i="10"/>
  <c r="I122" i="10"/>
  <c r="F122" i="10"/>
  <c r="J121" i="10"/>
  <c r="I121" i="10"/>
  <c r="F121" i="10"/>
  <c r="J120" i="10"/>
  <c r="I120" i="10"/>
  <c r="F120" i="10"/>
  <c r="J119" i="10"/>
  <c r="I119" i="10"/>
  <c r="F119" i="10"/>
  <c r="J118" i="10"/>
  <c r="I118" i="10"/>
  <c r="F118" i="10"/>
  <c r="J117" i="10"/>
  <c r="I117" i="10"/>
  <c r="F117" i="10"/>
  <c r="J116" i="10"/>
  <c r="I116" i="10"/>
  <c r="F116" i="10"/>
  <c r="J115" i="10"/>
  <c r="I115" i="10"/>
  <c r="F115" i="10"/>
  <c r="I114" i="10"/>
  <c r="F114" i="10"/>
  <c r="I113" i="10"/>
  <c r="E113" i="10"/>
  <c r="F113" i="10" s="1"/>
  <c r="C110" i="10"/>
  <c r="J102" i="10"/>
  <c r="I102" i="10"/>
  <c r="F102" i="10"/>
  <c r="J101" i="10"/>
  <c r="I101" i="10"/>
  <c r="F101" i="10"/>
  <c r="J100" i="10"/>
  <c r="I100" i="10"/>
  <c r="F100" i="10"/>
  <c r="J99" i="10"/>
  <c r="I99" i="10"/>
  <c r="F99" i="10"/>
  <c r="J98" i="10"/>
  <c r="I98" i="10"/>
  <c r="F98" i="10"/>
  <c r="I97" i="10"/>
  <c r="F97" i="10"/>
  <c r="J96" i="10"/>
  <c r="I96" i="10"/>
  <c r="F96" i="10"/>
  <c r="J95" i="10"/>
  <c r="I95" i="10"/>
  <c r="F95" i="10"/>
  <c r="J94" i="10"/>
  <c r="I94" i="10"/>
  <c r="F94" i="10"/>
  <c r="J93" i="10"/>
  <c r="I93" i="10"/>
  <c r="F93" i="10"/>
  <c r="J92" i="10"/>
  <c r="I92" i="10"/>
  <c r="F92" i="10"/>
  <c r="J91" i="10"/>
  <c r="I91" i="10"/>
  <c r="F91" i="10"/>
  <c r="I90" i="10"/>
  <c r="F90" i="10"/>
  <c r="I89" i="10"/>
  <c r="E89" i="10"/>
  <c r="F89" i="10" s="1"/>
  <c r="C86" i="10"/>
  <c r="J78" i="10"/>
  <c r="I78" i="10"/>
  <c r="F78" i="10"/>
  <c r="I77" i="10"/>
  <c r="F77" i="10"/>
  <c r="I76" i="10"/>
  <c r="F76" i="10"/>
  <c r="J75" i="10"/>
  <c r="I75" i="10"/>
  <c r="F75" i="10"/>
  <c r="J74" i="10"/>
  <c r="I74" i="10"/>
  <c r="F74" i="10"/>
  <c r="J73" i="10"/>
  <c r="I73" i="10"/>
  <c r="F73" i="10"/>
  <c r="J72" i="10"/>
  <c r="I72" i="10"/>
  <c r="F72" i="10"/>
  <c r="J71" i="10"/>
  <c r="I71" i="10"/>
  <c r="F71" i="10"/>
  <c r="J70" i="10"/>
  <c r="I70" i="10"/>
  <c r="F70" i="10"/>
  <c r="J69" i="10"/>
  <c r="I69" i="10"/>
  <c r="F69" i="10"/>
  <c r="J68" i="10"/>
  <c r="I68" i="10"/>
  <c r="F68" i="10"/>
  <c r="J67" i="10"/>
  <c r="I67" i="10"/>
  <c r="F67" i="10"/>
  <c r="I66" i="10"/>
  <c r="F66" i="10"/>
  <c r="E66" i="10"/>
  <c r="I65" i="10"/>
  <c r="E65" i="10"/>
  <c r="F65" i="10" s="1"/>
  <c r="C62" i="10"/>
  <c r="K439" i="8"/>
  <c r="J439" i="8"/>
  <c r="K438" i="8"/>
  <c r="J438" i="8"/>
  <c r="K437" i="8"/>
  <c r="J437" i="8"/>
  <c r="G437" i="8"/>
  <c r="F439" i="8" s="1"/>
  <c r="G439" i="8" s="1"/>
  <c r="K436" i="8"/>
  <c r="J436" i="8"/>
  <c r="G436" i="8"/>
  <c r="K435" i="8"/>
  <c r="J435" i="8"/>
  <c r="G435" i="8"/>
  <c r="K434" i="8"/>
  <c r="J434" i="8"/>
  <c r="G434" i="8"/>
  <c r="K433" i="8"/>
  <c r="J433" i="8"/>
  <c r="K432" i="8"/>
  <c r="J432" i="8"/>
  <c r="F432" i="8"/>
  <c r="G432" i="8" s="1"/>
  <c r="K431" i="8"/>
  <c r="J431" i="8"/>
  <c r="G431" i="8"/>
  <c r="F433" i="8" s="1"/>
  <c r="G433" i="8" s="1"/>
  <c r="K430" i="8"/>
  <c r="J430" i="8"/>
  <c r="K429" i="8"/>
  <c r="J429" i="8"/>
  <c r="J428" i="8"/>
  <c r="G428" i="8"/>
  <c r="F430" i="8" s="1"/>
  <c r="G430" i="8" s="1"/>
  <c r="F428" i="8"/>
  <c r="K427" i="8"/>
  <c r="J427" i="8"/>
  <c r="K426" i="8"/>
  <c r="J426" i="8"/>
  <c r="J425" i="8"/>
  <c r="F425" i="8"/>
  <c r="G425" i="8" s="1"/>
  <c r="K424" i="8"/>
  <c r="J424" i="8"/>
  <c r="K423" i="8"/>
  <c r="J423" i="8"/>
  <c r="J422" i="8"/>
  <c r="F422" i="8"/>
  <c r="G422" i="8" s="1"/>
  <c r="K421" i="8"/>
  <c r="J421" i="8"/>
  <c r="K420" i="8"/>
  <c r="J420" i="8"/>
  <c r="J419" i="8"/>
  <c r="F419" i="8"/>
  <c r="G419" i="8" s="1"/>
  <c r="K418" i="8"/>
  <c r="J418" i="8"/>
  <c r="K417" i="8"/>
  <c r="J417" i="8"/>
  <c r="J416" i="8"/>
  <c r="G416" i="8"/>
  <c r="F418" i="8" s="1"/>
  <c r="G418" i="8" s="1"/>
  <c r="F416" i="8"/>
  <c r="K415" i="8"/>
  <c r="J415" i="8"/>
  <c r="K414" i="8"/>
  <c r="J414" i="8"/>
  <c r="J413" i="8"/>
  <c r="F413" i="8"/>
  <c r="G413" i="8" s="1"/>
  <c r="K412" i="8"/>
  <c r="J412" i="8"/>
  <c r="K411" i="8"/>
  <c r="J411" i="8"/>
  <c r="J410" i="8"/>
  <c r="F410" i="8"/>
  <c r="G410" i="8" s="1"/>
  <c r="K409" i="8"/>
  <c r="J409" i="8"/>
  <c r="K408" i="8"/>
  <c r="J408" i="8"/>
  <c r="J407" i="8"/>
  <c r="F407" i="8"/>
  <c r="G407" i="8" s="1"/>
  <c r="K406" i="8"/>
  <c r="J406" i="8"/>
  <c r="K405" i="8"/>
  <c r="J405" i="8"/>
  <c r="J404" i="8"/>
  <c r="G404" i="8"/>
  <c r="F406" i="8" s="1"/>
  <c r="G406" i="8" s="1"/>
  <c r="F404" i="8"/>
  <c r="K403" i="8"/>
  <c r="J403" i="8"/>
  <c r="K402" i="8"/>
  <c r="J402" i="8"/>
  <c r="J401" i="8"/>
  <c r="F401" i="8"/>
  <c r="G401" i="8" s="1"/>
  <c r="K400" i="8"/>
  <c r="J400" i="8"/>
  <c r="K399" i="8"/>
  <c r="J399" i="8"/>
  <c r="J398" i="8"/>
  <c r="F398" i="8"/>
  <c r="G398" i="8" s="1"/>
  <c r="K397" i="8"/>
  <c r="J397" i="8"/>
  <c r="K396" i="8"/>
  <c r="J396" i="8"/>
  <c r="J395" i="8"/>
  <c r="F395" i="8"/>
  <c r="G395" i="8" s="1"/>
  <c r="K394" i="8"/>
  <c r="J394" i="8"/>
  <c r="K393" i="8"/>
  <c r="J393" i="8"/>
  <c r="J392" i="8"/>
  <c r="G392" i="8"/>
  <c r="F394" i="8" s="1"/>
  <c r="G394" i="8" s="1"/>
  <c r="F392" i="8"/>
  <c r="K391" i="8"/>
  <c r="J391" i="8"/>
  <c r="K390" i="8"/>
  <c r="J390" i="8"/>
  <c r="J389" i="8"/>
  <c r="F389" i="8"/>
  <c r="G389" i="8" s="1"/>
  <c r="C386" i="8"/>
  <c r="K376" i="8"/>
  <c r="J376" i="8"/>
  <c r="K375" i="8"/>
  <c r="J375" i="8"/>
  <c r="K374" i="8"/>
  <c r="J374" i="8"/>
  <c r="G374" i="8"/>
  <c r="F376" i="8" s="1"/>
  <c r="G376" i="8" s="1"/>
  <c r="K373" i="8"/>
  <c r="J373" i="8"/>
  <c r="G373" i="8"/>
  <c r="K372" i="8"/>
  <c r="J372" i="8"/>
  <c r="G372" i="8"/>
  <c r="K371" i="8"/>
  <c r="J371" i="8"/>
  <c r="G371" i="8"/>
  <c r="K370" i="8"/>
  <c r="J370" i="8"/>
  <c r="K369" i="8"/>
  <c r="J369" i="8"/>
  <c r="K368" i="8"/>
  <c r="J368" i="8"/>
  <c r="G368" i="8"/>
  <c r="F370" i="8" s="1"/>
  <c r="G370" i="8" s="1"/>
  <c r="K367" i="8"/>
  <c r="J367" i="8"/>
  <c r="K366" i="8"/>
  <c r="J366" i="8"/>
  <c r="J365" i="8"/>
  <c r="F365" i="8"/>
  <c r="G365" i="8" s="1"/>
  <c r="K364" i="8"/>
  <c r="J364" i="8"/>
  <c r="K363" i="8"/>
  <c r="J363" i="8"/>
  <c r="J362" i="8"/>
  <c r="F362" i="8"/>
  <c r="G362" i="8" s="1"/>
  <c r="K361" i="8"/>
  <c r="J361" i="8"/>
  <c r="K360" i="8"/>
  <c r="J360" i="8"/>
  <c r="J359" i="8"/>
  <c r="F359" i="8"/>
  <c r="G359" i="8" s="1"/>
  <c r="K358" i="8"/>
  <c r="J358" i="8"/>
  <c r="K357" i="8"/>
  <c r="J357" i="8"/>
  <c r="J356" i="8"/>
  <c r="F356" i="8"/>
  <c r="G356" i="8" s="1"/>
  <c r="F358" i="8" s="1"/>
  <c r="G358" i="8" s="1"/>
  <c r="K355" i="8"/>
  <c r="J355" i="8"/>
  <c r="K354" i="8"/>
  <c r="J354" i="8"/>
  <c r="J353" i="8"/>
  <c r="F353" i="8"/>
  <c r="G353" i="8" s="1"/>
  <c r="K352" i="8"/>
  <c r="J352" i="8"/>
  <c r="K351" i="8"/>
  <c r="J351" i="8"/>
  <c r="J350" i="8"/>
  <c r="F350" i="8"/>
  <c r="G350" i="8" s="1"/>
  <c r="K349" i="8"/>
  <c r="J349" i="8"/>
  <c r="K348" i="8"/>
  <c r="J348" i="8"/>
  <c r="J347" i="8"/>
  <c r="F347" i="8"/>
  <c r="G347" i="8" s="1"/>
  <c r="K346" i="8"/>
  <c r="J346" i="8"/>
  <c r="K345" i="8"/>
  <c r="J345" i="8"/>
  <c r="J344" i="8"/>
  <c r="F344" i="8"/>
  <c r="G344" i="8" s="1"/>
  <c r="F346" i="8" s="1"/>
  <c r="G346" i="8" s="1"/>
  <c r="K343" i="8"/>
  <c r="J343" i="8"/>
  <c r="K342" i="8"/>
  <c r="J342" i="8"/>
  <c r="J341" i="8"/>
  <c r="F341" i="8"/>
  <c r="G341" i="8" s="1"/>
  <c r="K340" i="8"/>
  <c r="J340" i="8"/>
  <c r="K339" i="8"/>
  <c r="J339" i="8"/>
  <c r="J338" i="8"/>
  <c r="F338" i="8"/>
  <c r="G338" i="8" s="1"/>
  <c r="K337" i="8"/>
  <c r="J337" i="8"/>
  <c r="K336" i="8"/>
  <c r="J336" i="8"/>
  <c r="J335" i="8"/>
  <c r="F335" i="8"/>
  <c r="G335" i="8" s="1"/>
  <c r="K334" i="8"/>
  <c r="J334" i="8"/>
  <c r="K333" i="8"/>
  <c r="J333" i="8"/>
  <c r="J332" i="8"/>
  <c r="F332" i="8"/>
  <c r="G332" i="8" s="1"/>
  <c r="F334" i="8" s="1"/>
  <c r="G334" i="8" s="1"/>
  <c r="K331" i="8"/>
  <c r="J331" i="8"/>
  <c r="K330" i="8"/>
  <c r="J330" i="8"/>
  <c r="J329" i="8"/>
  <c r="F329" i="8"/>
  <c r="G329" i="8" s="1"/>
  <c r="K328" i="8"/>
  <c r="J328" i="8"/>
  <c r="K327" i="8"/>
  <c r="J327" i="8"/>
  <c r="J326" i="8"/>
  <c r="F326" i="8"/>
  <c r="G326" i="8" s="1"/>
  <c r="C323" i="8"/>
  <c r="K413" i="7"/>
  <c r="J413" i="7"/>
  <c r="F413" i="7"/>
  <c r="G413" i="7" s="1"/>
  <c r="K412" i="7"/>
  <c r="J412" i="7"/>
  <c r="G412" i="7"/>
  <c r="K411" i="7"/>
  <c r="J411" i="7"/>
  <c r="G411" i="7"/>
  <c r="K410" i="7"/>
  <c r="J410" i="7"/>
  <c r="G410" i="7"/>
  <c r="K409" i="7"/>
  <c r="J409" i="7"/>
  <c r="G409" i="7"/>
  <c r="J408" i="7"/>
  <c r="G408" i="7"/>
  <c r="K407" i="7"/>
  <c r="J407" i="7"/>
  <c r="G407" i="7"/>
  <c r="J406" i="7"/>
  <c r="E406" i="7"/>
  <c r="G406" i="7" s="1"/>
  <c r="K405" i="7"/>
  <c r="J405" i="7"/>
  <c r="G405" i="7"/>
  <c r="J404" i="7"/>
  <c r="G404" i="7"/>
  <c r="C401" i="7"/>
  <c r="J391" i="7"/>
  <c r="G391" i="7"/>
  <c r="K390" i="7"/>
  <c r="J390" i="7"/>
  <c r="G390" i="7"/>
  <c r="K389" i="7"/>
  <c r="J389" i="7"/>
  <c r="G389" i="7"/>
  <c r="K388" i="7"/>
  <c r="J388" i="7"/>
  <c r="G388" i="7"/>
  <c r="K387" i="7"/>
  <c r="J387" i="7"/>
  <c r="G387" i="7"/>
  <c r="J386" i="7"/>
  <c r="G386" i="7"/>
  <c r="J385" i="7"/>
  <c r="G385" i="7"/>
  <c r="J384" i="7"/>
  <c r="G384" i="7"/>
  <c r="K383" i="7"/>
  <c r="J383" i="7"/>
  <c r="G383" i="7"/>
  <c r="J382" i="7"/>
  <c r="G382" i="7"/>
  <c r="C379" i="7"/>
  <c r="K369" i="7"/>
  <c r="J369" i="7"/>
  <c r="F369" i="7"/>
  <c r="G369" i="7" s="1"/>
  <c r="K368" i="7"/>
  <c r="J368" i="7"/>
  <c r="G368" i="7"/>
  <c r="K367" i="7"/>
  <c r="J367" i="7"/>
  <c r="G367" i="7"/>
  <c r="K366" i="7"/>
  <c r="J366" i="7"/>
  <c r="G366" i="7"/>
  <c r="K365" i="7"/>
  <c r="J365" i="7"/>
  <c r="G365" i="7"/>
  <c r="J364" i="7"/>
  <c r="G364" i="7"/>
  <c r="K363" i="7"/>
  <c r="J363" i="7"/>
  <c r="G363" i="7"/>
  <c r="J362" i="7"/>
  <c r="G362" i="7"/>
  <c r="K361" i="7"/>
  <c r="J361" i="7"/>
  <c r="G361" i="7"/>
  <c r="J360" i="7"/>
  <c r="G360" i="7"/>
  <c r="C357" i="7"/>
  <c r="K347" i="7"/>
  <c r="J347" i="7"/>
  <c r="F347" i="7"/>
  <c r="G347" i="7" s="1"/>
  <c r="K346" i="7"/>
  <c r="J346" i="7"/>
  <c r="G346" i="7"/>
  <c r="K345" i="7"/>
  <c r="J345" i="7"/>
  <c r="G345" i="7"/>
  <c r="K344" i="7"/>
  <c r="J344" i="7"/>
  <c r="G344" i="7"/>
  <c r="K343" i="7"/>
  <c r="J343" i="7"/>
  <c r="G343" i="7"/>
  <c r="K342" i="7"/>
  <c r="J342" i="7"/>
  <c r="G342" i="7"/>
  <c r="K341" i="7"/>
  <c r="J341" i="7"/>
  <c r="G341" i="7"/>
  <c r="J340" i="7"/>
  <c r="G340" i="7"/>
  <c r="K339" i="7"/>
  <c r="J339" i="7"/>
  <c r="G339" i="7"/>
  <c r="J338" i="7"/>
  <c r="G338" i="7"/>
  <c r="C335" i="7"/>
  <c r="K325" i="7"/>
  <c r="J325" i="7"/>
  <c r="F325" i="7"/>
  <c r="G325" i="7" s="1"/>
  <c r="K324" i="7"/>
  <c r="J324" i="7"/>
  <c r="G324" i="7"/>
  <c r="K323" i="7"/>
  <c r="J323" i="7"/>
  <c r="G323" i="7"/>
  <c r="K322" i="7"/>
  <c r="J322" i="7"/>
  <c r="G322" i="7"/>
  <c r="K321" i="7"/>
  <c r="J321" i="7"/>
  <c r="G321" i="7"/>
  <c r="K320" i="7"/>
  <c r="J320" i="7"/>
  <c r="G320" i="7"/>
  <c r="K319" i="7"/>
  <c r="J319" i="7"/>
  <c r="G319" i="7"/>
  <c r="K318" i="7"/>
  <c r="J318" i="7"/>
  <c r="E318" i="7"/>
  <c r="G318" i="7" s="1"/>
  <c r="K317" i="7"/>
  <c r="J317" i="7"/>
  <c r="G317" i="7"/>
  <c r="J316" i="7"/>
  <c r="G316" i="7"/>
  <c r="C313" i="7"/>
  <c r="F421" i="8" l="1"/>
  <c r="G421" i="8" s="1"/>
  <c r="F420" i="8"/>
  <c r="G420" i="8" s="1"/>
  <c r="F409" i="8"/>
  <c r="G409" i="8" s="1"/>
  <c r="F408" i="8"/>
  <c r="G408" i="8" s="1"/>
  <c r="F397" i="8"/>
  <c r="G397" i="8" s="1"/>
  <c r="F396" i="8"/>
  <c r="G396" i="8" s="1"/>
  <c r="F438" i="8"/>
  <c r="G438" i="8" s="1"/>
  <c r="J98" i="42"/>
  <c r="D10" i="42"/>
  <c r="J51" i="42"/>
  <c r="F336" i="8"/>
  <c r="G336" i="8" s="1"/>
  <c r="F337" i="8"/>
  <c r="G337" i="8" s="1"/>
  <c r="F360" i="8"/>
  <c r="G360" i="8" s="1"/>
  <c r="F361" i="8"/>
  <c r="G361" i="8" s="1"/>
  <c r="F348" i="8"/>
  <c r="G348" i="8" s="1"/>
  <c r="F349" i="8"/>
  <c r="G349" i="8" s="1"/>
  <c r="Q23" i="21"/>
  <c r="P7" i="22"/>
  <c r="D65" i="12"/>
  <c r="P8" i="22" s="1"/>
  <c r="Q32" i="21"/>
  <c r="P11" i="28"/>
  <c r="P9" i="22"/>
  <c r="P7" i="29"/>
  <c r="F328" i="8"/>
  <c r="G328" i="8" s="1"/>
  <c r="F327" i="8"/>
  <c r="G327" i="8" s="1"/>
  <c r="F340" i="8"/>
  <c r="G340" i="8" s="1"/>
  <c r="F339" i="8"/>
  <c r="G339" i="8" s="1"/>
  <c r="F352" i="8"/>
  <c r="G352" i="8" s="1"/>
  <c r="F351" i="8"/>
  <c r="G351" i="8" s="1"/>
  <c r="F364" i="8"/>
  <c r="G364" i="8" s="1"/>
  <c r="F363" i="8"/>
  <c r="G363" i="8" s="1"/>
  <c r="F391" i="8"/>
  <c r="G391" i="8" s="1"/>
  <c r="F390" i="8"/>
  <c r="G390" i="8" s="1"/>
  <c r="F403" i="8"/>
  <c r="G403" i="8" s="1"/>
  <c r="F402" i="8"/>
  <c r="G402" i="8" s="1"/>
  <c r="F415" i="8"/>
  <c r="G415" i="8" s="1"/>
  <c r="F414" i="8"/>
  <c r="G414" i="8" s="1"/>
  <c r="F427" i="8"/>
  <c r="G427" i="8" s="1"/>
  <c r="F426" i="8"/>
  <c r="G426" i="8" s="1"/>
  <c r="F331" i="8"/>
  <c r="G331" i="8" s="1"/>
  <c r="F330" i="8"/>
  <c r="G330" i="8" s="1"/>
  <c r="F343" i="8"/>
  <c r="G343" i="8" s="1"/>
  <c r="F342" i="8"/>
  <c r="G342" i="8" s="1"/>
  <c r="F355" i="8"/>
  <c r="G355" i="8" s="1"/>
  <c r="F354" i="8"/>
  <c r="G354" i="8" s="1"/>
  <c r="F367" i="8"/>
  <c r="G367" i="8" s="1"/>
  <c r="F366" i="8"/>
  <c r="G366" i="8" s="1"/>
  <c r="F400" i="8"/>
  <c r="G400" i="8" s="1"/>
  <c r="F399" i="8"/>
  <c r="G399" i="8" s="1"/>
  <c r="F412" i="8"/>
  <c r="G412" i="8" s="1"/>
  <c r="F411" i="8"/>
  <c r="G411" i="8" s="1"/>
  <c r="F424" i="8"/>
  <c r="G424" i="8" s="1"/>
  <c r="F423" i="8"/>
  <c r="G423" i="8" s="1"/>
  <c r="F333" i="8"/>
  <c r="G333" i="8" s="1"/>
  <c r="F345" i="8"/>
  <c r="G345" i="8" s="1"/>
  <c r="F357" i="8"/>
  <c r="G357" i="8" s="1"/>
  <c r="F369" i="8"/>
  <c r="G369" i="8" s="1"/>
  <c r="F375" i="8"/>
  <c r="G375" i="8" s="1"/>
  <c r="F393" i="8"/>
  <c r="G393" i="8" s="1"/>
  <c r="F405" i="8"/>
  <c r="G405" i="8" s="1"/>
  <c r="F417" i="8"/>
  <c r="G417" i="8" s="1"/>
  <c r="F429" i="8"/>
  <c r="G429" i="8" s="1"/>
  <c r="P12" i="29" l="1"/>
  <c r="P26" i="28"/>
  <c r="J50" i="12"/>
  <c r="I50" i="12"/>
  <c r="F50" i="12"/>
  <c r="I49" i="12"/>
  <c r="E49" i="12"/>
  <c r="F49" i="12" s="1"/>
  <c r="C46" i="12"/>
  <c r="J55" i="10"/>
  <c r="I55" i="10"/>
  <c r="F55" i="10"/>
  <c r="J54" i="10"/>
  <c r="I54" i="10"/>
  <c r="F54" i="10"/>
  <c r="J53" i="10"/>
  <c r="I53" i="10"/>
  <c r="F53" i="10"/>
  <c r="J52" i="10"/>
  <c r="I52" i="10"/>
  <c r="F52" i="10"/>
  <c r="J51" i="10"/>
  <c r="I51" i="10"/>
  <c r="F51" i="10"/>
  <c r="J50" i="10"/>
  <c r="I50" i="10"/>
  <c r="F50" i="10"/>
  <c r="J49" i="10"/>
  <c r="I49" i="10"/>
  <c r="F49" i="10"/>
  <c r="I48" i="10"/>
  <c r="F48" i="10"/>
  <c r="J47" i="10"/>
  <c r="I47" i="10"/>
  <c r="F47" i="10"/>
  <c r="J46" i="10"/>
  <c r="I46" i="10"/>
  <c r="F46" i="10"/>
  <c r="J45" i="10"/>
  <c r="I45" i="10"/>
  <c r="F45" i="10"/>
  <c r="J44" i="10"/>
  <c r="I44" i="10"/>
  <c r="F44" i="10"/>
  <c r="I43" i="10"/>
  <c r="F43" i="10"/>
  <c r="E43" i="10"/>
  <c r="I42" i="10"/>
  <c r="E42" i="10"/>
  <c r="F42" i="10" s="1"/>
  <c r="J30" i="10"/>
  <c r="I30" i="10"/>
  <c r="F30" i="10"/>
  <c r="J29" i="10"/>
  <c r="I29" i="10"/>
  <c r="F29" i="10"/>
  <c r="J28" i="10"/>
  <c r="I28" i="10"/>
  <c r="F28" i="10"/>
  <c r="J27" i="10"/>
  <c r="I27" i="10"/>
  <c r="F27" i="10"/>
  <c r="J26" i="10"/>
  <c r="I26" i="10"/>
  <c r="F26" i="10"/>
  <c r="J25" i="10"/>
  <c r="I25" i="10"/>
  <c r="F25" i="10"/>
  <c r="J24" i="10"/>
  <c r="I24" i="10"/>
  <c r="F24" i="10"/>
  <c r="I23" i="10"/>
  <c r="F23" i="10"/>
  <c r="J22" i="10"/>
  <c r="I22" i="10"/>
  <c r="F22" i="10"/>
  <c r="J21" i="10"/>
  <c r="I21" i="10"/>
  <c r="F21" i="10"/>
  <c r="J20" i="10"/>
  <c r="I20" i="10"/>
  <c r="F20" i="10"/>
  <c r="J19" i="10"/>
  <c r="I19" i="10"/>
  <c r="F19" i="10"/>
  <c r="I18" i="10"/>
  <c r="E18" i="10"/>
  <c r="F18" i="10" s="1"/>
  <c r="I17" i="10"/>
  <c r="E17" i="10"/>
  <c r="F17" i="10" s="1"/>
  <c r="D29" i="9"/>
  <c r="J27" i="9"/>
  <c r="I27" i="9"/>
  <c r="F27" i="9"/>
  <c r="J26" i="9"/>
  <c r="I26" i="9"/>
  <c r="F26" i="9"/>
  <c r="J25" i="9"/>
  <c r="I25" i="9"/>
  <c r="F25" i="9"/>
  <c r="J24" i="9"/>
  <c r="I24" i="9"/>
  <c r="F24" i="9"/>
  <c r="I23" i="9"/>
  <c r="F23" i="9"/>
  <c r="J22" i="9"/>
  <c r="I22" i="9"/>
  <c r="F22" i="9"/>
  <c r="J21" i="9"/>
  <c r="I21" i="9"/>
  <c r="F21" i="9"/>
  <c r="J20" i="9"/>
  <c r="I20" i="9"/>
  <c r="F20" i="9"/>
  <c r="J19" i="9"/>
  <c r="I19" i="9"/>
  <c r="F19" i="9"/>
  <c r="J18" i="9"/>
  <c r="I18" i="9"/>
  <c r="F18" i="9"/>
  <c r="I17" i="9"/>
  <c r="F17" i="9"/>
  <c r="K314" i="8"/>
  <c r="J314" i="8"/>
  <c r="F314" i="8"/>
  <c r="G314" i="8" s="1"/>
  <c r="K313" i="8"/>
  <c r="J313" i="8"/>
  <c r="F313" i="8"/>
  <c r="G313" i="8" s="1"/>
  <c r="K312" i="8"/>
  <c r="J312" i="8"/>
  <c r="G312" i="8"/>
  <c r="K311" i="8"/>
  <c r="J311" i="8"/>
  <c r="G311" i="8"/>
  <c r="K310" i="8"/>
  <c r="J310" i="8"/>
  <c r="G310" i="8"/>
  <c r="K309" i="8"/>
  <c r="J309" i="8"/>
  <c r="G309" i="8"/>
  <c r="K308" i="8"/>
  <c r="J308" i="8"/>
  <c r="K307" i="8"/>
  <c r="J307" i="8"/>
  <c r="F307" i="8"/>
  <c r="G307" i="8" s="1"/>
  <c r="K306" i="8"/>
  <c r="J306" i="8"/>
  <c r="G306" i="8"/>
  <c r="F308" i="8" s="1"/>
  <c r="G308" i="8" s="1"/>
  <c r="K305" i="8"/>
  <c r="J305" i="8"/>
  <c r="K304" i="8"/>
  <c r="J304" i="8"/>
  <c r="J303" i="8"/>
  <c r="F303" i="8"/>
  <c r="G303" i="8" s="1"/>
  <c r="K302" i="8"/>
  <c r="J302" i="8"/>
  <c r="K301" i="8"/>
  <c r="J301" i="8"/>
  <c r="J300" i="8"/>
  <c r="F300" i="8"/>
  <c r="G300" i="8" s="1"/>
  <c r="K299" i="8"/>
  <c r="J299" i="8"/>
  <c r="K298" i="8"/>
  <c r="J298" i="8"/>
  <c r="J297" i="8"/>
  <c r="F297" i="8"/>
  <c r="G297" i="8" s="1"/>
  <c r="K296" i="8"/>
  <c r="J296" i="8"/>
  <c r="K295" i="8"/>
  <c r="J295" i="8"/>
  <c r="J294" i="8"/>
  <c r="F294" i="8"/>
  <c r="G294" i="8" s="1"/>
  <c r="F296" i="8" s="1"/>
  <c r="G296" i="8" s="1"/>
  <c r="K293" i="8"/>
  <c r="J293" i="8"/>
  <c r="K292" i="8"/>
  <c r="J292" i="8"/>
  <c r="J291" i="8"/>
  <c r="F291" i="8"/>
  <c r="G291" i="8" s="1"/>
  <c r="K290" i="8"/>
  <c r="J290" i="8"/>
  <c r="K289" i="8"/>
  <c r="J289" i="8"/>
  <c r="J288" i="8"/>
  <c r="G288" i="8"/>
  <c r="F289" i="8" s="1"/>
  <c r="G289" i="8" s="1"/>
  <c r="F288" i="8"/>
  <c r="K287" i="8"/>
  <c r="J287" i="8"/>
  <c r="K286" i="8"/>
  <c r="J286" i="8"/>
  <c r="J285" i="8"/>
  <c r="F285" i="8"/>
  <c r="G285" i="8" s="1"/>
  <c r="K284" i="8"/>
  <c r="J284" i="8"/>
  <c r="K283" i="8"/>
  <c r="J283" i="8"/>
  <c r="J282" i="8"/>
  <c r="F282" i="8"/>
  <c r="G282" i="8" s="1"/>
  <c r="F284" i="8" s="1"/>
  <c r="G284" i="8" s="1"/>
  <c r="K281" i="8"/>
  <c r="J281" i="8"/>
  <c r="K280" i="8"/>
  <c r="J280" i="8"/>
  <c r="J279" i="8"/>
  <c r="F279" i="8"/>
  <c r="G279" i="8" s="1"/>
  <c r="K278" i="8"/>
  <c r="J278" i="8"/>
  <c r="K277" i="8"/>
  <c r="J277" i="8"/>
  <c r="J276" i="8"/>
  <c r="F276" i="8"/>
  <c r="G276" i="8" s="1"/>
  <c r="K275" i="8"/>
  <c r="J275" i="8"/>
  <c r="K274" i="8"/>
  <c r="J274" i="8"/>
  <c r="J273" i="8"/>
  <c r="F273" i="8"/>
  <c r="G273" i="8" s="1"/>
  <c r="K272" i="8"/>
  <c r="J272" i="8"/>
  <c r="K271" i="8"/>
  <c r="J271" i="8"/>
  <c r="J270" i="8"/>
  <c r="F270" i="8"/>
  <c r="G270" i="8" s="1"/>
  <c r="K269" i="8"/>
  <c r="J269" i="8"/>
  <c r="K268" i="8"/>
  <c r="J268" i="8"/>
  <c r="J267" i="8"/>
  <c r="F267" i="8"/>
  <c r="G267" i="8" s="1"/>
  <c r="K266" i="8"/>
  <c r="J266" i="8"/>
  <c r="K265" i="8"/>
  <c r="J265" i="8"/>
  <c r="J264" i="8"/>
  <c r="F264" i="8"/>
  <c r="G264" i="8" s="1"/>
  <c r="K253" i="8"/>
  <c r="J253" i="8"/>
  <c r="K252" i="8"/>
  <c r="J252" i="8"/>
  <c r="K251" i="8"/>
  <c r="J251" i="8"/>
  <c r="G251" i="8"/>
  <c r="K250" i="8"/>
  <c r="J250" i="8"/>
  <c r="G250" i="8"/>
  <c r="K249" i="8"/>
  <c r="J249" i="8"/>
  <c r="G249" i="8"/>
  <c r="K248" i="8"/>
  <c r="J248" i="8"/>
  <c r="G248" i="8"/>
  <c r="K247" i="8"/>
  <c r="J247" i="8"/>
  <c r="K246" i="8"/>
  <c r="J246" i="8"/>
  <c r="K245" i="8"/>
  <c r="J245" i="8"/>
  <c r="G245" i="8"/>
  <c r="K244" i="8"/>
  <c r="J244" i="8"/>
  <c r="K243" i="8"/>
  <c r="J243" i="8"/>
  <c r="J242" i="8"/>
  <c r="F242" i="8"/>
  <c r="G242" i="8" s="1"/>
  <c r="K241" i="8"/>
  <c r="J241" i="8"/>
  <c r="K240" i="8"/>
  <c r="J240" i="8"/>
  <c r="J239" i="8"/>
  <c r="F239" i="8"/>
  <c r="G239" i="8" s="1"/>
  <c r="K238" i="8"/>
  <c r="J238" i="8"/>
  <c r="K237" i="8"/>
  <c r="J237" i="8"/>
  <c r="J236" i="8"/>
  <c r="F236" i="8"/>
  <c r="G236" i="8" s="1"/>
  <c r="K235" i="8"/>
  <c r="J235" i="8"/>
  <c r="K234" i="8"/>
  <c r="J234" i="8"/>
  <c r="J233" i="8"/>
  <c r="F233" i="8"/>
  <c r="G233" i="8" s="1"/>
  <c r="K232" i="8"/>
  <c r="J232" i="8"/>
  <c r="K231" i="8"/>
  <c r="J231" i="8"/>
  <c r="J230" i="8"/>
  <c r="F230" i="8"/>
  <c r="G230" i="8" s="1"/>
  <c r="F232" i="8" s="1"/>
  <c r="G232" i="8" s="1"/>
  <c r="K229" i="8"/>
  <c r="J229" i="8"/>
  <c r="K228" i="8"/>
  <c r="J228" i="8"/>
  <c r="J227" i="8"/>
  <c r="F227" i="8"/>
  <c r="G227" i="8" s="1"/>
  <c r="K226" i="8"/>
  <c r="J226" i="8"/>
  <c r="K225" i="8"/>
  <c r="J225" i="8"/>
  <c r="J224" i="8"/>
  <c r="F224" i="8"/>
  <c r="G224" i="8" s="1"/>
  <c r="K223" i="8"/>
  <c r="J223" i="8"/>
  <c r="K222" i="8"/>
  <c r="J222" i="8"/>
  <c r="J221" i="8"/>
  <c r="F221" i="8"/>
  <c r="G221" i="8" s="1"/>
  <c r="K220" i="8"/>
  <c r="J220" i="8"/>
  <c r="K219" i="8"/>
  <c r="J219" i="8"/>
  <c r="J218" i="8"/>
  <c r="F218" i="8"/>
  <c r="G218" i="8" s="1"/>
  <c r="F220" i="8" s="1"/>
  <c r="G220" i="8" s="1"/>
  <c r="K217" i="8"/>
  <c r="J217" i="8"/>
  <c r="K216" i="8"/>
  <c r="J216" i="8"/>
  <c r="J215" i="8"/>
  <c r="F215" i="8"/>
  <c r="G215" i="8" s="1"/>
  <c r="K214" i="8"/>
  <c r="J214" i="8"/>
  <c r="K213" i="8"/>
  <c r="J213" i="8"/>
  <c r="J212" i="8"/>
  <c r="F212" i="8"/>
  <c r="G212" i="8" s="1"/>
  <c r="K211" i="8"/>
  <c r="J211" i="8"/>
  <c r="K210" i="8"/>
  <c r="J210" i="8"/>
  <c r="J209" i="8"/>
  <c r="F209" i="8"/>
  <c r="G209" i="8" s="1"/>
  <c r="K208" i="8"/>
  <c r="J208" i="8"/>
  <c r="K207" i="8"/>
  <c r="J207" i="8"/>
  <c r="F207" i="8"/>
  <c r="G207" i="8" s="1"/>
  <c r="J206" i="8"/>
  <c r="G206" i="8"/>
  <c r="F208" i="8" s="1"/>
  <c r="G208" i="8" s="1"/>
  <c r="F206" i="8"/>
  <c r="K205" i="8"/>
  <c r="J205" i="8"/>
  <c r="K204" i="8"/>
  <c r="J204" i="8"/>
  <c r="J203" i="8"/>
  <c r="F203" i="8"/>
  <c r="G203" i="8" s="1"/>
  <c r="K191" i="8"/>
  <c r="J191" i="8"/>
  <c r="K190" i="8"/>
  <c r="J190" i="8"/>
  <c r="K189" i="8"/>
  <c r="J189" i="8"/>
  <c r="G189" i="8"/>
  <c r="F191" i="8" s="1"/>
  <c r="G191" i="8" s="1"/>
  <c r="K188" i="8"/>
  <c r="J188" i="8"/>
  <c r="G188" i="8"/>
  <c r="K187" i="8"/>
  <c r="J187" i="8"/>
  <c r="G187" i="8"/>
  <c r="K186" i="8"/>
  <c r="J186" i="8"/>
  <c r="G186" i="8"/>
  <c r="K185" i="8"/>
  <c r="J185" i="8"/>
  <c r="F185" i="8"/>
  <c r="G185" i="8" s="1"/>
  <c r="K184" i="8"/>
  <c r="J184" i="8"/>
  <c r="K183" i="8"/>
  <c r="J183" i="8"/>
  <c r="G183" i="8"/>
  <c r="F184" i="8" s="1"/>
  <c r="G184" i="8" s="1"/>
  <c r="K182" i="8"/>
  <c r="J182" i="8"/>
  <c r="K181" i="8"/>
  <c r="J181" i="8"/>
  <c r="J180" i="8"/>
  <c r="F180" i="8"/>
  <c r="G180" i="8" s="1"/>
  <c r="K179" i="8"/>
  <c r="J179" i="8"/>
  <c r="K178" i="8"/>
  <c r="J178" i="8"/>
  <c r="J177" i="8"/>
  <c r="G177" i="8"/>
  <c r="F178" i="8" s="1"/>
  <c r="G178" i="8" s="1"/>
  <c r="F177" i="8"/>
  <c r="K176" i="8"/>
  <c r="J176" i="8"/>
  <c r="K175" i="8"/>
  <c r="J175" i="8"/>
  <c r="J174" i="8"/>
  <c r="F174" i="8"/>
  <c r="G174" i="8" s="1"/>
  <c r="K173" i="8"/>
  <c r="J173" i="8"/>
  <c r="K172" i="8"/>
  <c r="J172" i="8"/>
  <c r="J171" i="8"/>
  <c r="F171" i="8"/>
  <c r="G171" i="8" s="1"/>
  <c r="F173" i="8" s="1"/>
  <c r="G173" i="8" s="1"/>
  <c r="K170" i="8"/>
  <c r="J170" i="8"/>
  <c r="K169" i="8"/>
  <c r="J169" i="8"/>
  <c r="J168" i="8"/>
  <c r="F168" i="8"/>
  <c r="G168" i="8" s="1"/>
  <c r="K167" i="8"/>
  <c r="J167" i="8"/>
  <c r="K166" i="8"/>
  <c r="J166" i="8"/>
  <c r="J165" i="8"/>
  <c r="F165" i="8"/>
  <c r="G165" i="8" s="1"/>
  <c r="K164" i="8"/>
  <c r="J164" i="8"/>
  <c r="K163" i="8"/>
  <c r="J163" i="8"/>
  <c r="J162" i="8"/>
  <c r="F162" i="8"/>
  <c r="G162" i="8" s="1"/>
  <c r="K161" i="8"/>
  <c r="J161" i="8"/>
  <c r="K160" i="8"/>
  <c r="J160" i="8"/>
  <c r="J159" i="8"/>
  <c r="F159" i="8"/>
  <c r="G159" i="8" s="1"/>
  <c r="F160" i="8" s="1"/>
  <c r="G160" i="8" s="1"/>
  <c r="K158" i="8"/>
  <c r="J158" i="8"/>
  <c r="K157" i="8"/>
  <c r="J157" i="8"/>
  <c r="J156" i="8"/>
  <c r="F156" i="8"/>
  <c r="G156" i="8" s="1"/>
  <c r="K155" i="8"/>
  <c r="J155" i="8"/>
  <c r="K154" i="8"/>
  <c r="J154" i="8"/>
  <c r="J153" i="8"/>
  <c r="F153" i="8"/>
  <c r="G153" i="8" s="1"/>
  <c r="F154" i="8" s="1"/>
  <c r="G154" i="8" s="1"/>
  <c r="K152" i="8"/>
  <c r="J152" i="8"/>
  <c r="K151" i="8"/>
  <c r="J151" i="8"/>
  <c r="J150" i="8"/>
  <c r="F150" i="8"/>
  <c r="G150" i="8" s="1"/>
  <c r="K149" i="8"/>
  <c r="J149" i="8"/>
  <c r="K148" i="8"/>
  <c r="J148" i="8"/>
  <c r="J147" i="8"/>
  <c r="G147" i="8"/>
  <c r="F148" i="8" s="1"/>
  <c r="G148" i="8" s="1"/>
  <c r="F147" i="8"/>
  <c r="K146" i="8"/>
  <c r="J146" i="8"/>
  <c r="K145" i="8"/>
  <c r="J145" i="8"/>
  <c r="J144" i="8"/>
  <c r="F144" i="8"/>
  <c r="G144" i="8" s="1"/>
  <c r="K143" i="8"/>
  <c r="J143" i="8"/>
  <c r="K142" i="8"/>
  <c r="J142" i="8"/>
  <c r="J141" i="8"/>
  <c r="F141" i="8"/>
  <c r="G141" i="8" s="1"/>
  <c r="K304" i="7"/>
  <c r="J304" i="7"/>
  <c r="F304" i="7"/>
  <c r="G304" i="7" s="1"/>
  <c r="K303" i="7"/>
  <c r="J303" i="7"/>
  <c r="G303" i="7"/>
  <c r="K302" i="7"/>
  <c r="J302" i="7"/>
  <c r="G302" i="7"/>
  <c r="J301" i="7"/>
  <c r="G301" i="7"/>
  <c r="J300" i="7"/>
  <c r="G300" i="7"/>
  <c r="J299" i="7"/>
  <c r="G299" i="7"/>
  <c r="K298" i="7"/>
  <c r="J298" i="7"/>
  <c r="G298" i="7"/>
  <c r="K297" i="7"/>
  <c r="J297" i="7"/>
  <c r="G297" i="7"/>
  <c r="J296" i="7"/>
  <c r="G296" i="7"/>
  <c r="J295" i="7"/>
  <c r="G295" i="7"/>
  <c r="K294" i="7"/>
  <c r="J294" i="7"/>
  <c r="G294" i="7"/>
  <c r="J293" i="7"/>
  <c r="G293" i="7"/>
  <c r="C290" i="7"/>
  <c r="K280" i="7"/>
  <c r="J280" i="7"/>
  <c r="F280" i="7"/>
  <c r="G280" i="7" s="1"/>
  <c r="K279" i="7"/>
  <c r="J279" i="7"/>
  <c r="G279" i="7"/>
  <c r="K278" i="7"/>
  <c r="J278" i="7"/>
  <c r="G278" i="7"/>
  <c r="J277" i="7"/>
  <c r="G277" i="7"/>
  <c r="J276" i="7"/>
  <c r="G276" i="7"/>
  <c r="K275" i="7"/>
  <c r="J275" i="7"/>
  <c r="G275" i="7"/>
  <c r="K274" i="7"/>
  <c r="J274" i="7"/>
  <c r="G274" i="7"/>
  <c r="K273" i="7"/>
  <c r="J273" i="7"/>
  <c r="G273" i="7"/>
  <c r="J272" i="7"/>
  <c r="G272" i="7"/>
  <c r="J271" i="7"/>
  <c r="G271" i="7"/>
  <c r="K270" i="7"/>
  <c r="J270" i="7"/>
  <c r="G270" i="7"/>
  <c r="J269" i="7"/>
  <c r="G269" i="7"/>
  <c r="C266" i="7"/>
  <c r="J254" i="7"/>
  <c r="F254" i="7"/>
  <c r="G254" i="7" s="1"/>
  <c r="J253" i="7"/>
  <c r="G253" i="7"/>
  <c r="K252" i="7"/>
  <c r="J252" i="7"/>
  <c r="G252" i="7"/>
  <c r="J251" i="7"/>
  <c r="G251" i="7"/>
  <c r="J250" i="7"/>
  <c r="G250" i="7"/>
  <c r="K249" i="7"/>
  <c r="J249" i="7"/>
  <c r="G249" i="7"/>
  <c r="K248" i="7"/>
  <c r="J248" i="7"/>
  <c r="G248" i="7"/>
  <c r="K247" i="7"/>
  <c r="J247" i="7"/>
  <c r="G247" i="7"/>
  <c r="J246" i="7"/>
  <c r="G246" i="7"/>
  <c r="J245" i="7"/>
  <c r="E245" i="7"/>
  <c r="G245" i="7" s="1"/>
  <c r="J244" i="7"/>
  <c r="E244" i="7"/>
  <c r="G244" i="7" s="1"/>
  <c r="J243" i="7"/>
  <c r="G243" i="7"/>
  <c r="C240" i="7"/>
  <c r="J229" i="7"/>
  <c r="F229" i="7"/>
  <c r="G229" i="7" s="1"/>
  <c r="K228" i="7"/>
  <c r="J228" i="7"/>
  <c r="G228" i="7"/>
  <c r="K227" i="7"/>
  <c r="J227" i="7"/>
  <c r="E227" i="7"/>
  <c r="G227" i="7" s="1"/>
  <c r="K225" i="7"/>
  <c r="J225" i="7"/>
  <c r="E225" i="7"/>
  <c r="G225" i="7" s="1"/>
  <c r="K224" i="7"/>
  <c r="J224" i="7"/>
  <c r="E224" i="7"/>
  <c r="G224" i="7" s="1"/>
  <c r="K223" i="7"/>
  <c r="J223" i="7"/>
  <c r="G223" i="7"/>
  <c r="K222" i="7"/>
  <c r="J222" i="7"/>
  <c r="G222" i="7"/>
  <c r="K221" i="7"/>
  <c r="J221" i="7"/>
  <c r="E221" i="7"/>
  <c r="G221" i="7" s="1"/>
  <c r="K220" i="7"/>
  <c r="J220" i="7"/>
  <c r="E220" i="7"/>
  <c r="G220" i="7" s="1"/>
  <c r="J219" i="7"/>
  <c r="G219" i="7"/>
  <c r="C216" i="7"/>
  <c r="J206" i="7"/>
  <c r="F206" i="7"/>
  <c r="G206" i="7" s="1"/>
  <c r="J205" i="7"/>
  <c r="G205" i="7"/>
  <c r="K204" i="7"/>
  <c r="J204" i="7"/>
  <c r="G204" i="7"/>
  <c r="J203" i="7"/>
  <c r="G203" i="7"/>
  <c r="J202" i="7"/>
  <c r="G202" i="7"/>
  <c r="J201" i="7"/>
  <c r="G201" i="7"/>
  <c r="J200" i="7"/>
  <c r="G200" i="7"/>
  <c r="K199" i="7"/>
  <c r="J199" i="7"/>
  <c r="G199" i="7"/>
  <c r="K198" i="7"/>
  <c r="J198" i="7"/>
  <c r="G198" i="7"/>
  <c r="K197" i="7"/>
  <c r="J197" i="7"/>
  <c r="G197" i="7"/>
  <c r="K196" i="7"/>
  <c r="J196" i="7"/>
  <c r="G196" i="7"/>
  <c r="J195" i="7"/>
  <c r="E195" i="7"/>
  <c r="G195" i="7" s="1"/>
  <c r="K194" i="7"/>
  <c r="J194" i="7"/>
  <c r="G194" i="7"/>
  <c r="J193" i="7"/>
  <c r="G193" i="7"/>
  <c r="C190" i="7"/>
  <c r="K182" i="7"/>
  <c r="J182" i="7"/>
  <c r="F182" i="7"/>
  <c r="G182" i="7" s="1"/>
  <c r="K181" i="7"/>
  <c r="J181" i="7"/>
  <c r="G181" i="7"/>
  <c r="K180" i="7"/>
  <c r="J180" i="7"/>
  <c r="G180" i="7"/>
  <c r="K178" i="7"/>
  <c r="J178" i="7"/>
  <c r="G178" i="7"/>
  <c r="K177" i="7"/>
  <c r="J177" i="7"/>
  <c r="G177" i="7"/>
  <c r="K176" i="7"/>
  <c r="J176" i="7"/>
  <c r="G176" i="7"/>
  <c r="K175" i="7"/>
  <c r="J175" i="7"/>
  <c r="G175" i="7"/>
  <c r="K174" i="7"/>
  <c r="J174" i="7"/>
  <c r="G174" i="7"/>
  <c r="K173" i="7"/>
  <c r="J173" i="7"/>
  <c r="G173" i="7"/>
  <c r="J172" i="7"/>
  <c r="G172" i="7"/>
  <c r="C169" i="7"/>
  <c r="F301" i="8" l="1"/>
  <c r="G301" i="8" s="1"/>
  <c r="F302" i="8"/>
  <c r="G302" i="8" s="1"/>
  <c r="F190" i="8"/>
  <c r="G190" i="8" s="1"/>
  <c r="F290" i="8"/>
  <c r="G290" i="8" s="1"/>
  <c r="P16" i="24"/>
  <c r="F265" i="8"/>
  <c r="G265" i="8" s="1"/>
  <c r="F266" i="8"/>
  <c r="G266" i="8" s="1"/>
  <c r="F277" i="8"/>
  <c r="G277" i="8" s="1"/>
  <c r="F278" i="8"/>
  <c r="G278" i="8" s="1"/>
  <c r="F244" i="8"/>
  <c r="G244" i="8" s="1"/>
  <c r="F243" i="8"/>
  <c r="G243" i="8" s="1"/>
  <c r="F219" i="8"/>
  <c r="G219" i="8" s="1"/>
  <c r="F231" i="8"/>
  <c r="G231" i="8" s="1"/>
  <c r="F143" i="8"/>
  <c r="G143" i="8" s="1"/>
  <c r="F142" i="8"/>
  <c r="G142" i="8" s="1"/>
  <c r="F166" i="8"/>
  <c r="G166" i="8" s="1"/>
  <c r="F167" i="8"/>
  <c r="G167" i="8" s="1"/>
  <c r="F161" i="8"/>
  <c r="G161" i="8" s="1"/>
  <c r="Q22" i="21"/>
  <c r="Q9" i="21"/>
  <c r="P13" i="22"/>
  <c r="F152" i="8"/>
  <c r="G152" i="8" s="1"/>
  <c r="F151" i="8"/>
  <c r="G151" i="8" s="1"/>
  <c r="F176" i="8"/>
  <c r="G176" i="8" s="1"/>
  <c r="F175" i="8"/>
  <c r="G175" i="8" s="1"/>
  <c r="F223" i="8"/>
  <c r="G223" i="8" s="1"/>
  <c r="F222" i="8"/>
  <c r="G222" i="8" s="1"/>
  <c r="F149" i="8"/>
  <c r="G149" i="8" s="1"/>
  <c r="F158" i="8"/>
  <c r="G158" i="8" s="1"/>
  <c r="F157" i="8"/>
  <c r="G157" i="8" s="1"/>
  <c r="F182" i="8"/>
  <c r="G182" i="8" s="1"/>
  <c r="F181" i="8"/>
  <c r="G181" i="8" s="1"/>
  <c r="F217" i="8"/>
  <c r="G217" i="8" s="1"/>
  <c r="F216" i="8"/>
  <c r="G216" i="8" s="1"/>
  <c r="F226" i="8"/>
  <c r="G226" i="8" s="1"/>
  <c r="F225" i="8"/>
  <c r="G225" i="8" s="1"/>
  <c r="F241" i="8"/>
  <c r="G241" i="8" s="1"/>
  <c r="F240" i="8"/>
  <c r="G240" i="8" s="1"/>
  <c r="F269" i="8"/>
  <c r="G269" i="8" s="1"/>
  <c r="F268" i="8"/>
  <c r="G268" i="8" s="1"/>
  <c r="F155" i="8"/>
  <c r="G155" i="8" s="1"/>
  <c r="F164" i="8"/>
  <c r="G164" i="8" s="1"/>
  <c r="F163" i="8"/>
  <c r="G163" i="8" s="1"/>
  <c r="F172" i="8"/>
  <c r="G172" i="8" s="1"/>
  <c r="F179" i="8"/>
  <c r="G179" i="8" s="1"/>
  <c r="F205" i="8"/>
  <c r="G205" i="8" s="1"/>
  <c r="F204" i="8"/>
  <c r="G204" i="8" s="1"/>
  <c r="F211" i="8"/>
  <c r="G211" i="8" s="1"/>
  <c r="F210" i="8"/>
  <c r="G210" i="8" s="1"/>
  <c r="F235" i="8"/>
  <c r="G235" i="8" s="1"/>
  <c r="F234" i="8"/>
  <c r="G234" i="8" s="1"/>
  <c r="F253" i="8"/>
  <c r="G253" i="8" s="1"/>
  <c r="F252" i="8"/>
  <c r="G252" i="8" s="1"/>
  <c r="F272" i="8"/>
  <c r="G272" i="8" s="1"/>
  <c r="F271" i="8"/>
  <c r="G271" i="8" s="1"/>
  <c r="F247" i="8"/>
  <c r="G247" i="8" s="1"/>
  <c r="F246" i="8"/>
  <c r="G246" i="8" s="1"/>
  <c r="F275" i="8"/>
  <c r="G275" i="8" s="1"/>
  <c r="F274" i="8"/>
  <c r="G274" i="8" s="1"/>
  <c r="F287" i="8"/>
  <c r="G287" i="8" s="1"/>
  <c r="F286" i="8"/>
  <c r="G286" i="8" s="1"/>
  <c r="F299" i="8"/>
  <c r="G299" i="8" s="1"/>
  <c r="F298" i="8"/>
  <c r="G298" i="8" s="1"/>
  <c r="F146" i="8"/>
  <c r="G146" i="8" s="1"/>
  <c r="F145" i="8"/>
  <c r="G145" i="8" s="1"/>
  <c r="F170" i="8"/>
  <c r="G170" i="8" s="1"/>
  <c r="F169" i="8"/>
  <c r="G169" i="8" s="1"/>
  <c r="F214" i="8"/>
  <c r="G214" i="8" s="1"/>
  <c r="F213" i="8"/>
  <c r="G213" i="8" s="1"/>
  <c r="F229" i="8"/>
  <c r="G229" i="8" s="1"/>
  <c r="F228" i="8"/>
  <c r="G228" i="8" s="1"/>
  <c r="F238" i="8"/>
  <c r="G238" i="8" s="1"/>
  <c r="F237" i="8"/>
  <c r="G237" i="8" s="1"/>
  <c r="F281" i="8"/>
  <c r="G281" i="8" s="1"/>
  <c r="F280" i="8"/>
  <c r="G280" i="8" s="1"/>
  <c r="F293" i="8"/>
  <c r="G293" i="8" s="1"/>
  <c r="F292" i="8"/>
  <c r="G292" i="8" s="1"/>
  <c r="F305" i="8"/>
  <c r="G305" i="8" s="1"/>
  <c r="F304" i="8"/>
  <c r="G304" i="8" s="1"/>
  <c r="F283" i="8"/>
  <c r="G283" i="8" s="1"/>
  <c r="F295" i="8"/>
  <c r="G295" i="8" s="1"/>
  <c r="Q7" i="21"/>
  <c r="Q18" i="21"/>
  <c r="P10" i="28"/>
  <c r="Q8" i="21"/>
  <c r="P25" i="24" l="1"/>
  <c r="P20" i="24"/>
  <c r="K22" i="21"/>
  <c r="O22" i="21"/>
  <c r="P21" i="24"/>
  <c r="P28" i="24" l="1"/>
  <c r="J14" i="31"/>
  <c r="H14" i="31"/>
  <c r="L14" i="31"/>
  <c r="K129" i="8"/>
  <c r="J129" i="8"/>
  <c r="K128" i="8"/>
  <c r="J128" i="8"/>
  <c r="K127" i="8"/>
  <c r="J127" i="8"/>
  <c r="G127" i="8"/>
  <c r="F129" i="8" s="1"/>
  <c r="G129" i="8" s="1"/>
  <c r="K126" i="8"/>
  <c r="J126" i="8"/>
  <c r="G126" i="8"/>
  <c r="K125" i="8"/>
  <c r="J125" i="8"/>
  <c r="G125" i="8"/>
  <c r="K124" i="8"/>
  <c r="J124" i="8"/>
  <c r="G124" i="8"/>
  <c r="K123" i="8"/>
  <c r="J123" i="8"/>
  <c r="K122" i="8"/>
  <c r="J122" i="8"/>
  <c r="K121" i="8"/>
  <c r="J121" i="8"/>
  <c r="G121" i="8"/>
  <c r="F123" i="8" s="1"/>
  <c r="G123" i="8" s="1"/>
  <c r="K120" i="8"/>
  <c r="J120" i="8"/>
  <c r="K119" i="8"/>
  <c r="J119" i="8"/>
  <c r="J118" i="8"/>
  <c r="F118" i="8"/>
  <c r="G118" i="8" s="1"/>
  <c r="F120" i="8" s="1"/>
  <c r="G120" i="8" s="1"/>
  <c r="K117" i="8"/>
  <c r="J117" i="8"/>
  <c r="K116" i="8"/>
  <c r="J116" i="8"/>
  <c r="J115" i="8"/>
  <c r="F115" i="8"/>
  <c r="G115" i="8" s="1"/>
  <c r="K114" i="8"/>
  <c r="J114" i="8"/>
  <c r="K113" i="8"/>
  <c r="J113" i="8"/>
  <c r="J112" i="8"/>
  <c r="F112" i="8"/>
  <c r="G112" i="8" s="1"/>
  <c r="F114" i="8" s="1"/>
  <c r="G114" i="8" s="1"/>
  <c r="K111" i="8"/>
  <c r="J111" i="8"/>
  <c r="K110" i="8"/>
  <c r="J110" i="8"/>
  <c r="J109" i="8"/>
  <c r="F109" i="8"/>
  <c r="G109" i="8" s="1"/>
  <c r="K108" i="8"/>
  <c r="J108" i="8"/>
  <c r="K107" i="8"/>
  <c r="J107" i="8"/>
  <c r="J106" i="8"/>
  <c r="F106" i="8"/>
  <c r="G106" i="8" s="1"/>
  <c r="F108" i="8" s="1"/>
  <c r="G108" i="8" s="1"/>
  <c r="K105" i="8"/>
  <c r="J105" i="8"/>
  <c r="K104" i="8"/>
  <c r="J104" i="8"/>
  <c r="J103" i="8"/>
  <c r="F103" i="8"/>
  <c r="G103" i="8" s="1"/>
  <c r="K102" i="8"/>
  <c r="J102" i="8"/>
  <c r="K101" i="8"/>
  <c r="J101" i="8"/>
  <c r="J100" i="8"/>
  <c r="F100" i="8"/>
  <c r="G100" i="8" s="1"/>
  <c r="F102" i="8" s="1"/>
  <c r="G102" i="8" s="1"/>
  <c r="K99" i="8"/>
  <c r="J99" i="8"/>
  <c r="K98" i="8"/>
  <c r="J98" i="8"/>
  <c r="J97" i="8"/>
  <c r="F97" i="8"/>
  <c r="G97" i="8" s="1"/>
  <c r="K96" i="8"/>
  <c r="J96" i="8"/>
  <c r="K95" i="8"/>
  <c r="J95" i="8"/>
  <c r="J94" i="8"/>
  <c r="G94" i="8"/>
  <c r="F96" i="8" s="1"/>
  <c r="G96" i="8" s="1"/>
  <c r="F94" i="8"/>
  <c r="K93" i="8"/>
  <c r="J93" i="8"/>
  <c r="K92" i="8"/>
  <c r="J92" i="8"/>
  <c r="J91" i="8"/>
  <c r="F91" i="8"/>
  <c r="G91" i="8" s="1"/>
  <c r="K90" i="8"/>
  <c r="J90" i="8"/>
  <c r="K89" i="8"/>
  <c r="J89" i="8"/>
  <c r="J88" i="8"/>
  <c r="F88" i="8"/>
  <c r="G88" i="8" s="1"/>
  <c r="F90" i="8" s="1"/>
  <c r="G90" i="8" s="1"/>
  <c r="K87" i="8"/>
  <c r="J87" i="8"/>
  <c r="K86" i="8"/>
  <c r="J86" i="8"/>
  <c r="J85" i="8"/>
  <c r="F85" i="8"/>
  <c r="G85" i="8" s="1"/>
  <c r="K84" i="8"/>
  <c r="J84" i="8"/>
  <c r="K83" i="8"/>
  <c r="J83" i="8"/>
  <c r="J82" i="8"/>
  <c r="F82" i="8"/>
  <c r="G82" i="8" s="1"/>
  <c r="K81" i="8"/>
  <c r="J81" i="8"/>
  <c r="K80" i="8"/>
  <c r="J80" i="8"/>
  <c r="J79" i="8"/>
  <c r="F79" i="8"/>
  <c r="G79" i="8" s="1"/>
  <c r="C76" i="8"/>
  <c r="J39" i="12"/>
  <c r="I39" i="12"/>
  <c r="F39" i="12"/>
  <c r="J38" i="12"/>
  <c r="I38" i="12"/>
  <c r="F38" i="12"/>
  <c r="J37" i="12"/>
  <c r="I37" i="12"/>
  <c r="F37" i="12"/>
  <c r="J36" i="12"/>
  <c r="I36" i="12"/>
  <c r="F36" i="12"/>
  <c r="J35" i="12"/>
  <c r="I35" i="12"/>
  <c r="F35" i="12"/>
  <c r="I34" i="12"/>
  <c r="E34" i="12"/>
  <c r="F34" i="12" s="1"/>
  <c r="C31" i="12"/>
  <c r="F84" i="8" l="1"/>
  <c r="G84" i="8" s="1"/>
  <c r="F83" i="8"/>
  <c r="G83" i="8" s="1"/>
  <c r="F95" i="8"/>
  <c r="G95" i="8" s="1"/>
  <c r="F107" i="8"/>
  <c r="G107" i="8" s="1"/>
  <c r="F119" i="8"/>
  <c r="G119" i="8" s="1"/>
  <c r="F87" i="8"/>
  <c r="G87" i="8" s="1"/>
  <c r="F86" i="8"/>
  <c r="G86" i="8" s="1"/>
  <c r="F99" i="8"/>
  <c r="G99" i="8" s="1"/>
  <c r="F98" i="8"/>
  <c r="G98" i="8" s="1"/>
  <c r="F111" i="8"/>
  <c r="G111" i="8" s="1"/>
  <c r="F110" i="8"/>
  <c r="G110" i="8" s="1"/>
  <c r="F81" i="8"/>
  <c r="G81" i="8" s="1"/>
  <c r="F80" i="8"/>
  <c r="G80" i="8" s="1"/>
  <c r="F93" i="8"/>
  <c r="G93" i="8" s="1"/>
  <c r="F92" i="8"/>
  <c r="G92" i="8" s="1"/>
  <c r="F105" i="8"/>
  <c r="G105" i="8" s="1"/>
  <c r="F104" i="8"/>
  <c r="G104" i="8" s="1"/>
  <c r="F117" i="8"/>
  <c r="G117" i="8" s="1"/>
  <c r="F116" i="8"/>
  <c r="G116" i="8" s="1"/>
  <c r="F89" i="8"/>
  <c r="G89" i="8" s="1"/>
  <c r="F101" i="8"/>
  <c r="G101" i="8" s="1"/>
  <c r="F113" i="8"/>
  <c r="G113" i="8" s="1"/>
  <c r="F122" i="8"/>
  <c r="G122" i="8" s="1"/>
  <c r="F128" i="8"/>
  <c r="G128" i="8" s="1"/>
  <c r="N7" i="45"/>
  <c r="L7" i="45"/>
  <c r="K159" i="7"/>
  <c r="J159" i="7"/>
  <c r="F159" i="7"/>
  <c r="G159" i="7" s="1"/>
  <c r="K158" i="7"/>
  <c r="J158" i="7"/>
  <c r="G158" i="7"/>
  <c r="K157" i="7"/>
  <c r="J157" i="7"/>
  <c r="E157" i="7"/>
  <c r="G157" i="7" s="1"/>
  <c r="K156" i="7"/>
  <c r="J156" i="7"/>
  <c r="E156" i="7"/>
  <c r="G156" i="7" s="1"/>
  <c r="K155" i="7"/>
  <c r="J155" i="7"/>
  <c r="E155" i="7"/>
  <c r="G155" i="7" s="1"/>
  <c r="K154" i="7"/>
  <c r="J154" i="7"/>
  <c r="G154" i="7"/>
  <c r="K153" i="7"/>
  <c r="J153" i="7"/>
  <c r="G153" i="7"/>
  <c r="K152" i="7"/>
  <c r="J152" i="7"/>
  <c r="E152" i="7"/>
  <c r="G152" i="7" s="1"/>
  <c r="K151" i="7"/>
  <c r="J151" i="7"/>
  <c r="E151" i="7"/>
  <c r="G151" i="7" s="1"/>
  <c r="J150" i="7"/>
  <c r="G150" i="7"/>
  <c r="C147" i="7"/>
  <c r="N8" i="44"/>
  <c r="J8" i="44"/>
  <c r="N24" i="24"/>
  <c r="J24" i="24"/>
  <c r="J17" i="30"/>
  <c r="H17" i="30"/>
  <c r="P6" i="29" l="1"/>
  <c r="N6" i="29" l="1"/>
  <c r="J6" i="29"/>
  <c r="J17" i="7"/>
  <c r="K136" i="7"/>
  <c r="J136" i="7"/>
  <c r="F136" i="7"/>
  <c r="G136" i="7" s="1"/>
  <c r="K135" i="7"/>
  <c r="J135" i="7"/>
  <c r="G135" i="7"/>
  <c r="K134" i="7"/>
  <c r="J134" i="7"/>
  <c r="E134" i="7"/>
  <c r="G134" i="7" s="1"/>
  <c r="K133" i="7"/>
  <c r="J133" i="7"/>
  <c r="E133" i="7"/>
  <c r="G133" i="7" s="1"/>
  <c r="K132" i="7"/>
  <c r="J132" i="7"/>
  <c r="E132" i="7"/>
  <c r="G132" i="7" s="1"/>
  <c r="K131" i="7"/>
  <c r="J131" i="7"/>
  <c r="G131" i="7"/>
  <c r="K130" i="7"/>
  <c r="J130" i="7"/>
  <c r="G130" i="7"/>
  <c r="K129" i="7"/>
  <c r="J129" i="7"/>
  <c r="E129" i="7"/>
  <c r="G129" i="7" s="1"/>
  <c r="K128" i="7"/>
  <c r="J128" i="7"/>
  <c r="E128" i="7"/>
  <c r="G128" i="7" s="1"/>
  <c r="J127" i="7"/>
  <c r="G127" i="7"/>
  <c r="C124" i="7"/>
  <c r="K113" i="7"/>
  <c r="J113" i="7"/>
  <c r="F113" i="7"/>
  <c r="G113" i="7" s="1"/>
  <c r="K112" i="7"/>
  <c r="J112" i="7"/>
  <c r="G112" i="7"/>
  <c r="K111" i="7"/>
  <c r="J111" i="7"/>
  <c r="E111" i="7"/>
  <c r="G111" i="7" s="1"/>
  <c r="K110" i="7"/>
  <c r="J110" i="7"/>
  <c r="E110" i="7"/>
  <c r="G110" i="7" s="1"/>
  <c r="K109" i="7"/>
  <c r="J109" i="7"/>
  <c r="E109" i="7"/>
  <c r="G109" i="7" s="1"/>
  <c r="K108" i="7"/>
  <c r="J108" i="7"/>
  <c r="G108" i="7"/>
  <c r="K107" i="7"/>
  <c r="J107" i="7"/>
  <c r="G107" i="7"/>
  <c r="K106" i="7"/>
  <c r="J106" i="7"/>
  <c r="E106" i="7"/>
  <c r="G106" i="7" s="1"/>
  <c r="K105" i="7"/>
  <c r="J105" i="7"/>
  <c r="E105" i="7"/>
  <c r="G105" i="7" s="1"/>
  <c r="J104" i="7"/>
  <c r="G104" i="7"/>
  <c r="C101" i="7"/>
  <c r="K92" i="7"/>
  <c r="J92" i="7"/>
  <c r="F92" i="7"/>
  <c r="G92" i="7" s="1"/>
  <c r="K91" i="7"/>
  <c r="J91" i="7"/>
  <c r="G91" i="7"/>
  <c r="K90" i="7"/>
  <c r="J90" i="7"/>
  <c r="E90" i="7"/>
  <c r="G90" i="7" s="1"/>
  <c r="K89" i="7"/>
  <c r="J89" i="7"/>
  <c r="E89" i="7"/>
  <c r="G89" i="7" s="1"/>
  <c r="K88" i="7"/>
  <c r="J88" i="7"/>
  <c r="E88" i="7"/>
  <c r="G88" i="7" s="1"/>
  <c r="K87" i="7"/>
  <c r="J87" i="7"/>
  <c r="G87" i="7"/>
  <c r="K86" i="7"/>
  <c r="J86" i="7"/>
  <c r="G86" i="7"/>
  <c r="K85" i="7"/>
  <c r="J85" i="7"/>
  <c r="E85" i="7"/>
  <c r="G85" i="7" s="1"/>
  <c r="K84" i="7"/>
  <c r="J84" i="7"/>
  <c r="E84" i="7"/>
  <c r="G84" i="7" s="1"/>
  <c r="J83" i="7"/>
  <c r="G83" i="7"/>
  <c r="C80" i="7"/>
  <c r="K71" i="7"/>
  <c r="J71" i="7"/>
  <c r="F71" i="7"/>
  <c r="G71" i="7" s="1"/>
  <c r="K70" i="7"/>
  <c r="J70" i="7"/>
  <c r="G70" i="7"/>
  <c r="K69" i="7"/>
  <c r="J69" i="7"/>
  <c r="E69" i="7"/>
  <c r="G69" i="7" s="1"/>
  <c r="K68" i="7"/>
  <c r="J68" i="7"/>
  <c r="E68" i="7"/>
  <c r="G68" i="7" s="1"/>
  <c r="K67" i="7"/>
  <c r="J67" i="7"/>
  <c r="E67" i="7"/>
  <c r="G67" i="7" s="1"/>
  <c r="K66" i="7"/>
  <c r="J66" i="7"/>
  <c r="G66" i="7"/>
  <c r="K65" i="7"/>
  <c r="J65" i="7"/>
  <c r="G65" i="7"/>
  <c r="K64" i="7"/>
  <c r="J64" i="7"/>
  <c r="E64" i="7"/>
  <c r="G64" i="7" s="1"/>
  <c r="K63" i="7"/>
  <c r="J63" i="7"/>
  <c r="E63" i="7"/>
  <c r="G63" i="7" s="1"/>
  <c r="J62" i="7"/>
  <c r="G62" i="7"/>
  <c r="C59" i="7"/>
  <c r="K48" i="7"/>
  <c r="J48" i="7"/>
  <c r="F48" i="7"/>
  <c r="G48" i="7" s="1"/>
  <c r="K47" i="7"/>
  <c r="J47" i="7"/>
  <c r="G47" i="7"/>
  <c r="K46" i="7"/>
  <c r="J46" i="7"/>
  <c r="E46" i="7"/>
  <c r="G46" i="7" s="1"/>
  <c r="K45" i="7"/>
  <c r="J45" i="7"/>
  <c r="E45" i="7"/>
  <c r="G45" i="7" s="1"/>
  <c r="K44" i="7"/>
  <c r="J44" i="7"/>
  <c r="E44" i="7"/>
  <c r="G44" i="7" s="1"/>
  <c r="K43" i="7"/>
  <c r="J43" i="7"/>
  <c r="G43" i="7"/>
  <c r="K42" i="7"/>
  <c r="J42" i="7"/>
  <c r="G42" i="7"/>
  <c r="K41" i="7"/>
  <c r="J41" i="7"/>
  <c r="E41" i="7"/>
  <c r="G41" i="7" s="1"/>
  <c r="K40" i="7"/>
  <c r="J40" i="7"/>
  <c r="G40" i="7"/>
  <c r="J39" i="7"/>
  <c r="G39" i="7"/>
  <c r="C36" i="7"/>
  <c r="P14" i="22" l="1"/>
  <c r="P25" i="28"/>
  <c r="P19" i="22" l="1"/>
  <c r="L14" i="22"/>
  <c r="J14" i="22"/>
  <c r="J25" i="28"/>
  <c r="L25" i="28"/>
  <c r="I563" i="38"/>
  <c r="G563" i="38"/>
  <c r="I581" i="38"/>
  <c r="G581" i="38"/>
  <c r="AJ586" i="38"/>
  <c r="AI586" i="38"/>
  <c r="AH586" i="38"/>
  <c r="AF586" i="38"/>
  <c r="AE586" i="38"/>
  <c r="AD586" i="38"/>
  <c r="AB586" i="38"/>
  <c r="V586" i="38"/>
  <c r="E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W582" i="38"/>
  <c r="E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X367" i="38"/>
  <c r="W367" i="38"/>
  <c r="V367" i="38"/>
  <c r="E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Z253" i="38"/>
  <c r="X253" i="38"/>
  <c r="W253" i="38"/>
  <c r="V253" i="38"/>
  <c r="E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W174" i="38"/>
  <c r="V174" i="38"/>
  <c r="E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W44" i="38"/>
  <c r="E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W15" i="38"/>
  <c r="V15" i="38"/>
  <c r="E15" i="38"/>
  <c r="D23" i="38"/>
  <c r="E23" i="38"/>
  <c r="V23" i="38"/>
  <c r="W23" i="38"/>
  <c r="X23" i="38"/>
  <c r="Z23" i="38"/>
  <c r="AA23" i="38"/>
  <c r="AB23" i="38"/>
  <c r="AD23" i="38"/>
  <c r="AE23" i="38"/>
  <c r="AF23" i="38"/>
  <c r="AH23" i="38"/>
  <c r="AI23" i="38"/>
  <c r="AJ23" i="38"/>
  <c r="W563" i="38" l="1"/>
  <c r="AB563" i="38"/>
  <c r="AF581" i="38"/>
  <c r="X563" i="38"/>
  <c r="AI563" i="38"/>
  <c r="AH563" i="38"/>
  <c r="AB581" i="38"/>
  <c r="AH581" i="38"/>
  <c r="E581" i="38"/>
  <c r="AE581" i="38"/>
  <c r="AJ581" i="38"/>
  <c r="D563" i="38"/>
  <c r="Z563" i="38"/>
  <c r="AE563" i="38"/>
  <c r="AJ563" i="38"/>
  <c r="F571" i="38"/>
  <c r="J571" i="38" s="1"/>
  <c r="F576" i="38"/>
  <c r="H576" i="38" s="1"/>
  <c r="F580" i="38"/>
  <c r="H580" i="38" s="1"/>
  <c r="AD581" i="38"/>
  <c r="AI581" i="38"/>
  <c r="E563" i="38"/>
  <c r="V563" i="38"/>
  <c r="AA563" i="38"/>
  <c r="AF563" i="38"/>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J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AC252" i="38"/>
  <c r="F252" i="38"/>
  <c r="H252" i="38" s="1"/>
  <c r="Y252" i="38"/>
  <c r="F250" i="38"/>
  <c r="H250" i="38" s="1"/>
  <c r="F248" i="38"/>
  <c r="J248" i="38" s="1"/>
  <c r="Y248" i="38"/>
  <c r="AC249" i="38"/>
  <c r="AK248" i="38"/>
  <c r="Y249" i="38"/>
  <c r="Y251" i="38"/>
  <c r="AK251" i="38"/>
  <c r="AG251" i="38"/>
  <c r="AC251"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AC44" i="38"/>
  <c r="Y52" i="38"/>
  <c r="AK52" i="38"/>
  <c r="F41" i="38"/>
  <c r="H41" i="38" s="1"/>
  <c r="AC43" i="38"/>
  <c r="Y43" i="38"/>
  <c r="AK43" i="38"/>
  <c r="AK44" i="38"/>
  <c r="F39" i="38"/>
  <c r="J39" i="38" s="1"/>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6" i="38"/>
  <c r="J16" i="38" s="1"/>
  <c r="Y23" i="38"/>
  <c r="Y16" i="38"/>
  <c r="AC16" i="38"/>
  <c r="AK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Z519" i="38" s="1"/>
  <c r="X520" i="38"/>
  <c r="W520" i="38"/>
  <c r="W519" i="38" s="1"/>
  <c r="V520" i="38"/>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W231" i="38"/>
  <c r="V231" i="38"/>
  <c r="E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B45" i="38"/>
  <c r="AA45" i="38"/>
  <c r="Z45" i="38"/>
  <c r="W45" i="38"/>
  <c r="V45" i="38"/>
  <c r="E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G501" i="38"/>
  <c r="I501" i="38"/>
  <c r="Z501" i="38"/>
  <c r="AD501" i="38"/>
  <c r="AF501" i="38"/>
  <c r="G519" i="38"/>
  <c r="I519" i="38"/>
  <c r="V519" i="38"/>
  <c r="G546" i="38"/>
  <c r="I546" i="38"/>
  <c r="AD546" i="38"/>
  <c r="G560" i="38"/>
  <c r="I560" i="38"/>
  <c r="AB560" i="38"/>
  <c r="AH560" i="38"/>
  <c r="H381" i="38" l="1"/>
  <c r="J410" i="38"/>
  <c r="J254" i="38"/>
  <c r="J20" i="38"/>
  <c r="J428" i="38"/>
  <c r="J150" i="38"/>
  <c r="H105" i="38"/>
  <c r="J102" i="38"/>
  <c r="J574" i="38"/>
  <c r="AC563" i="38"/>
  <c r="J570" i="38"/>
  <c r="J567"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H363" i="38"/>
  <c r="H319" i="38"/>
  <c r="H373" i="38"/>
  <c r="H357" i="38"/>
  <c r="AL380" i="38"/>
  <c r="H325"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0" i="38"/>
  <c r="AL262" i="38"/>
  <c r="AL260"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Z38" i="38"/>
  <c r="AE38" i="38"/>
  <c r="AJ38" i="38"/>
  <c r="H107" i="38"/>
  <c r="AL106" i="38"/>
  <c r="AL105" i="38"/>
  <c r="H67" i="38"/>
  <c r="H108" i="38"/>
  <c r="H99" i="38"/>
  <c r="AL107" i="38"/>
  <c r="AL101" i="38"/>
  <c r="E38" i="38"/>
  <c r="AA38" i="38"/>
  <c r="AF38" i="38"/>
  <c r="H109" i="38"/>
  <c r="AL108" i="38"/>
  <c r="H101" i="38"/>
  <c r="AL100" i="38"/>
  <c r="AL109" i="38"/>
  <c r="H55" i="38"/>
  <c r="AL55"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Z230" i="38"/>
  <c r="V315" i="38"/>
  <c r="AL22" i="38"/>
  <c r="X315"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K204" i="38"/>
  <c r="AK65" i="38"/>
  <c r="E76" i="38"/>
  <c r="AG65" i="38"/>
  <c r="AK96" i="38"/>
  <c r="AH87" i="38"/>
  <c r="AH86" i="38" s="1"/>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E153" i="38"/>
  <c r="Y560" i="38"/>
  <c r="AD545" i="38"/>
  <c r="AH518" i="38"/>
  <c r="F404" i="38"/>
  <c r="Y378" i="38"/>
  <c r="D270" i="38"/>
  <c r="AK238" i="38"/>
  <c r="D546" i="38"/>
  <c r="D394" i="38"/>
  <c r="D384" i="38"/>
  <c r="Y238" i="38"/>
  <c r="AF13" i="38"/>
  <c r="F432" i="38"/>
  <c r="D137" i="38"/>
  <c r="AK502" i="38"/>
  <c r="AG502" i="38"/>
  <c r="AC502" i="38"/>
  <c r="Y502"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K55" i="8"/>
  <c r="J55" i="8"/>
  <c r="K54"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Y315" i="38"/>
  <c r="H423" i="38"/>
  <c r="J83" i="38"/>
  <c r="AC270" i="38"/>
  <c r="H138" i="38"/>
  <c r="H211" i="38"/>
  <c r="J37" i="38"/>
  <c r="F69" i="38"/>
  <c r="J69" i="38" s="1"/>
  <c r="J385" i="38"/>
  <c r="AK519" i="38"/>
  <c r="H196" i="38"/>
  <c r="H390" i="38"/>
  <c r="J338" i="38"/>
  <c r="AG63" i="38"/>
  <c r="F76" i="38"/>
  <c r="H76" i="38" s="1"/>
  <c r="Y137" i="38"/>
  <c r="AD330" i="38"/>
  <c r="AG330" i="38" s="1"/>
  <c r="J422" i="38"/>
  <c r="H561" i="38"/>
  <c r="Y122" i="38"/>
  <c r="AG194" i="38"/>
  <c r="AL88" i="38"/>
  <c r="J135" i="38"/>
  <c r="F204" i="38"/>
  <c r="H204" i="38" s="1"/>
  <c r="J263" i="38"/>
  <c r="AG122" i="38"/>
  <c r="H65" i="38"/>
  <c r="H166" i="38"/>
  <c r="AC546" i="38"/>
  <c r="AC122" i="38"/>
  <c r="AC337" i="38"/>
  <c r="AK384" i="38"/>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Y546" i="38"/>
  <c r="AG450" i="38"/>
  <c r="AG546" i="38"/>
  <c r="H169" i="38"/>
  <c r="AC315" i="38"/>
  <c r="AK449" i="38"/>
  <c r="AL403" i="38"/>
  <c r="AI229" i="38"/>
  <c r="AL228" i="38"/>
  <c r="AK76" i="38"/>
  <c r="Y76" i="38"/>
  <c r="AK450" i="38"/>
  <c r="AL195" i="38"/>
  <c r="AE12" i="38"/>
  <c r="AL392" i="38"/>
  <c r="AG137" i="38"/>
  <c r="AL263" i="38"/>
  <c r="AI110" i="38"/>
  <c r="AE336" i="38"/>
  <c r="AK122" i="38"/>
  <c r="AC528" i="38"/>
  <c r="AL528" i="38" s="1"/>
  <c r="AL123" i="38"/>
  <c r="AL197" i="38"/>
  <c r="AC86" i="38"/>
  <c r="AK63" i="38"/>
  <c r="AK23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Y340" i="38"/>
  <c r="F315" i="38"/>
  <c r="H315" i="38" s="1"/>
  <c r="AK270" i="38"/>
  <c r="AL432" i="38"/>
  <c r="Y384" i="38"/>
  <c r="AL136" i="38"/>
  <c r="Y69" i="38"/>
  <c r="AK546" i="38"/>
  <c r="AL341" i="38"/>
  <c r="W229" i="38"/>
  <c r="AC63" i="38"/>
  <c r="AL385" i="38"/>
  <c r="AE110" i="38"/>
  <c r="AL154" i="38"/>
  <c r="Y449" i="38"/>
  <c r="Z229" i="38"/>
  <c r="Y63" i="38"/>
  <c r="V229" i="38"/>
  <c r="AC194" i="38"/>
  <c r="AC137" i="38"/>
  <c r="AD229" i="38"/>
  <c r="AI336" i="38"/>
  <c r="AK221" i="38"/>
  <c r="AK315" i="38"/>
  <c r="AC87" i="38"/>
  <c r="J88" i="38"/>
  <c r="AL316" i="38"/>
  <c r="AG340" i="38"/>
  <c r="F87" i="38"/>
  <c r="J87" i="38" s="1"/>
  <c r="AK393" i="38"/>
  <c r="AG519" i="38"/>
  <c r="J502" i="38"/>
  <c r="Y450" i="38"/>
  <c r="H123" i="38"/>
  <c r="H220" i="38"/>
  <c r="J339" i="38"/>
  <c r="F86" i="38"/>
  <c r="J86" i="38" s="1"/>
  <c r="AD336" i="38"/>
  <c r="W336" i="38"/>
  <c r="Y394" i="38"/>
  <c r="AG394" i="38"/>
  <c r="AG413" i="38"/>
  <c r="F153" i="38"/>
  <c r="H153" i="38" s="1"/>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AJ336" i="38"/>
  <c r="AL439" i="38"/>
  <c r="AG86" i="38"/>
  <c r="AL68" i="38"/>
  <c r="AF110" i="38"/>
  <c r="AG168" i="38"/>
  <c r="AL395" i="38"/>
  <c r="AK340" i="38"/>
  <c r="V110" i="38"/>
  <c r="X336" i="38"/>
  <c r="AL169" i="38"/>
  <c r="AG153" i="38"/>
  <c r="V336" i="38"/>
  <c r="F122" i="38"/>
  <c r="J122" i="38" s="1"/>
  <c r="F378" i="38"/>
  <c r="J378" i="38" s="1"/>
  <c r="AD110" i="38"/>
  <c r="AH229" i="38"/>
  <c r="AB336" i="38"/>
  <c r="E412" i="38"/>
  <c r="AK38" i="38"/>
  <c r="AA12" i="38"/>
  <c r="H53" i="38"/>
  <c r="AL83" i="38"/>
  <c r="AG87" i="38"/>
  <c r="AL135" i="38"/>
  <c r="H136" i="38"/>
  <c r="H335" i="38"/>
  <c r="AJ412"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AL378" i="38"/>
  <c r="F111" i="38"/>
  <c r="D212" i="38"/>
  <c r="F221" i="38"/>
  <c r="AC13" i="38"/>
  <c r="Z12" i="38"/>
  <c r="AG13" i="38"/>
  <c r="AL424" i="38"/>
  <c r="F337" i="38"/>
  <c r="AL502" i="38"/>
  <c r="AL238" i="38"/>
  <c r="D393" i="38"/>
  <c r="F393" i="38" s="1"/>
  <c r="F394" i="38"/>
  <c r="D545" i="38"/>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545" i="38" l="1"/>
  <c r="H545" i="38" s="1"/>
  <c r="F30" i="8"/>
  <c r="G30" i="8" s="1"/>
  <c r="X44" i="38" s="1"/>
  <c r="X38" i="3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315" i="38"/>
  <c r="AL450" i="38"/>
  <c r="H69" i="38"/>
  <c r="J153" i="38"/>
  <c r="AK229" i="38"/>
  <c r="H378" i="38"/>
  <c r="AL221" i="38"/>
  <c r="AL449" i="38"/>
  <c r="AL122" i="38"/>
  <c r="H87" i="38"/>
  <c r="AL270" i="38"/>
  <c r="AL546" i="38"/>
  <c r="H86" i="38"/>
  <c r="AK336" i="38"/>
  <c r="AL519" i="38"/>
  <c r="J137" i="38"/>
  <c r="AG229" i="38"/>
  <c r="AL69" i="38"/>
  <c r="AL86" i="38"/>
  <c r="AG336" i="38"/>
  <c r="AK110" i="38"/>
  <c r="AG110" i="38"/>
  <c r="AL413" i="38"/>
  <c r="AC110" i="38"/>
  <c r="AL137" i="38"/>
  <c r="AL194" i="38"/>
  <c r="AL63" i="38"/>
  <c r="J450" i="38"/>
  <c r="H384" i="38"/>
  <c r="H194" i="38"/>
  <c r="AL384" i="38"/>
  <c r="J315" i="38"/>
  <c r="AL394" i="38"/>
  <c r="AL393" i="38"/>
  <c r="AK412" i="38"/>
  <c r="AL412" i="38" s="1"/>
  <c r="AL153" i="38"/>
  <c r="AL212" i="38"/>
  <c r="H122" i="38"/>
  <c r="AL337" i="38"/>
  <c r="Y336" i="38"/>
  <c r="AL76" i="38"/>
  <c r="AL87" i="38"/>
  <c r="AL545" i="38"/>
  <c r="J560" i="38"/>
  <c r="F212" i="38"/>
  <c r="H212" i="38" s="1"/>
  <c r="F412" i="38"/>
  <c r="H412" i="38" s="1"/>
  <c r="AL518" i="38"/>
  <c r="AC12" i="38"/>
  <c r="H394" i="38"/>
  <c r="J394" i="38"/>
  <c r="J337" i="38"/>
  <c r="H337" i="38"/>
  <c r="H518" i="38"/>
  <c r="J518" i="38"/>
  <c r="H546" i="38"/>
  <c r="J546" i="38"/>
  <c r="J331" i="38"/>
  <c r="H331" i="38"/>
  <c r="J270" i="38"/>
  <c r="H270" i="38"/>
  <c r="H413" i="38"/>
  <c r="J413" i="38"/>
  <c r="J221" i="38"/>
  <c r="H221" i="38"/>
  <c r="H97" i="38"/>
  <c r="J97" i="38"/>
  <c r="H519" i="38"/>
  <c r="J519" i="38"/>
  <c r="H393" i="38"/>
  <c r="J393" i="38"/>
  <c r="J111" i="38"/>
  <c r="H111" i="38"/>
  <c r="H330" i="38"/>
  <c r="J330" i="38"/>
  <c r="J98" i="38"/>
  <c r="H98" i="38"/>
  <c r="F31" i="8"/>
  <c r="G31" i="8" s="1"/>
  <c r="X45" i="38" s="1"/>
  <c r="Y45" i="38" s="1"/>
  <c r="F33" i="8"/>
  <c r="G33" i="8" s="1"/>
  <c r="F28" i="8"/>
  <c r="G28" i="8" s="1"/>
  <c r="F21" i="8"/>
  <c r="G21" i="8" s="1"/>
  <c r="J545" i="38" l="1"/>
  <c r="J412" i="38"/>
  <c r="J212" i="38"/>
  <c r="P24" i="28"/>
  <c r="P22" i="28"/>
  <c r="C14" i="7"/>
  <c r="D5" i="7" s="1"/>
  <c r="C14" i="8"/>
  <c r="D5" i="8" s="1"/>
  <c r="C14" i="12"/>
  <c r="D5" i="12" s="1"/>
  <c r="A11"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M30" i="45"/>
  <c r="L30" i="45"/>
  <c r="K30" i="45"/>
  <c r="J30" i="45"/>
  <c r="I30" i="45"/>
  <c r="H30" i="45"/>
  <c r="G30" i="45"/>
  <c r="N11" i="44"/>
  <c r="M11" i="44"/>
  <c r="L11" i="44"/>
  <c r="K11" i="44"/>
  <c r="J11" i="44"/>
  <c r="I11" i="44"/>
  <c r="H11" i="44"/>
  <c r="G11" i="44"/>
  <c r="G33" i="23"/>
  <c r="H33" i="23"/>
  <c r="I33" i="23"/>
  <c r="J33" i="23"/>
  <c r="K33" i="23"/>
  <c r="L33" i="23"/>
  <c r="M33" i="23"/>
  <c r="N33" i="23"/>
  <c r="N12" i="33"/>
  <c r="M12" i="33"/>
  <c r="L12" i="33"/>
  <c r="K12" i="33"/>
  <c r="J12" i="33"/>
  <c r="I12" i="33"/>
  <c r="H12" i="33"/>
  <c r="G12" i="33"/>
  <c r="N28" i="24"/>
  <c r="M28" i="24"/>
  <c r="L28" i="24"/>
  <c r="K28" i="24"/>
  <c r="J28" i="24"/>
  <c r="I28" i="24"/>
  <c r="H28" i="24"/>
  <c r="G28" i="24"/>
  <c r="N20" i="30"/>
  <c r="M20" i="30"/>
  <c r="L20" i="30"/>
  <c r="K20" i="30"/>
  <c r="J20" i="30"/>
  <c r="I20" i="30"/>
  <c r="H20" i="30"/>
  <c r="G20" i="30"/>
  <c r="M15" i="29"/>
  <c r="L15" i="29"/>
  <c r="K15" i="29"/>
  <c r="I15" i="29"/>
  <c r="H15" i="29"/>
  <c r="G15" i="29"/>
  <c r="N19" i="22"/>
  <c r="M19" i="22"/>
  <c r="L19" i="22"/>
  <c r="K19" i="22"/>
  <c r="J19" i="22"/>
  <c r="I19" i="22"/>
  <c r="H19" i="22"/>
  <c r="G19" i="22"/>
  <c r="N34" i="21"/>
  <c r="L34" i="21"/>
  <c r="J34" i="21"/>
  <c r="H34" i="21"/>
  <c r="M29" i="28"/>
  <c r="K29" i="28"/>
  <c r="I29" i="28"/>
  <c r="H29" i="28"/>
  <c r="G29" i="28"/>
  <c r="I13" i="27" l="1"/>
  <c r="I14" i="27"/>
  <c r="I7" i="27"/>
  <c r="O30" i="45"/>
  <c r="O11" i="44"/>
  <c r="O12" i="33"/>
  <c r="I8" i="27"/>
  <c r="O28" i="24"/>
  <c r="O20" i="30"/>
  <c r="O15" i="29"/>
  <c r="I11" i="27"/>
  <c r="O33" i="23"/>
  <c r="I10" i="27"/>
  <c r="O29" i="28"/>
  <c r="P34" i="21"/>
  <c r="I5" i="27"/>
  <c r="D73" i="27" l="1"/>
  <c r="G17" i="8"/>
  <c r="G59" i="8"/>
  <c r="G56" i="8"/>
  <c r="D47" i="27" s="1"/>
  <c r="G65" i="8"/>
  <c r="D50" i="27" s="1"/>
  <c r="G62" i="8"/>
  <c r="D49" i="27" s="1"/>
  <c r="D48" i="27" l="1"/>
  <c r="D15" i="38"/>
  <c r="F15" i="38" s="1"/>
  <c r="X15" i="38"/>
  <c r="Y15" i="38" s="1"/>
  <c r="AL15" i="38" s="1"/>
  <c r="F60" i="8"/>
  <c r="F61" i="8"/>
  <c r="D14" i="38"/>
  <c r="V14" i="38"/>
  <c r="K26" i="7"/>
  <c r="K25" i="7"/>
  <c r="K24" i="7"/>
  <c r="K23" i="7"/>
  <c r="K22" i="7"/>
  <c r="K21" i="7"/>
  <c r="K20" i="7"/>
  <c r="K19" i="7"/>
  <c r="K18" i="7"/>
  <c r="J15" i="38" l="1"/>
  <c r="H15" i="38"/>
  <c r="Q40" i="43"/>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E17" i="12"/>
  <c r="J22" i="12"/>
  <c r="J21" i="12"/>
  <c r="J20" i="12"/>
  <c r="J19" i="12"/>
  <c r="J18" i="12"/>
  <c r="R231" i="38" l="1"/>
  <c r="R586" i="38"/>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C9" i="27"/>
  <c r="P18" i="43"/>
  <c r="Q17" i="43"/>
  <c r="C8" i="27"/>
  <c r="U586" i="38" l="1"/>
  <c r="M231" i="38"/>
  <c r="M174" i="38"/>
  <c r="K88" i="38"/>
  <c r="S174" i="38"/>
  <c r="N586" i="38"/>
  <c r="Q32" i="38"/>
  <c r="P586" i="38"/>
  <c r="Q586" i="38"/>
  <c r="O174" i="38"/>
  <c r="U174" i="38"/>
  <c r="P231" i="38"/>
  <c r="P14" i="38"/>
  <c r="L28" i="38"/>
  <c r="O37" i="38"/>
  <c r="S53" i="38"/>
  <c r="Q68" i="38"/>
  <c r="T70" i="38"/>
  <c r="N88" i="38"/>
  <c r="U96" i="38"/>
  <c r="Q123" i="38"/>
  <c r="T135" i="38"/>
  <c r="N138" i="38"/>
  <c r="U152" i="38"/>
  <c r="K166" i="38"/>
  <c r="R167" i="38"/>
  <c r="L195" i="38"/>
  <c r="O196" i="38"/>
  <c r="M211" i="38"/>
  <c r="P220" i="38"/>
  <c r="S222" i="38"/>
  <c r="Q247" i="38"/>
  <c r="T271" i="38"/>
  <c r="N335" i="38"/>
  <c r="U338" i="38"/>
  <c r="K341" i="38"/>
  <c r="R385" i="38"/>
  <c r="L392" i="38"/>
  <c r="O395" i="38"/>
  <c r="M403" i="38"/>
  <c r="P411" i="38"/>
  <c r="S414" i="38"/>
  <c r="Q423" i="38"/>
  <c r="T431" i="38"/>
  <c r="N438" i="38"/>
  <c r="U448" i="38"/>
  <c r="K520" i="38"/>
  <c r="Q547" i="38"/>
  <c r="T561" i="38"/>
  <c r="T560" i="38" s="1"/>
  <c r="L37" i="38"/>
  <c r="O42" i="38"/>
  <c r="K65" i="38"/>
  <c r="R68" i="38"/>
  <c r="S231" i="38"/>
  <c r="O231" i="38"/>
  <c r="T231" i="38"/>
  <c r="N174" i="38"/>
  <c r="R585" i="38"/>
  <c r="K584" i="38"/>
  <c r="S582" i="38"/>
  <c r="S579" i="38"/>
  <c r="P578" i="38"/>
  <c r="M577" i="38"/>
  <c r="O575" i="38"/>
  <c r="L574" i="38"/>
  <c r="R572" i="38"/>
  <c r="K571" i="38"/>
  <c r="U569" i="38"/>
  <c r="N568" i="38"/>
  <c r="T566" i="38"/>
  <c r="Q565" i="38"/>
  <c r="S556" i="38"/>
  <c r="P555" i="38"/>
  <c r="M554" i="38"/>
  <c r="K558" i="38"/>
  <c r="R559" i="38"/>
  <c r="R551" i="38"/>
  <c r="K550" i="38"/>
  <c r="R584" i="38"/>
  <c r="K583" i="38"/>
  <c r="Q580" i="38"/>
  <c r="S578" i="38"/>
  <c r="P577" i="38"/>
  <c r="M576" i="38"/>
  <c r="O574" i="38"/>
  <c r="L573" i="38"/>
  <c r="R571" i="38"/>
  <c r="K570" i="38"/>
  <c r="U568" i="38"/>
  <c r="N567" i="38"/>
  <c r="T565" i="38"/>
  <c r="Q564" i="38"/>
  <c r="S555" i="38"/>
  <c r="P554" i="38"/>
  <c r="U557" i="38"/>
  <c r="K559" i="38"/>
  <c r="P552" i="38"/>
  <c r="M551" i="38"/>
  <c r="P585" i="38"/>
  <c r="M584" i="38"/>
  <c r="Q582" i="38"/>
  <c r="L580" i="38"/>
  <c r="R578" i="38"/>
  <c r="K577" i="38"/>
  <c r="U575" i="38"/>
  <c r="N574" i="38"/>
  <c r="T572" i="38"/>
  <c r="Q571" i="38"/>
  <c r="S569" i="38"/>
  <c r="P568" i="38"/>
  <c r="M567" i="38"/>
  <c r="O565" i="38"/>
  <c r="L564" i="38"/>
  <c r="R555" i="38"/>
  <c r="K554" i="38"/>
  <c r="Q558" i="38"/>
  <c r="T559" i="38"/>
  <c r="T551" i="38"/>
  <c r="Q550" i="38"/>
  <c r="O585" i="38"/>
  <c r="L584" i="38"/>
  <c r="T582" i="38"/>
  <c r="O580" i="38"/>
  <c r="L579" i="38"/>
  <c r="R577" i="38"/>
  <c r="K576" i="38"/>
  <c r="U574" i="38"/>
  <c r="N573" i="38"/>
  <c r="T571" i="38"/>
  <c r="Q570" i="38"/>
  <c r="S568" i="38"/>
  <c r="P567" i="38"/>
  <c r="M566" i="38"/>
  <c r="O564" i="38"/>
  <c r="L556" i="38"/>
  <c r="R554" i="38"/>
  <c r="S557" i="38"/>
  <c r="Q559" i="38"/>
  <c r="S551" i="38"/>
  <c r="P550" i="38"/>
  <c r="P549" i="38"/>
  <c r="M548" i="38"/>
  <c r="S537" i="38"/>
  <c r="P536" i="38"/>
  <c r="M535" i="38"/>
  <c r="O533" i="38"/>
  <c r="L532" i="38"/>
  <c r="R530" i="38"/>
  <c r="M539" i="38"/>
  <c r="O540" i="38"/>
  <c r="L538" i="38"/>
  <c r="R543" i="38"/>
  <c r="K542" i="38"/>
  <c r="M524" i="38"/>
  <c r="P525" i="38"/>
  <c r="S526" i="38"/>
  <c r="Q523" i="38"/>
  <c r="S521" i="38"/>
  <c r="N441" i="38"/>
  <c r="T443" i="38"/>
  <c r="Q442" i="38"/>
  <c r="O549" i="38"/>
  <c r="L548" i="38"/>
  <c r="R537" i="38"/>
  <c r="K536" i="38"/>
  <c r="U534" i="38"/>
  <c r="N533" i="38"/>
  <c r="T531" i="38"/>
  <c r="Q530" i="38"/>
  <c r="L539" i="38"/>
  <c r="R540" i="38"/>
  <c r="K538" i="38"/>
  <c r="U543" i="38"/>
  <c r="N542" i="38"/>
  <c r="N524" i="38"/>
  <c r="U525" i="38"/>
  <c r="K527" i="38"/>
  <c r="P523" i="38"/>
  <c r="M522" i="38"/>
  <c r="Q441" i="38"/>
  <c r="S443" i="38"/>
  <c r="P442" i="38"/>
  <c r="N549" i="38"/>
  <c r="N553" i="38"/>
  <c r="M537" i="38"/>
  <c r="O535" i="38"/>
  <c r="L534" i="38"/>
  <c r="R532" i="38"/>
  <c r="K531" i="38"/>
  <c r="S539" i="38"/>
  <c r="P541" i="38"/>
  <c r="M540" i="38"/>
  <c r="O529" i="38"/>
  <c r="L543" i="38"/>
  <c r="R544" i="38"/>
  <c r="S524" i="38"/>
  <c r="Q526" i="38"/>
  <c r="T527" i="38"/>
  <c r="T522" i="38"/>
  <c r="Q521" i="38"/>
  <c r="L441" i="38"/>
  <c r="R443" i="38"/>
  <c r="K442" i="38"/>
  <c r="S549" i="38"/>
  <c r="K553" i="38"/>
  <c r="P537" i="38"/>
  <c r="M536" i="38"/>
  <c r="O534" i="38"/>
  <c r="L533" i="38"/>
  <c r="R531" i="38"/>
  <c r="K530" i="38"/>
  <c r="O541" i="38"/>
  <c r="L540" i="38"/>
  <c r="R529" i="38"/>
  <c r="K543" i="38"/>
  <c r="U544" i="38"/>
  <c r="P524" i="38"/>
  <c r="S525" i="38"/>
  <c r="Q527" i="38"/>
  <c r="S522" i="38"/>
  <c r="P521" i="38"/>
  <c r="K441" i="38"/>
  <c r="U443" i="38"/>
  <c r="N442" i="38"/>
  <c r="S446" i="38"/>
  <c r="P445" i="38"/>
  <c r="M447" i="38"/>
  <c r="U437" i="38"/>
  <c r="P510" i="38"/>
  <c r="M509" i="38"/>
  <c r="O507" i="38"/>
  <c r="L506" i="38"/>
  <c r="R504" i="38"/>
  <c r="K503" i="38"/>
  <c r="U513" i="38"/>
  <c r="N512" i="38"/>
  <c r="T516" i="38"/>
  <c r="Q515" i="38"/>
  <c r="U433" i="38"/>
  <c r="P427" i="38"/>
  <c r="M426" i="38"/>
  <c r="O429" i="38"/>
  <c r="L428" i="38"/>
  <c r="R421" i="38"/>
  <c r="K418" i="38"/>
  <c r="R446" i="38"/>
  <c r="K445" i="38"/>
  <c r="S436" i="38"/>
  <c r="P437" i="38"/>
  <c r="K510" i="38"/>
  <c r="U508" i="38"/>
  <c r="N507" i="38"/>
  <c r="T505" i="38"/>
  <c r="Q504" i="38"/>
  <c r="S514" i="38"/>
  <c r="P513" i="38"/>
  <c r="M512" i="38"/>
  <c r="O516" i="38"/>
  <c r="L515" i="38"/>
  <c r="T433" i="38"/>
  <c r="O427" i="38"/>
  <c r="L426" i="38"/>
  <c r="R429" i="38"/>
  <c r="K428" i="38"/>
  <c r="U421" i="38"/>
  <c r="N418" i="38"/>
  <c r="T416" i="38"/>
  <c r="M446" i="38"/>
  <c r="O447" i="38"/>
  <c r="S437" i="38"/>
  <c r="N510" i="38"/>
  <c r="T508" i="38"/>
  <c r="Q507" i="38"/>
  <c r="S505" i="38"/>
  <c r="P504" i="38"/>
  <c r="M503" i="38"/>
  <c r="O513" i="38"/>
  <c r="L512" i="38"/>
  <c r="R516" i="38"/>
  <c r="K515" i="38"/>
  <c r="S433" i="38"/>
  <c r="N427" i="38"/>
  <c r="T425" i="38"/>
  <c r="Q429" i="38"/>
  <c r="S430" i="38"/>
  <c r="P421" i="38"/>
  <c r="M418" i="38"/>
  <c r="O416" i="38"/>
  <c r="L446" i="38"/>
  <c r="R447" i="38"/>
  <c r="M436" i="38"/>
  <c r="Q510" i="38"/>
  <c r="S508" i="38"/>
  <c r="P507" i="38"/>
  <c r="M506" i="38"/>
  <c r="O504" i="38"/>
  <c r="L503" i="38"/>
  <c r="R513" i="38"/>
  <c r="K512" i="38"/>
  <c r="U516" i="38"/>
  <c r="N515" i="38"/>
  <c r="R433" i="38"/>
  <c r="M427" i="38"/>
  <c r="O425" i="38"/>
  <c r="L429" i="38"/>
  <c r="R430" i="38"/>
  <c r="K421" i="38"/>
  <c r="U417" i="38"/>
  <c r="N416" i="38"/>
  <c r="T476" i="38"/>
  <c r="Q475" i="38"/>
  <c r="S473" i="38"/>
  <c r="P472" i="38"/>
  <c r="M471" i="38"/>
  <c r="O469" i="38"/>
  <c r="L468" i="38"/>
  <c r="R466" i="38"/>
  <c r="K465" i="38"/>
  <c r="U463" i="38"/>
  <c r="N462" i="38"/>
  <c r="T460" i="38"/>
  <c r="Q459" i="38"/>
  <c r="S457" i="38"/>
  <c r="P456" i="38"/>
  <c r="M455" i="38"/>
  <c r="O453" i="38"/>
  <c r="L452" i="38"/>
  <c r="R491" i="38"/>
  <c r="K490" i="38"/>
  <c r="R416" i="38"/>
  <c r="S476" i="38"/>
  <c r="P475" i="38"/>
  <c r="M474" i="38"/>
  <c r="O472" i="38"/>
  <c r="L471" i="38"/>
  <c r="R469" i="38"/>
  <c r="K468" i="38"/>
  <c r="U466" i="38"/>
  <c r="N465" i="38"/>
  <c r="T463" i="38"/>
  <c r="Q462" i="38"/>
  <c r="S460" i="38"/>
  <c r="P459" i="38"/>
  <c r="M458" i="38"/>
  <c r="O456" i="38"/>
  <c r="L455" i="38"/>
  <c r="R453" i="38"/>
  <c r="K452" i="38"/>
  <c r="U491" i="38"/>
  <c r="N490" i="38"/>
  <c r="Q416" i="38"/>
  <c r="M415" i="38"/>
  <c r="O475" i="38"/>
  <c r="L474" i="38"/>
  <c r="R472" i="38"/>
  <c r="K471" i="38"/>
  <c r="U469" i="38"/>
  <c r="N468" i="38"/>
  <c r="T466" i="38"/>
  <c r="Q465" i="38"/>
  <c r="S463" i="38"/>
  <c r="P462" i="38"/>
  <c r="M461" i="38"/>
  <c r="O459" i="38"/>
  <c r="L458" i="38"/>
  <c r="R456" i="38"/>
  <c r="K455" i="38"/>
  <c r="U453" i="38"/>
  <c r="N452" i="38"/>
  <c r="T491" i="38"/>
  <c r="Q490" i="38"/>
  <c r="P416" i="38"/>
  <c r="L415" i="38"/>
  <c r="R475" i="38"/>
  <c r="K474" i="38"/>
  <c r="U472" i="38"/>
  <c r="N471" i="38"/>
  <c r="T469" i="38"/>
  <c r="Q468" i="38"/>
  <c r="S466" i="38"/>
  <c r="P465" i="38"/>
  <c r="M464" i="38"/>
  <c r="O462" i="38"/>
  <c r="L461" i="38"/>
  <c r="R459" i="38"/>
  <c r="K458" i="38"/>
  <c r="U456" i="38"/>
  <c r="N455" i="38"/>
  <c r="T453" i="38"/>
  <c r="Q452" i="38"/>
  <c r="S491" i="38"/>
  <c r="P490" i="38"/>
  <c r="M489" i="38"/>
  <c r="T487" i="38"/>
  <c r="Q486" i="38"/>
  <c r="S484" i="38"/>
  <c r="T586" i="38"/>
  <c r="L174" i="38"/>
  <c r="N585" i="38"/>
  <c r="T583" i="38"/>
  <c r="O582" i="38"/>
  <c r="O579" i="38"/>
  <c r="L578" i="38"/>
  <c r="R576" i="38"/>
  <c r="K575" i="38"/>
  <c r="U573" i="38"/>
  <c r="N572" i="38"/>
  <c r="T570" i="38"/>
  <c r="Q569" i="38"/>
  <c r="S567" i="38"/>
  <c r="P566" i="38"/>
  <c r="M565" i="38"/>
  <c r="O556" i="38"/>
  <c r="L555" i="38"/>
  <c r="L557" i="38"/>
  <c r="O558" i="38"/>
  <c r="U552" i="38"/>
  <c r="N551" i="38"/>
  <c r="U585" i="38"/>
  <c r="N584" i="38"/>
  <c r="R582" i="38"/>
  <c r="M580" i="38"/>
  <c r="O578" i="38"/>
  <c r="L577" i="38"/>
  <c r="R575" i="38"/>
  <c r="K574" i="38"/>
  <c r="U572" i="38"/>
  <c r="N571" i="38"/>
  <c r="T569" i="38"/>
  <c r="Q568" i="38"/>
  <c r="S566" i="38"/>
  <c r="P565" i="38"/>
  <c r="M564" i="38"/>
  <c r="O555" i="38"/>
  <c r="L554" i="38"/>
  <c r="L558" i="38"/>
  <c r="O559" i="38"/>
  <c r="L552" i="38"/>
  <c r="R550" i="38"/>
  <c r="L585" i="38"/>
  <c r="R583" i="38"/>
  <c r="M582" i="38"/>
  <c r="U579" i="38"/>
  <c r="N578" i="38"/>
  <c r="T576" i="38"/>
  <c r="Q575" i="38"/>
  <c r="S573" i="38"/>
  <c r="P572" i="38"/>
  <c r="M571" i="38"/>
  <c r="O569" i="38"/>
  <c r="L568" i="38"/>
  <c r="R566" i="38"/>
  <c r="K565" i="38"/>
  <c r="U556" i="38"/>
  <c r="N555" i="38"/>
  <c r="N557" i="38"/>
  <c r="U558" i="38"/>
  <c r="S552" i="38"/>
  <c r="P551" i="38"/>
  <c r="M550" i="38"/>
  <c r="K585" i="38"/>
  <c r="U583" i="38"/>
  <c r="P582" i="38"/>
  <c r="K580" i="38"/>
  <c r="U578" i="38"/>
  <c r="N577" i="38"/>
  <c r="T575" i="38"/>
  <c r="Q574" i="38"/>
  <c r="S572" i="38"/>
  <c r="P571" i="38"/>
  <c r="M570" i="38"/>
  <c r="O568" i="38"/>
  <c r="L567" i="38"/>
  <c r="R565" i="38"/>
  <c r="K564" i="38"/>
  <c r="U555" i="38"/>
  <c r="N554" i="38"/>
  <c r="N558" i="38"/>
  <c r="U559" i="38"/>
  <c r="O551" i="38"/>
  <c r="L550" i="38"/>
  <c r="L549" i="38"/>
  <c r="L553" i="38"/>
  <c r="O537" i="38"/>
  <c r="L536" i="38"/>
  <c r="R534" i="38"/>
  <c r="K533" i="38"/>
  <c r="U531" i="38"/>
  <c r="N530" i="38"/>
  <c r="R541" i="38"/>
  <c r="K540" i="38"/>
  <c r="U529" i="38"/>
  <c r="N543" i="38"/>
  <c r="T544" i="38"/>
  <c r="Q524" i="38"/>
  <c r="T525" i="38"/>
  <c r="N527" i="38"/>
  <c r="M523" i="38"/>
  <c r="O521" i="38"/>
  <c r="S444" i="38"/>
  <c r="P443" i="38"/>
  <c r="M442" i="38"/>
  <c r="K549" i="38"/>
  <c r="M553" i="38"/>
  <c r="N537" i="38"/>
  <c r="T535" i="38"/>
  <c r="Q534" i="38"/>
  <c r="S532" i="38"/>
  <c r="P531" i="38"/>
  <c r="M530" i="38"/>
  <c r="U541" i="38"/>
  <c r="N540" i="38"/>
  <c r="T529" i="38"/>
  <c r="Q543" i="38"/>
  <c r="S544" i="38"/>
  <c r="R524" i="38"/>
  <c r="L526" i="38"/>
  <c r="O527" i="38"/>
  <c r="L523" i="38"/>
  <c r="R521" i="38"/>
  <c r="M441" i="38"/>
  <c r="O443" i="38"/>
  <c r="L442" i="38"/>
  <c r="S548" i="38"/>
  <c r="R553" i="38"/>
  <c r="R536" i="38"/>
  <c r="K535" i="38"/>
  <c r="U533" i="38"/>
  <c r="N532" i="38"/>
  <c r="T530" i="38"/>
  <c r="O539" i="38"/>
  <c r="L541" i="38"/>
  <c r="R538" i="38"/>
  <c r="K529" i="38"/>
  <c r="U542" i="38"/>
  <c r="N544" i="38"/>
  <c r="N525" i="38"/>
  <c r="U526" i="38"/>
  <c r="S523" i="38"/>
  <c r="P522" i="38"/>
  <c r="M521" i="38"/>
  <c r="U444" i="38"/>
  <c r="N443" i="38"/>
  <c r="T440" i="38"/>
  <c r="M549" i="38"/>
  <c r="O553" i="38"/>
  <c r="L537" i="38"/>
  <c r="R535" i="38"/>
  <c r="K534" i="38"/>
  <c r="U532" i="38"/>
  <c r="N531" i="38"/>
  <c r="R539" i="38"/>
  <c r="K541" i="38"/>
  <c r="U538" i="38"/>
  <c r="N529" i="38"/>
  <c r="T542" i="38"/>
  <c r="Q544" i="38"/>
  <c r="T524" i="38"/>
  <c r="N526" i="38"/>
  <c r="U527" i="38"/>
  <c r="O522" i="38"/>
  <c r="L521" i="38"/>
  <c r="T444" i="38"/>
  <c r="Q443" i="38"/>
  <c r="S440" i="38"/>
  <c r="O446" i="38"/>
  <c r="L445" i="38"/>
  <c r="T436" i="38"/>
  <c r="Q437" i="38"/>
  <c r="L510" i="38"/>
  <c r="R508" i="38"/>
  <c r="K507" i="38"/>
  <c r="U505" i="38"/>
  <c r="N504" i="38"/>
  <c r="T514" i="38"/>
  <c r="Q513" i="38"/>
  <c r="S511" i="38"/>
  <c r="P516" i="38"/>
  <c r="M515" i="38"/>
  <c r="Q433" i="38"/>
  <c r="L427" i="38"/>
  <c r="R425" i="38"/>
  <c r="K429" i="38"/>
  <c r="U430" i="38"/>
  <c r="N421" i="38"/>
  <c r="T417" i="38"/>
  <c r="N446" i="38"/>
  <c r="T447" i="38"/>
  <c r="O436" i="38"/>
  <c r="L437" i="38"/>
  <c r="T509" i="38"/>
  <c r="Q508" i="38"/>
  <c r="S506" i="38"/>
  <c r="P505" i="38"/>
  <c r="M504" i="38"/>
  <c r="O514" i="38"/>
  <c r="L513" i="38"/>
  <c r="R511" i="38"/>
  <c r="K516" i="38"/>
  <c r="U517" i="38"/>
  <c r="P433" i="38"/>
  <c r="K427" i="38"/>
  <c r="U425" i="38"/>
  <c r="N429" i="38"/>
  <c r="T430" i="38"/>
  <c r="Q421" i="38"/>
  <c r="S417" i="38"/>
  <c r="Q440" i="38"/>
  <c r="R445" i="38"/>
  <c r="K447" i="38"/>
  <c r="O437" i="38"/>
  <c r="S509" i="38"/>
  <c r="P508" i="38"/>
  <c r="M507" i="38"/>
  <c r="O505" i="38"/>
  <c r="L504" i="38"/>
  <c r="R514" i="38"/>
  <c r="K513" i="38"/>
  <c r="U511" i="38"/>
  <c r="N516" i="38"/>
  <c r="T517" i="38"/>
  <c r="O433" i="38"/>
  <c r="S426" i="38"/>
  <c r="P425" i="38"/>
  <c r="M429" i="38"/>
  <c r="O430" i="38"/>
  <c r="L421" i="38"/>
  <c r="R417" i="38"/>
  <c r="M440" i="38"/>
  <c r="U445" i="38"/>
  <c r="N447" i="38"/>
  <c r="R437" i="38"/>
  <c r="M510" i="38"/>
  <c r="O508" i="38"/>
  <c r="L507" i="38"/>
  <c r="R505" i="38"/>
  <c r="K504" i="38"/>
  <c r="U514" i="38"/>
  <c r="N513" i="38"/>
  <c r="T511" i="38"/>
  <c r="Q516" i="38"/>
  <c r="S517" i="38"/>
  <c r="N433" i="38"/>
  <c r="R426" i="38"/>
  <c r="K425" i="38"/>
  <c r="U428" i="38"/>
  <c r="N430" i="38"/>
  <c r="T418" i="38"/>
  <c r="Q417" i="38"/>
  <c r="S415" i="38"/>
  <c r="P476" i="38"/>
  <c r="M475" i="38"/>
  <c r="O473" i="38"/>
  <c r="L472" i="38"/>
  <c r="R470" i="38"/>
  <c r="K469" i="38"/>
  <c r="U467" i="38"/>
  <c r="N466" i="38"/>
  <c r="T464" i="38"/>
  <c r="Q463" i="38"/>
  <c r="S461" i="38"/>
  <c r="P460" i="38"/>
  <c r="M459" i="38"/>
  <c r="O457" i="38"/>
  <c r="L456" i="38"/>
  <c r="R454" i="38"/>
  <c r="K453" i="38"/>
  <c r="U492" i="38"/>
  <c r="N491" i="38"/>
  <c r="T489" i="38"/>
  <c r="M416" i="38"/>
  <c r="O476" i="38"/>
  <c r="L475" i="38"/>
  <c r="R473" i="38"/>
  <c r="K472" i="38"/>
  <c r="U470" i="38"/>
  <c r="N469" i="38"/>
  <c r="T467" i="38"/>
  <c r="Q466" i="38"/>
  <c r="S464" i="38"/>
  <c r="P463" i="38"/>
  <c r="M462" i="38"/>
  <c r="O460" i="38"/>
  <c r="L459" i="38"/>
  <c r="R457" i="38"/>
  <c r="K456" i="38"/>
  <c r="U454" i="38"/>
  <c r="N453" i="38"/>
  <c r="T492" i="38"/>
  <c r="Q491" i="38"/>
  <c r="S489" i="38"/>
  <c r="L416" i="38"/>
  <c r="R476" i="38"/>
  <c r="K475" i="38"/>
  <c r="U473" i="38"/>
  <c r="N472" i="38"/>
  <c r="T470" i="38"/>
  <c r="Q469" i="38"/>
  <c r="S467" i="38"/>
  <c r="P466" i="38"/>
  <c r="M465" i="38"/>
  <c r="O463" i="38"/>
  <c r="L462" i="38"/>
  <c r="R460" i="38"/>
  <c r="K459" i="38"/>
  <c r="U457" i="38"/>
  <c r="N456" i="38"/>
  <c r="T454" i="38"/>
  <c r="Q453" i="38"/>
  <c r="S492" i="38"/>
  <c r="P491" i="38"/>
  <c r="M490" i="38"/>
  <c r="K416" i="38"/>
  <c r="U476" i="38"/>
  <c r="N475" i="38"/>
  <c r="T473" i="38"/>
  <c r="Q472" i="38"/>
  <c r="S470" i="38"/>
  <c r="P469" i="38"/>
  <c r="M468" i="38"/>
  <c r="O466" i="38"/>
  <c r="L465" i="38"/>
  <c r="R463" i="38"/>
  <c r="K462" i="38"/>
  <c r="U460" i="38"/>
  <c r="N459" i="38"/>
  <c r="T457" i="38"/>
  <c r="Q456" i="38"/>
  <c r="S454" i="38"/>
  <c r="P453" i="38"/>
  <c r="M452" i="38"/>
  <c r="O491" i="38"/>
  <c r="L490" i="38"/>
  <c r="L231" i="38"/>
  <c r="Q174" i="38"/>
  <c r="S584" i="38"/>
  <c r="P583" i="38"/>
  <c r="R580" i="38"/>
  <c r="K579" i="38"/>
  <c r="U577" i="38"/>
  <c r="N576" i="38"/>
  <c r="T574" i="38"/>
  <c r="Q573" i="38"/>
  <c r="S571" i="38"/>
  <c r="P570" i="38"/>
  <c r="M569" i="38"/>
  <c r="O567" i="38"/>
  <c r="L566" i="38"/>
  <c r="R564" i="38"/>
  <c r="K556" i="38"/>
  <c r="U554" i="38"/>
  <c r="P557" i="38"/>
  <c r="S558" i="38"/>
  <c r="Q552" i="38"/>
  <c r="S550" i="38"/>
  <c r="Q585" i="38"/>
  <c r="S583" i="38"/>
  <c r="N582" i="38"/>
  <c r="R579" i="38"/>
  <c r="K578" i="38"/>
  <c r="U576" i="38"/>
  <c r="N575" i="38"/>
  <c r="T573" i="38"/>
  <c r="Q572" i="38"/>
  <c r="S570" i="38"/>
  <c r="P569" i="38"/>
  <c r="M568" i="38"/>
  <c r="O566" i="38"/>
  <c r="L565" i="38"/>
  <c r="R556" i="38"/>
  <c r="K555" i="38"/>
  <c r="M557" i="38"/>
  <c r="P558" i="38"/>
  <c r="S559" i="38"/>
  <c r="U551" i="38"/>
  <c r="N550" i="38"/>
  <c r="U584" i="38"/>
  <c r="N583" i="38"/>
  <c r="T580" i="38"/>
  <c r="Q579" i="38"/>
  <c r="S577" i="38"/>
  <c r="P576" i="38"/>
  <c r="M575" i="38"/>
  <c r="O573" i="38"/>
  <c r="L572" i="38"/>
  <c r="R570" i="38"/>
  <c r="K569" i="38"/>
  <c r="U567" i="38"/>
  <c r="N566" i="38"/>
  <c r="T564" i="38"/>
  <c r="Q556" i="38"/>
  <c r="S554" i="38"/>
  <c r="R557" i="38"/>
  <c r="L559" i="38"/>
  <c r="O552" i="38"/>
  <c r="L551" i="38"/>
  <c r="R549" i="38"/>
  <c r="T584" i="38"/>
  <c r="Q583" i="38"/>
  <c r="L582" i="38"/>
  <c r="T579" i="38"/>
  <c r="Q578" i="38"/>
  <c r="S576" i="38"/>
  <c r="P575" i="38"/>
  <c r="M574" i="38"/>
  <c r="O572" i="38"/>
  <c r="L571" i="38"/>
  <c r="R569" i="38"/>
  <c r="K568" i="38"/>
  <c r="U566" i="38"/>
  <c r="N565" i="38"/>
  <c r="T556" i="38"/>
  <c r="Q555" i="38"/>
  <c r="K557" i="38"/>
  <c r="R558" i="38"/>
  <c r="R552" i="38"/>
  <c r="K551" i="38"/>
  <c r="U549" i="38"/>
  <c r="U548" i="38"/>
  <c r="P553" i="38"/>
  <c r="K537" i="38"/>
  <c r="U535" i="38"/>
  <c r="N534" i="38"/>
  <c r="T532" i="38"/>
  <c r="Q531" i="38"/>
  <c r="U539" i="38"/>
  <c r="N541" i="38"/>
  <c r="T538" i="38"/>
  <c r="Q529" i="38"/>
  <c r="S542" i="38"/>
  <c r="P544" i="38"/>
  <c r="U524" i="38"/>
  <c r="K526" i="38"/>
  <c r="R527" i="38"/>
  <c r="R522" i="38"/>
  <c r="K521" i="38"/>
  <c r="O444" i="38"/>
  <c r="L443" i="38"/>
  <c r="R440" i="38"/>
  <c r="T548" i="38"/>
  <c r="Q553" i="38"/>
  <c r="S536" i="38"/>
  <c r="P535" i="38"/>
  <c r="M534" i="38"/>
  <c r="O532" i="38"/>
  <c r="L531" i="38"/>
  <c r="T539" i="38"/>
  <c r="Q541" i="38"/>
  <c r="S538" i="38"/>
  <c r="P529" i="38"/>
  <c r="M543" i="38"/>
  <c r="O544" i="38"/>
  <c r="M525" i="38"/>
  <c r="P526" i="38"/>
  <c r="S527" i="38"/>
  <c r="U522" i="38"/>
  <c r="N521" i="38"/>
  <c r="R444" i="38"/>
  <c r="K443" i="38"/>
  <c r="U440" i="38"/>
  <c r="O548" i="38"/>
  <c r="U537" i="38"/>
  <c r="N536" i="38"/>
  <c r="T534" i="38"/>
  <c r="Q533" i="38"/>
  <c r="S531" i="38"/>
  <c r="P530" i="38"/>
  <c r="K539" i="38"/>
  <c r="U540" i="38"/>
  <c r="N538" i="38"/>
  <c r="T543" i="38"/>
  <c r="Q542" i="38"/>
  <c r="K524" i="38"/>
  <c r="R525" i="38"/>
  <c r="L527" i="38"/>
  <c r="O523" i="38"/>
  <c r="L522" i="38"/>
  <c r="T441" i="38"/>
  <c r="Q444" i="38"/>
  <c r="S442" i="38"/>
  <c r="P440" i="38"/>
  <c r="R548" i="38"/>
  <c r="S553" i="38"/>
  <c r="U536" i="38"/>
  <c r="N535" i="38"/>
  <c r="T533" i="38"/>
  <c r="Q532" i="38"/>
  <c r="S530" i="38"/>
  <c r="N539" i="38"/>
  <c r="T540" i="38"/>
  <c r="Q538" i="38"/>
  <c r="S543" i="38"/>
  <c r="P542" i="38"/>
  <c r="M544" i="38"/>
  <c r="K525" i="38"/>
  <c r="R526" i="38"/>
  <c r="R523" i="38"/>
  <c r="K522" i="38"/>
  <c r="S441" i="38"/>
  <c r="P444" i="38"/>
  <c r="M443" i="38"/>
  <c r="O440" i="38"/>
  <c r="K446" i="38"/>
  <c r="U447" i="38"/>
  <c r="P436" i="38"/>
  <c r="M437" i="38"/>
  <c r="U509" i="38"/>
  <c r="N508" i="38"/>
  <c r="T506" i="38"/>
  <c r="Q505" i="38"/>
  <c r="S503" i="38"/>
  <c r="P514" i="38"/>
  <c r="M513" i="38"/>
  <c r="O511" i="38"/>
  <c r="L516" i="38"/>
  <c r="R517" i="38"/>
  <c r="M433" i="38"/>
  <c r="U426" i="38"/>
  <c r="N425" i="38"/>
  <c r="T428" i="38"/>
  <c r="Q430" i="38"/>
  <c r="S418" i="38"/>
  <c r="P417" i="38"/>
  <c r="S445" i="38"/>
  <c r="P447" i="38"/>
  <c r="K436" i="38"/>
  <c r="S510" i="38"/>
  <c r="P509" i="38"/>
  <c r="M508" i="38"/>
  <c r="O506" i="38"/>
  <c r="L505" i="38"/>
  <c r="R503" i="38"/>
  <c r="K514" i="38"/>
  <c r="U512" i="38"/>
  <c r="N511" i="38"/>
  <c r="T515" i="38"/>
  <c r="Q517" i="38"/>
  <c r="L433" i="38"/>
  <c r="T426" i="38"/>
  <c r="Q425" i="38"/>
  <c r="S428" i="38"/>
  <c r="P430" i="38"/>
  <c r="M421" i="38"/>
  <c r="O417" i="38"/>
  <c r="U446" i="38"/>
  <c r="N445" i="38"/>
  <c r="R436" i="38"/>
  <c r="K437" i="38"/>
  <c r="O509" i="38"/>
  <c r="L508" i="38"/>
  <c r="R506" i="38"/>
  <c r="K505" i="38"/>
  <c r="U503" i="38"/>
  <c r="N514" i="38"/>
  <c r="T512" i="38"/>
  <c r="Q511" i="38"/>
  <c r="S515" i="38"/>
  <c r="P517" i="38"/>
  <c r="K433" i="38"/>
  <c r="O426" i="38"/>
  <c r="L425" i="38"/>
  <c r="R428" i="38"/>
  <c r="K430" i="38"/>
  <c r="U418" i="38"/>
  <c r="N417" i="38"/>
  <c r="T446" i="38"/>
  <c r="Q445" i="38"/>
  <c r="U436" i="38"/>
  <c r="N437" i="38"/>
  <c r="R509" i="38"/>
  <c r="K508" i="38"/>
  <c r="U506" i="38"/>
  <c r="N505" i="38"/>
  <c r="T503" i="38"/>
  <c r="Q514" i="38"/>
  <c r="S512" i="38"/>
  <c r="P511" i="38"/>
  <c r="M516" i="38"/>
  <c r="O517" i="38"/>
  <c r="U427" i="38"/>
  <c r="N426" i="38"/>
  <c r="T429" i="38"/>
  <c r="Q428" i="38"/>
  <c r="S421" i="38"/>
  <c r="P418" i="38"/>
  <c r="M417" i="38"/>
  <c r="O415" i="38"/>
  <c r="L476" i="38"/>
  <c r="R474" i="38"/>
  <c r="K473" i="38"/>
  <c r="U471" i="38"/>
  <c r="N470" i="38"/>
  <c r="T468" i="38"/>
  <c r="Q467" i="38"/>
  <c r="S465" i="38"/>
  <c r="P464" i="38"/>
  <c r="M463" i="38"/>
  <c r="O461" i="38"/>
  <c r="L460" i="38"/>
  <c r="R458" i="38"/>
  <c r="K457" i="38"/>
  <c r="U455" i="38"/>
  <c r="N454" i="38"/>
  <c r="T452" i="38"/>
  <c r="Q492" i="38"/>
  <c r="S490" i="38"/>
  <c r="P489" i="38"/>
  <c r="R415" i="38"/>
  <c r="K476" i="38"/>
  <c r="U474" i="38"/>
  <c r="N473" i="38"/>
  <c r="T471" i="38"/>
  <c r="Q470" i="38"/>
  <c r="S468" i="38"/>
  <c r="P467" i="38"/>
  <c r="M466" i="38"/>
  <c r="O464" i="38"/>
  <c r="L463" i="38"/>
  <c r="R461" i="38"/>
  <c r="K460" i="38"/>
  <c r="U458" i="38"/>
  <c r="N457" i="38"/>
  <c r="T455" i="38"/>
  <c r="Q454" i="38"/>
  <c r="S452" i="38"/>
  <c r="P492" i="38"/>
  <c r="M491" i="38"/>
  <c r="O489" i="38"/>
  <c r="U415" i="38"/>
  <c r="N476" i="38"/>
  <c r="T474" i="38"/>
  <c r="Q473" i="38"/>
  <c r="S471" i="38"/>
  <c r="P470" i="38"/>
  <c r="M469" i="38"/>
  <c r="O467" i="38"/>
  <c r="L466" i="38"/>
  <c r="R464" i="38"/>
  <c r="K463" i="38"/>
  <c r="U461" i="38"/>
  <c r="N460" i="38"/>
  <c r="T458" i="38"/>
  <c r="Q457" i="38"/>
  <c r="S455" i="38"/>
  <c r="P454" i="38"/>
  <c r="M453" i="38"/>
  <c r="O492" i="38"/>
  <c r="L491" i="38"/>
  <c r="R489" i="38"/>
  <c r="T415" i="38"/>
  <c r="Q476" i="38"/>
  <c r="S474" i="38"/>
  <c r="P473" i="38"/>
  <c r="M472" i="38"/>
  <c r="O470" i="38"/>
  <c r="L469" i="38"/>
  <c r="R467" i="38"/>
  <c r="K466" i="38"/>
  <c r="U464" i="38"/>
  <c r="N463" i="38"/>
  <c r="T461" i="38"/>
  <c r="Q460" i="38"/>
  <c r="S458" i="38"/>
  <c r="P457" i="38"/>
  <c r="M456" i="38"/>
  <c r="O454" i="38"/>
  <c r="L453" i="38"/>
  <c r="R492" i="38"/>
  <c r="K491" i="38"/>
  <c r="U489" i="38"/>
  <c r="O488" i="38"/>
  <c r="L487" i="38"/>
  <c r="R485" i="38"/>
  <c r="K484" i="38"/>
  <c r="Q231" i="38"/>
  <c r="O586" i="38"/>
  <c r="O584" i="38"/>
  <c r="L583" i="38"/>
  <c r="N580" i="38"/>
  <c r="T578" i="38"/>
  <c r="Q577" i="38"/>
  <c r="S575" i="38"/>
  <c r="P574" i="38"/>
  <c r="M573" i="38"/>
  <c r="O571" i="38"/>
  <c r="L570" i="38"/>
  <c r="R568" i="38"/>
  <c r="K567" i="38"/>
  <c r="U565" i="38"/>
  <c r="N564" i="38"/>
  <c r="T555" i="38"/>
  <c r="Q554" i="38"/>
  <c r="T557" i="38"/>
  <c r="N559" i="38"/>
  <c r="M552" i="38"/>
  <c r="O550" i="38"/>
  <c r="M585" i="38"/>
  <c r="O583" i="38"/>
  <c r="U580" i="38"/>
  <c r="N579" i="38"/>
  <c r="T577" i="38"/>
  <c r="Q576" i="38"/>
  <c r="S574" i="38"/>
  <c r="P573" i="38"/>
  <c r="M572" i="38"/>
  <c r="O570" i="38"/>
  <c r="L569" i="38"/>
  <c r="R567" i="38"/>
  <c r="K566" i="38"/>
  <c r="U564" i="38"/>
  <c r="N556" i="38"/>
  <c r="T554" i="38"/>
  <c r="Q557" i="38"/>
  <c r="T558" i="38"/>
  <c r="T552" i="38"/>
  <c r="Q551" i="38"/>
  <c r="T585" i="38"/>
  <c r="Q584" i="38"/>
  <c r="U582" i="38"/>
  <c r="P580" i="38"/>
  <c r="M579" i="38"/>
  <c r="O577" i="38"/>
  <c r="L576" i="38"/>
  <c r="R574" i="38"/>
  <c r="K573" i="38"/>
  <c r="U571" i="38"/>
  <c r="N570" i="38"/>
  <c r="T568" i="38"/>
  <c r="Q567" i="38"/>
  <c r="S565" i="38"/>
  <c r="P564" i="38"/>
  <c r="M556" i="38"/>
  <c r="O554" i="38"/>
  <c r="M558" i="38"/>
  <c r="P559" i="38"/>
  <c r="K552" i="38"/>
  <c r="U550" i="38"/>
  <c r="S585" i="38"/>
  <c r="P584" i="38"/>
  <c r="M583" i="38"/>
  <c r="S580" i="38"/>
  <c r="P579" i="38"/>
  <c r="M578" i="38"/>
  <c r="O576" i="38"/>
  <c r="L575" i="38"/>
  <c r="R573" i="38"/>
  <c r="K572" i="38"/>
  <c r="U570" i="38"/>
  <c r="N569" i="38"/>
  <c r="T567" i="38"/>
  <c r="Q566" i="38"/>
  <c r="S564" i="38"/>
  <c r="P556" i="38"/>
  <c r="M555" i="38"/>
  <c r="O557" i="38"/>
  <c r="M559" i="38"/>
  <c r="N552" i="38"/>
  <c r="T550" i="38"/>
  <c r="Q549" i="38"/>
  <c r="Q548" i="38"/>
  <c r="T553" i="38"/>
  <c r="T536" i="38"/>
  <c r="Q535" i="38"/>
  <c r="S533" i="38"/>
  <c r="P532" i="38"/>
  <c r="M531" i="38"/>
  <c r="Q539" i="38"/>
  <c r="S540" i="38"/>
  <c r="P538" i="38"/>
  <c r="M529" i="38"/>
  <c r="O542" i="38"/>
  <c r="L544" i="38"/>
  <c r="L525" i="38"/>
  <c r="O526" i="38"/>
  <c r="U523" i="38"/>
  <c r="N522" i="38"/>
  <c r="R441" i="38"/>
  <c r="K444" i="38"/>
  <c r="U442" i="38"/>
  <c r="N440" i="38"/>
  <c r="P548" i="38"/>
  <c r="U553" i="38"/>
  <c r="O536" i="38"/>
  <c r="L535" i="38"/>
  <c r="R533" i="38"/>
  <c r="K532" i="38"/>
  <c r="U530" i="38"/>
  <c r="P539" i="38"/>
  <c r="M541" i="38"/>
  <c r="O538" i="38"/>
  <c r="L529" i="38"/>
  <c r="R542" i="38"/>
  <c r="K544" i="38"/>
  <c r="Q525" i="38"/>
  <c r="T526" i="38"/>
  <c r="T523" i="38"/>
  <c r="Q522" i="38"/>
  <c r="U441" i="38"/>
  <c r="N444" i="38"/>
  <c r="T442" i="38"/>
  <c r="T549" i="38"/>
  <c r="K548" i="38"/>
  <c r="Q537" i="38"/>
  <c r="S535" i="38"/>
  <c r="P534" i="38"/>
  <c r="M533" i="38"/>
  <c r="O531" i="38"/>
  <c r="L530" i="38"/>
  <c r="T541" i="38"/>
  <c r="Q540" i="38"/>
  <c r="S529" i="38"/>
  <c r="P543" i="38"/>
  <c r="M542" i="38"/>
  <c r="O524" i="38"/>
  <c r="M526" i="38"/>
  <c r="P527" i="38"/>
  <c r="K523" i="38"/>
  <c r="U521" i="38"/>
  <c r="P441" i="38"/>
  <c r="M444" i="38"/>
  <c r="O442" i="38"/>
  <c r="L440" i="38"/>
  <c r="N548" i="38"/>
  <c r="T537" i="38"/>
  <c r="Q536" i="38"/>
  <c r="S534" i="38"/>
  <c r="P533" i="38"/>
  <c r="M532" i="38"/>
  <c r="O530" i="38"/>
  <c r="S541" i="38"/>
  <c r="P540" i="38"/>
  <c r="M538" i="38"/>
  <c r="O543" i="38"/>
  <c r="L542" i="38"/>
  <c r="L524" i="38"/>
  <c r="O525" i="38"/>
  <c r="M527" i="38"/>
  <c r="N523" i="38"/>
  <c r="T521" i="38"/>
  <c r="O441" i="38"/>
  <c r="L444" i="38"/>
  <c r="R442" i="38"/>
  <c r="K440" i="38"/>
  <c r="T445" i="38"/>
  <c r="Q447" i="38"/>
  <c r="L436" i="38"/>
  <c r="T510" i="38"/>
  <c r="Q509" i="38"/>
  <c r="S507" i="38"/>
  <c r="P506" i="38"/>
  <c r="M505" i="38"/>
  <c r="O503" i="38"/>
  <c r="L514" i="38"/>
  <c r="R512" i="38"/>
  <c r="K511" i="38"/>
  <c r="U515" i="38"/>
  <c r="N517" i="38"/>
  <c r="T427" i="38"/>
  <c r="Q426" i="38"/>
  <c r="S429" i="38"/>
  <c r="P428" i="38"/>
  <c r="M430" i="38"/>
  <c r="O418" i="38"/>
  <c r="L417" i="38"/>
  <c r="O445" i="38"/>
  <c r="L447" i="38"/>
  <c r="T437" i="38"/>
  <c r="O510" i="38"/>
  <c r="L509" i="38"/>
  <c r="R507" i="38"/>
  <c r="K506" i="38"/>
  <c r="U504" i="38"/>
  <c r="N503" i="38"/>
  <c r="T513" i="38"/>
  <c r="Q512" i="38"/>
  <c r="S516" i="38"/>
  <c r="P515" i="38"/>
  <c r="M517" i="38"/>
  <c r="S427" i="38"/>
  <c r="P426" i="38"/>
  <c r="M425" i="38"/>
  <c r="O428" i="38"/>
  <c r="L430" i="38"/>
  <c r="R418" i="38"/>
  <c r="K417" i="38"/>
  <c r="Q446" i="38"/>
  <c r="S447" i="38"/>
  <c r="N436" i="38"/>
  <c r="R510" i="38"/>
  <c r="K509" i="38"/>
  <c r="U507" i="38"/>
  <c r="N506" i="38"/>
  <c r="T504" i="38"/>
  <c r="Q503" i="38"/>
  <c r="S513" i="38"/>
  <c r="P512" i="38"/>
  <c r="M511" i="38"/>
  <c r="O515" i="38"/>
  <c r="L517" i="38"/>
  <c r="R427" i="38"/>
  <c r="K426" i="38"/>
  <c r="U429" i="38"/>
  <c r="N428" i="38"/>
  <c r="T421" i="38"/>
  <c r="Q418" i="38"/>
  <c r="S416" i="38"/>
  <c r="P446" i="38"/>
  <c r="M445" i="38"/>
  <c r="Q436" i="38"/>
  <c r="U510" i="38"/>
  <c r="N509" i="38"/>
  <c r="T507" i="38"/>
  <c r="Q506" i="38"/>
  <c r="S504" i="38"/>
  <c r="P503" i="38"/>
  <c r="M514" i="38"/>
  <c r="O512" i="38"/>
  <c r="L511" i="38"/>
  <c r="R515" i="38"/>
  <c r="K517" i="38"/>
  <c r="Q427" i="38"/>
  <c r="S425" i="38"/>
  <c r="P429" i="38"/>
  <c r="M428" i="38"/>
  <c r="O421" i="38"/>
  <c r="L418" i="38"/>
  <c r="U416" i="38"/>
  <c r="K415" i="38"/>
  <c r="U475" i="38"/>
  <c r="N474" i="38"/>
  <c r="T472" i="38"/>
  <c r="Q471" i="38"/>
  <c r="S469" i="38"/>
  <c r="P468" i="38"/>
  <c r="M467" i="38"/>
  <c r="O465" i="38"/>
  <c r="L464" i="38"/>
  <c r="R462" i="38"/>
  <c r="K461" i="38"/>
  <c r="U459" i="38"/>
  <c r="N458" i="38"/>
  <c r="T456" i="38"/>
  <c r="Q455" i="38"/>
  <c r="S453" i="38"/>
  <c r="P452" i="38"/>
  <c r="M492" i="38"/>
  <c r="O490" i="38"/>
  <c r="L489" i="38"/>
  <c r="N415" i="38"/>
  <c r="T475" i="38"/>
  <c r="Q474" i="38"/>
  <c r="S472" i="38"/>
  <c r="P471" i="38"/>
  <c r="M470" i="38"/>
  <c r="O468" i="38"/>
  <c r="L467" i="38"/>
  <c r="R465" i="38"/>
  <c r="K464" i="38"/>
  <c r="U462" i="38"/>
  <c r="N461" i="38"/>
  <c r="T459" i="38"/>
  <c r="Q458" i="38"/>
  <c r="S456" i="38"/>
  <c r="P455" i="38"/>
  <c r="M454" i="38"/>
  <c r="O452" i="38"/>
  <c r="L492" i="38"/>
  <c r="R490" i="38"/>
  <c r="K489" i="38"/>
  <c r="Q415" i="38"/>
  <c r="S475" i="38"/>
  <c r="P474" i="38"/>
  <c r="M473" i="38"/>
  <c r="O471" i="38"/>
  <c r="L470" i="38"/>
  <c r="R468" i="38"/>
  <c r="K467" i="38"/>
  <c r="U465" i="38"/>
  <c r="N464" i="38"/>
  <c r="T462" i="38"/>
  <c r="Q461" i="38"/>
  <c r="S459" i="38"/>
  <c r="P458" i="38"/>
  <c r="M457" i="38"/>
  <c r="O455" i="38"/>
  <c r="L454" i="38"/>
  <c r="R452" i="38"/>
  <c r="K492" i="38"/>
  <c r="U490" i="38"/>
  <c r="N489" i="38"/>
  <c r="P415" i="38"/>
  <c r="M476" i="38"/>
  <c r="O474" i="38"/>
  <c r="L473" i="38"/>
  <c r="R471" i="38"/>
  <c r="K470" i="38"/>
  <c r="U468" i="38"/>
  <c r="N467" i="38"/>
  <c r="T465" i="38"/>
  <c r="Q464" i="38"/>
  <c r="S462" i="38"/>
  <c r="P461" i="38"/>
  <c r="M460" i="38"/>
  <c r="O458" i="38"/>
  <c r="L457" i="38"/>
  <c r="R455" i="38"/>
  <c r="K454" i="38"/>
  <c r="U452" i="38"/>
  <c r="N492" i="38"/>
  <c r="T490" i="38"/>
  <c r="Q489" i="38"/>
  <c r="K488" i="38"/>
  <c r="U486" i="38"/>
  <c r="N485" i="38"/>
  <c r="T483" i="38"/>
  <c r="S488"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M361"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T365" i="38"/>
  <c r="Q364" i="38"/>
  <c r="S362" i="38"/>
  <c r="P361"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O361"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362"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K281" i="38"/>
  <c r="U279" i="38"/>
  <c r="N278" i="38"/>
  <c r="T276" i="38"/>
  <c r="Q275" i="38"/>
  <c r="S273"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Q273" i="38"/>
  <c r="N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L273" i="38"/>
  <c r="U314" i="38"/>
  <c r="N313" i="38"/>
  <c r="T311" i="38"/>
  <c r="Q310" i="38"/>
  <c r="S308" i="38"/>
  <c r="P307" i="38"/>
  <c r="M306" i="38"/>
  <c r="P487"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R487" i="38"/>
  <c r="K486" i="38"/>
  <c r="U484" i="38"/>
  <c r="N483" i="38"/>
  <c r="T481" i="38"/>
  <c r="Q480" i="38"/>
  <c r="S478"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K361"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M362"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N282" i="38"/>
  <c r="T280" i="38"/>
  <c r="Q279" i="38"/>
  <c r="S277" i="38"/>
  <c r="P276" i="38"/>
  <c r="M275" i="38"/>
  <c r="O273"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273"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K274" i="38"/>
  <c r="U272" i="38"/>
  <c r="Q314" i="38"/>
  <c r="S312" i="38"/>
  <c r="P311" i="38"/>
  <c r="M310" i="38"/>
  <c r="O308" i="38"/>
  <c r="L307" i="38"/>
  <c r="M486"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U361" i="38"/>
  <c r="N488" i="38"/>
  <c r="T486" i="38"/>
  <c r="Q485" i="38"/>
  <c r="S483" i="38"/>
  <c r="P482" i="38"/>
  <c r="M481" i="38"/>
  <c r="O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488" i="38"/>
  <c r="N487" i="38"/>
  <c r="T485" i="38"/>
  <c r="Q484" i="38"/>
  <c r="S482" i="38"/>
  <c r="P481" i="38"/>
  <c r="M480" i="38"/>
  <c r="O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T488" i="38"/>
  <c r="Q487" i="38"/>
  <c r="S485" i="38"/>
  <c r="P484" i="38"/>
  <c r="M483" i="38"/>
  <c r="O481" i="38"/>
  <c r="L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L276" i="38"/>
  <c r="R274" i="38"/>
  <c r="K273" i="38"/>
  <c r="O359" i="38"/>
  <c r="L358" i="38"/>
  <c r="R376" i="38"/>
  <c r="K375" i="38"/>
  <c r="S409" i="38"/>
  <c r="P410" i="38"/>
  <c r="K405" i="38"/>
  <c r="K404" i="38" s="1"/>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R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R272" i="38"/>
  <c r="P360" i="38"/>
  <c r="M359" i="38"/>
  <c r="O377" i="38"/>
  <c r="L376" i="38"/>
  <c r="R374" i="38"/>
  <c r="M409" i="38"/>
  <c r="Q405" i="38"/>
  <c r="Q404" i="38" s="1"/>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T273" i="38"/>
  <c r="Q272" i="38"/>
  <c r="M314" i="38"/>
  <c r="O312" i="38"/>
  <c r="L311" i="38"/>
  <c r="R309" i="38"/>
  <c r="K308" i="38"/>
  <c r="U306" i="38"/>
  <c r="N305" i="38"/>
  <c r="O484" i="38"/>
  <c r="Q482" i="38"/>
  <c r="S480" i="38"/>
  <c r="P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Q361" i="38"/>
  <c r="S487" i="38"/>
  <c r="P486" i="38"/>
  <c r="M485" i="38"/>
  <c r="O483" i="38"/>
  <c r="L482" i="38"/>
  <c r="R480" i="38"/>
  <c r="K479" i="38"/>
  <c r="U477" i="38"/>
  <c r="N500" i="38"/>
  <c r="T498" i="38"/>
  <c r="Q497" i="38"/>
  <c r="S495" i="38"/>
  <c r="P494" i="38"/>
  <c r="M493" i="38"/>
  <c r="O419" i="38"/>
  <c r="L391" i="38"/>
  <c r="R388" i="38"/>
  <c r="K387" i="38"/>
  <c r="S380" i="38"/>
  <c r="P381" i="38"/>
  <c r="M379" i="38"/>
  <c r="M378" i="38" s="1"/>
  <c r="K383" i="38"/>
  <c r="P357" i="38"/>
  <c r="M356" i="38"/>
  <c r="O354" i="38"/>
  <c r="L353" i="38"/>
  <c r="R351" i="38"/>
  <c r="K350" i="38"/>
  <c r="U348" i="38"/>
  <c r="N347" i="38"/>
  <c r="T345" i="38"/>
  <c r="Q344" i="38"/>
  <c r="S342" i="38"/>
  <c r="P373" i="38"/>
  <c r="M372" i="38"/>
  <c r="O370" i="38"/>
  <c r="L369" i="38"/>
  <c r="R367" i="38"/>
  <c r="K366" i="38"/>
  <c r="U364" i="38"/>
  <c r="N363" i="38"/>
  <c r="T361"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S361"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Q287" i="38"/>
  <c r="S285" i="38"/>
  <c r="P284" i="38"/>
  <c r="M283" i="38"/>
  <c r="O281" i="38"/>
  <c r="L280" i="38"/>
  <c r="R278" i="38"/>
  <c r="K277" i="38"/>
  <c r="U275" i="38"/>
  <c r="N274"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U360" i="38"/>
  <c r="N359" i="38"/>
  <c r="T377" i="38"/>
  <c r="Q376" i="38"/>
  <c r="S374" i="38"/>
  <c r="N409" i="38"/>
  <c r="R405" i="38"/>
  <c r="R404" i="38" s="1"/>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N272"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P273" i="38"/>
  <c r="L272" i="38"/>
  <c r="R313" i="38"/>
  <c r="K312" i="38"/>
  <c r="U310" i="38"/>
  <c r="N309" i="38"/>
  <c r="T307" i="38"/>
  <c r="Q306" i="38"/>
  <c r="K304" i="38"/>
  <c r="O265" i="38"/>
  <c r="L264" i="38"/>
  <c r="R268" i="38"/>
  <c r="K267" i="38"/>
  <c r="O332" i="38"/>
  <c r="L334" i="38"/>
  <c r="R255" i="38"/>
  <c r="K254"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R202" i="38"/>
  <c r="K226" i="38"/>
  <c r="U224" i="38"/>
  <c r="K272" i="38"/>
  <c r="U313" i="38"/>
  <c r="N312" i="38"/>
  <c r="T310" i="38"/>
  <c r="Q309" i="38"/>
  <c r="S307" i="38"/>
  <c r="P306" i="38"/>
  <c r="M305" i="38"/>
  <c r="Q266" i="38"/>
  <c r="S264" i="38"/>
  <c r="P269" i="38"/>
  <c r="M268" i="38"/>
  <c r="Q333" i="38"/>
  <c r="S334" i="38"/>
  <c r="P256" i="38"/>
  <c r="M255" i="38"/>
  <c r="M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M202" i="38"/>
  <c r="O225" i="38"/>
  <c r="O272" i="38"/>
  <c r="T313" i="38"/>
  <c r="Q312" i="38"/>
  <c r="S310" i="38"/>
  <c r="P309" i="38"/>
  <c r="M308" i="38"/>
  <c r="O306" i="38"/>
  <c r="L305" i="38"/>
  <c r="T266" i="38"/>
  <c r="Q265" i="38"/>
  <c r="S269" i="38"/>
  <c r="P268" i="38"/>
  <c r="M267" i="38"/>
  <c r="U332" i="38"/>
  <c r="N334" i="38"/>
  <c r="T255" i="38"/>
  <c r="Q254" i="38"/>
  <c r="L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S272" i="38"/>
  <c r="S313" i="38"/>
  <c r="P312" i="38"/>
  <c r="M311" i="38"/>
  <c r="O309" i="38"/>
  <c r="L308" i="38"/>
  <c r="R306" i="38"/>
  <c r="K305" i="38"/>
  <c r="S266" i="38"/>
  <c r="P265" i="38"/>
  <c r="M264" i="38"/>
  <c r="O268" i="38"/>
  <c r="L267" i="38"/>
  <c r="T332" i="38"/>
  <c r="Q334" i="38"/>
  <c r="S255" i="38"/>
  <c r="P254" i="38"/>
  <c r="K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26" i="38"/>
  <c r="R224" i="38"/>
  <c r="Q223" i="38"/>
  <c r="U215" i="38"/>
  <c r="N216" i="38"/>
  <c r="T218" i="38"/>
  <c r="Q217" i="38"/>
  <c r="S189" i="38"/>
  <c r="P188" i="38"/>
  <c r="M187" i="38"/>
  <c r="O185" i="38"/>
  <c r="L184" i="38"/>
  <c r="R182" i="38"/>
  <c r="K181" i="38"/>
  <c r="U179" i="38"/>
  <c r="N178" i="38"/>
  <c r="T176" i="38"/>
  <c r="Q175" i="38"/>
  <c r="S192" i="38"/>
  <c r="P191" i="38"/>
  <c r="M190" i="38"/>
  <c r="O171" i="38"/>
  <c r="L172" i="38"/>
  <c r="R162" i="38"/>
  <c r="K161" i="38"/>
  <c r="U159" i="38"/>
  <c r="N158" i="38"/>
  <c r="T156" i="38"/>
  <c r="Q155" i="38"/>
  <c r="S164" i="38"/>
  <c r="P163" i="38"/>
  <c r="M144" i="38"/>
  <c r="O145" i="38"/>
  <c r="U147" i="38"/>
  <c r="N142" i="38"/>
  <c r="T148" i="38"/>
  <c r="Q150" i="38"/>
  <c r="S140" i="38"/>
  <c r="P139" i="38"/>
  <c r="M151" i="38"/>
  <c r="O128" i="38"/>
  <c r="L127" i="38"/>
  <c r="R125" i="38"/>
  <c r="T223" i="38"/>
  <c r="Q227" i="38"/>
  <c r="L215" i="38"/>
  <c r="R214" i="38"/>
  <c r="K218" i="38"/>
  <c r="U219" i="38"/>
  <c r="N189" i="38"/>
  <c r="T187" i="38"/>
  <c r="Q186" i="38"/>
  <c r="S184" i="38"/>
  <c r="P183" i="38"/>
  <c r="M182" i="38"/>
  <c r="O180" i="38"/>
  <c r="L179" i="38"/>
  <c r="R177" i="38"/>
  <c r="K176"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127" i="38"/>
  <c r="U125" i="38"/>
  <c r="N124" i="38"/>
  <c r="K223" i="38"/>
  <c r="S215" i="38"/>
  <c r="P216" i="38"/>
  <c r="M214" i="38"/>
  <c r="O217" i="38"/>
  <c r="L219" i="38"/>
  <c r="R188" i="38"/>
  <c r="K187" i="38"/>
  <c r="U185" i="38"/>
  <c r="N184" i="38"/>
  <c r="T182" i="38"/>
  <c r="Q181" i="38"/>
  <c r="S179" i="38"/>
  <c r="P178" i="38"/>
  <c r="M177" i="38"/>
  <c r="O175"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O126" i="38"/>
  <c r="L125" i="38"/>
  <c r="O224" i="38"/>
  <c r="O227" i="38"/>
  <c r="S216" i="38"/>
  <c r="P214" i="38"/>
  <c r="M218" i="38"/>
  <c r="O219" i="38"/>
  <c r="L189" i="38"/>
  <c r="R187" i="38"/>
  <c r="K186" i="38"/>
  <c r="U184" i="38"/>
  <c r="N183" i="38"/>
  <c r="T181" i="38"/>
  <c r="Q180" i="38"/>
  <c r="S178" i="38"/>
  <c r="P177" i="38"/>
  <c r="M176"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U127" i="38"/>
  <c r="N126" i="38"/>
  <c r="T124" i="38"/>
  <c r="O132" i="38"/>
  <c r="L131" i="38"/>
  <c r="R134" i="38"/>
  <c r="K133" i="38"/>
  <c r="U115" i="38"/>
  <c r="N114" i="38"/>
  <c r="T118" i="38"/>
  <c r="Q117" i="38"/>
  <c r="L119" i="38"/>
  <c r="R120" i="38"/>
  <c r="R305" i="38"/>
  <c r="R266" i="38"/>
  <c r="K265" i="38"/>
  <c r="U269" i="38"/>
  <c r="N268" i="38"/>
  <c r="R333" i="38"/>
  <c r="K332" i="38"/>
  <c r="U256" i="38"/>
  <c r="N255" i="38"/>
  <c r="S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N202" i="38"/>
  <c r="T225" i="38"/>
  <c r="Q224" i="38"/>
  <c r="T314" i="38"/>
  <c r="Q313" i="38"/>
  <c r="S311" i="38"/>
  <c r="P310" i="38"/>
  <c r="M309" i="38"/>
  <c r="O307" i="38"/>
  <c r="L306" i="38"/>
  <c r="R304" i="38"/>
  <c r="M266" i="38"/>
  <c r="O264" i="38"/>
  <c r="L269" i="38"/>
  <c r="R267" i="38"/>
  <c r="M333" i="38"/>
  <c r="O334" i="38"/>
  <c r="L256" i="38"/>
  <c r="R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6" i="38"/>
  <c r="K225" i="38"/>
  <c r="S314" i="38"/>
  <c r="P313" i="38"/>
  <c r="M312" i="38"/>
  <c r="O310" i="38"/>
  <c r="L309" i="38"/>
  <c r="R307" i="38"/>
  <c r="K306" i="38"/>
  <c r="U304" i="38"/>
  <c r="P266" i="38"/>
  <c r="M265" i="38"/>
  <c r="O269" i="38"/>
  <c r="L268" i="38"/>
  <c r="T333" i="38"/>
  <c r="Q332" i="38"/>
  <c r="S256" i="38"/>
  <c r="P255" i="38"/>
  <c r="M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R225" i="38"/>
  <c r="M272" i="38"/>
  <c r="O313" i="38"/>
  <c r="L312" i="38"/>
  <c r="R310" i="38"/>
  <c r="K309" i="38"/>
  <c r="U307" i="38"/>
  <c r="N306" i="38"/>
  <c r="T304" i="38"/>
  <c r="O266" i="38"/>
  <c r="L265" i="38"/>
  <c r="R269" i="38"/>
  <c r="K268" i="38"/>
  <c r="S333" i="38"/>
  <c r="P332" i="38"/>
  <c r="M334" i="38"/>
  <c r="O255" i="38"/>
  <c r="L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25" i="38"/>
  <c r="N224" i="38"/>
  <c r="M223" i="38"/>
  <c r="Q215" i="38"/>
  <c r="S214" i="38"/>
  <c r="P218" i="38"/>
  <c r="M217" i="38"/>
  <c r="O189" i="38"/>
  <c r="L188" i="38"/>
  <c r="R186" i="38"/>
  <c r="K185" i="38"/>
  <c r="U183" i="38"/>
  <c r="N182" i="38"/>
  <c r="T180" i="38"/>
  <c r="Q179" i="38"/>
  <c r="S177" i="38"/>
  <c r="P176" i="38"/>
  <c r="M175" i="38"/>
  <c r="O192" i="38"/>
  <c r="L191" i="38"/>
  <c r="R170" i="38"/>
  <c r="K171" i="38"/>
  <c r="U173" i="38"/>
  <c r="N162" i="38"/>
  <c r="T160" i="38"/>
  <c r="Q159" i="38"/>
  <c r="S157" i="38"/>
  <c r="P156" i="38"/>
  <c r="M155" i="38"/>
  <c r="O164" i="38"/>
  <c r="L163" i="38"/>
  <c r="R143" i="38"/>
  <c r="S145" i="38"/>
  <c r="Q147" i="38"/>
  <c r="S149" i="38"/>
  <c r="P148" i="38"/>
  <c r="M150" i="38"/>
  <c r="O140" i="38"/>
  <c r="L139" i="38"/>
  <c r="R129" i="38"/>
  <c r="K128" i="38"/>
  <c r="U126" i="38"/>
  <c r="N125" i="38"/>
  <c r="P223" i="38"/>
  <c r="M227" i="38"/>
  <c r="U216" i="38"/>
  <c r="N214" i="38"/>
  <c r="T217" i="38"/>
  <c r="Q219" i="38"/>
  <c r="S188" i="38"/>
  <c r="P187" i="38"/>
  <c r="M186" i="38"/>
  <c r="O184" i="38"/>
  <c r="L183" i="38"/>
  <c r="R181" i="38"/>
  <c r="K180" i="38"/>
  <c r="U178" i="38"/>
  <c r="N177" i="38"/>
  <c r="T175"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126" i="38"/>
  <c r="Q125" i="38"/>
  <c r="P224" i="38"/>
  <c r="T227" i="38"/>
  <c r="O215" i="38"/>
  <c r="L216" i="38"/>
  <c r="R218" i="38"/>
  <c r="K217" i="38"/>
  <c r="U189" i="38"/>
  <c r="N188" i="38"/>
  <c r="T186" i="38"/>
  <c r="Q185" i="38"/>
  <c r="S183" i="38"/>
  <c r="P182" i="38"/>
  <c r="M181" i="38"/>
  <c r="O179" i="38"/>
  <c r="L178" i="38"/>
  <c r="R176" i="38"/>
  <c r="K175"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K126" i="38"/>
  <c r="U124" i="38"/>
  <c r="R223" i="38"/>
  <c r="K227" i="38"/>
  <c r="O216" i="38"/>
  <c r="L214" i="38"/>
  <c r="R217" i="38"/>
  <c r="K219" i="38"/>
  <c r="U188" i="38"/>
  <c r="N187" i="38"/>
  <c r="T185" i="38"/>
  <c r="Q184" i="38"/>
  <c r="S182" i="38"/>
  <c r="P181" i="38"/>
  <c r="M180" i="38"/>
  <c r="O178" i="38"/>
  <c r="L177" i="38"/>
  <c r="R175" i="38"/>
  <c r="K193" i="38"/>
  <c r="U191" i="38"/>
  <c r="N190" i="38"/>
  <c r="T171" i="38"/>
  <c r="Q172" i="38"/>
  <c r="S162" i="38"/>
  <c r="P161" i="38"/>
  <c r="M160" i="38"/>
  <c r="O158" i="38"/>
  <c r="L157" i="38"/>
  <c r="R155" i="38"/>
  <c r="K165" i="38"/>
  <c r="U163" i="38"/>
  <c r="N144" i="38"/>
  <c r="N145" i="38"/>
  <c r="U146" i="38"/>
  <c r="O142" i="38"/>
  <c r="L149" i="38"/>
  <c r="R150" i="38"/>
  <c r="K141" i="38"/>
  <c r="U139" i="38"/>
  <c r="N151" i="38"/>
  <c r="T128" i="38"/>
  <c r="Q127" i="38"/>
  <c r="S125" i="38"/>
  <c r="P124" i="38"/>
  <c r="K132" i="38"/>
  <c r="U130" i="38"/>
  <c r="N134" i="38"/>
  <c r="T116" i="38"/>
  <c r="Q115" i="38"/>
  <c r="S113" i="38"/>
  <c r="S304" i="38"/>
  <c r="N266" i="38"/>
  <c r="T264" i="38"/>
  <c r="Q269" i="38"/>
  <c r="S267" i="38"/>
  <c r="N333" i="38"/>
  <c r="T334" i="38"/>
  <c r="Q256" i="38"/>
  <c r="S254" i="38"/>
  <c r="O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S226" i="38"/>
  <c r="P225" i="38"/>
  <c r="M224" i="38"/>
  <c r="P314" i="38"/>
  <c r="M313" i="38"/>
  <c r="O311" i="38"/>
  <c r="L310" i="38"/>
  <c r="R308" i="38"/>
  <c r="K307" i="38"/>
  <c r="U305" i="38"/>
  <c r="N304" i="38"/>
  <c r="R265" i="38"/>
  <c r="K264" i="38"/>
  <c r="U268" i="38"/>
  <c r="N267" i="38"/>
  <c r="R332" i="38"/>
  <c r="K334" i="38"/>
  <c r="U255" i="38"/>
  <c r="N254"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U202" i="38"/>
  <c r="N226" i="38"/>
  <c r="T224" i="38"/>
  <c r="O314" i="38"/>
  <c r="L313" i="38"/>
  <c r="R311" i="38"/>
  <c r="K310" i="38"/>
  <c r="U308" i="38"/>
  <c r="N307" i="38"/>
  <c r="T305" i="38"/>
  <c r="Q304" i="38"/>
  <c r="L266" i="38"/>
  <c r="R264" i="38"/>
  <c r="K269" i="38"/>
  <c r="U267" i="38"/>
  <c r="P333" i="38"/>
  <c r="M332" i="38"/>
  <c r="O256" i="38"/>
  <c r="L255" i="38"/>
  <c r="U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N225" i="38"/>
  <c r="R314" i="38"/>
  <c r="K313" i="38"/>
  <c r="U311" i="38"/>
  <c r="N310" i="38"/>
  <c r="T308" i="38"/>
  <c r="Q307" i="38"/>
  <c r="S305" i="38"/>
  <c r="P304" i="38"/>
  <c r="K266" i="38"/>
  <c r="U264" i="38"/>
  <c r="N269" i="38"/>
  <c r="T267" i="38"/>
  <c r="O333" i="38"/>
  <c r="L332" i="38"/>
  <c r="R256" i="38"/>
  <c r="K255" i="38"/>
  <c r="T253"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25" i="38"/>
  <c r="L224" i="38"/>
  <c r="R227" i="38"/>
  <c r="M215" i="38"/>
  <c r="O214" i="38"/>
  <c r="L218" i="38"/>
  <c r="R219" i="38"/>
  <c r="K189" i="38"/>
  <c r="U187" i="38"/>
  <c r="N186" i="38"/>
  <c r="T184" i="38"/>
  <c r="Q183" i="38"/>
  <c r="S181" i="38"/>
  <c r="P180" i="38"/>
  <c r="M179" i="38"/>
  <c r="O177" i="38"/>
  <c r="L176"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T127" i="38"/>
  <c r="Q126" i="38"/>
  <c r="S124" i="38"/>
  <c r="L223" i="38"/>
  <c r="T215" i="38"/>
  <c r="Q216" i="38"/>
  <c r="S218" i="38"/>
  <c r="P217" i="38"/>
  <c r="M219" i="38"/>
  <c r="O188" i="38"/>
  <c r="L187" i="38"/>
  <c r="R185" i="38"/>
  <c r="K184" i="38"/>
  <c r="U182" i="38"/>
  <c r="N181" i="38"/>
  <c r="T179" i="38"/>
  <c r="Q178" i="38"/>
  <c r="S176" i="38"/>
  <c r="P175"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S127" i="38"/>
  <c r="P126" i="38"/>
  <c r="M125" i="38"/>
  <c r="S223" i="38"/>
  <c r="P227" i="38"/>
  <c r="K215" i="38"/>
  <c r="U214" i="38"/>
  <c r="N218" i="38"/>
  <c r="T219" i="38"/>
  <c r="Q189" i="38"/>
  <c r="S187" i="38"/>
  <c r="P186" i="38"/>
  <c r="M185" i="38"/>
  <c r="O183" i="38"/>
  <c r="L182" i="38"/>
  <c r="R180" i="38"/>
  <c r="K179" i="38"/>
  <c r="U177" i="38"/>
  <c r="N176"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N127" i="38"/>
  <c r="T125" i="38"/>
  <c r="Q124" i="38"/>
  <c r="N223" i="38"/>
  <c r="R215" i="38"/>
  <c r="K216" i="38"/>
  <c r="U218" i="38"/>
  <c r="N217" i="38"/>
  <c r="T189" i="38"/>
  <c r="Q188" i="38"/>
  <c r="S186" i="38"/>
  <c r="P185" i="38"/>
  <c r="M184" i="38"/>
  <c r="O182" i="38"/>
  <c r="L181" i="38"/>
  <c r="R179" i="38"/>
  <c r="K178" i="38"/>
  <c r="U176" i="38"/>
  <c r="N175" i="38"/>
  <c r="T192" i="38"/>
  <c r="Q191" i="38"/>
  <c r="S170" i="38"/>
  <c r="P171" i="38"/>
  <c r="M172" i="38"/>
  <c r="O162" i="38"/>
  <c r="L161" i="38"/>
  <c r="R159" i="38"/>
  <c r="K158" i="38"/>
  <c r="U156" i="38"/>
  <c r="N155" i="38"/>
  <c r="T164" i="38"/>
  <c r="Q163" i="38"/>
  <c r="S143" i="38"/>
  <c r="R145" i="38"/>
  <c r="R147" i="38"/>
  <c r="K142" i="38"/>
  <c r="U148" i="38"/>
  <c r="N150" i="38"/>
  <c r="T140" i="38"/>
  <c r="Q139" i="38"/>
  <c r="S129" i="38"/>
  <c r="P128" i="38"/>
  <c r="M127" i="38"/>
  <c r="O125" i="38"/>
  <c r="L124" i="38"/>
  <c r="T131" i="38"/>
  <c r="Q130" i="38"/>
  <c r="S133" i="38"/>
  <c r="O304" i="38"/>
  <c r="S265" i="38"/>
  <c r="P264" i="38"/>
  <c r="M269" i="38"/>
  <c r="O267" i="38"/>
  <c r="S332" i="38"/>
  <c r="P334" i="38"/>
  <c r="M256" i="38"/>
  <c r="O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O226" i="38"/>
  <c r="L225" i="38"/>
  <c r="P272" i="38"/>
  <c r="L314" i="38"/>
  <c r="R312" i="38"/>
  <c r="K311" i="38"/>
  <c r="U309" i="38"/>
  <c r="N308" i="38"/>
  <c r="T306" i="38"/>
  <c r="Q305" i="38"/>
  <c r="U266" i="38"/>
  <c r="N265" i="38"/>
  <c r="T269" i="38"/>
  <c r="Q268" i="38"/>
  <c r="U333" i="38"/>
  <c r="N332" i="38"/>
  <c r="N331" i="38" s="1"/>
  <c r="N330" i="38" s="1"/>
  <c r="T256" i="38"/>
  <c r="Q255" i="38"/>
  <c r="R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Q202" i="38"/>
  <c r="S225" i="38"/>
  <c r="T272" i="38"/>
  <c r="K314" i="38"/>
  <c r="U312" i="38"/>
  <c r="N311" i="38"/>
  <c r="T309" i="38"/>
  <c r="Q308" i="38"/>
  <c r="S306" i="38"/>
  <c r="P305" i="38"/>
  <c r="M304" i="38"/>
  <c r="U265" i="38"/>
  <c r="N264" i="38"/>
  <c r="T268" i="38"/>
  <c r="Q267" i="38"/>
  <c r="L333" i="38"/>
  <c r="R334" i="38"/>
  <c r="K256" i="38"/>
  <c r="U254" i="38"/>
  <c r="Q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S224" i="38"/>
  <c r="N314" i="38"/>
  <c r="T312" i="38"/>
  <c r="Q311" i="38"/>
  <c r="S309" i="38"/>
  <c r="P308" i="38"/>
  <c r="M307" i="38"/>
  <c r="O305" i="38"/>
  <c r="L304" i="38"/>
  <c r="T265" i="38"/>
  <c r="Q264" i="38"/>
  <c r="S268" i="38"/>
  <c r="P267" i="38"/>
  <c r="K333" i="38"/>
  <c r="U334" i="38"/>
  <c r="N256" i="38"/>
  <c r="T254" i="38"/>
  <c r="P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P226" i="38"/>
  <c r="M225" i="38"/>
  <c r="U223" i="38"/>
  <c r="N227" i="38"/>
  <c r="R216" i="38"/>
  <c r="K214" i="38"/>
  <c r="U217" i="38"/>
  <c r="N219" i="38"/>
  <c r="T188" i="38"/>
  <c r="Q187" i="38"/>
  <c r="S185" i="38"/>
  <c r="P184" i="38"/>
  <c r="M183" i="38"/>
  <c r="O181" i="38"/>
  <c r="L180" i="38"/>
  <c r="R178" i="38"/>
  <c r="K177" i="38"/>
  <c r="U175" i="38"/>
  <c r="N193" i="38"/>
  <c r="T191" i="38"/>
  <c r="Q190" i="38"/>
  <c r="S171" i="38"/>
  <c r="P172" i="38"/>
  <c r="M173" i="38"/>
  <c r="O161" i="38"/>
  <c r="L160" i="38"/>
  <c r="R158" i="38"/>
  <c r="K157" i="38"/>
  <c r="U155" i="38"/>
  <c r="N165" i="38"/>
  <c r="T163" i="38"/>
  <c r="Q144" i="38"/>
  <c r="K145" i="38"/>
  <c r="R146" i="38"/>
  <c r="R142" i="38"/>
  <c r="K149" i="38"/>
  <c r="U150" i="38"/>
  <c r="N141" i="38"/>
  <c r="T139" i="38"/>
  <c r="Q151" i="38"/>
  <c r="S128" i="38"/>
  <c r="P127" i="38"/>
  <c r="M126" i="38"/>
  <c r="K224" i="38"/>
  <c r="U227" i="38"/>
  <c r="P215" i="38"/>
  <c r="M216" i="38"/>
  <c r="O218" i="38"/>
  <c r="L217" i="38"/>
  <c r="R189" i="38"/>
  <c r="K188" i="38"/>
  <c r="U186" i="38"/>
  <c r="N185" i="38"/>
  <c r="T183" i="38"/>
  <c r="Q182" i="38"/>
  <c r="S180" i="38"/>
  <c r="P179" i="38"/>
  <c r="M178" i="38"/>
  <c r="O176" i="38"/>
  <c r="L175"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O127" i="38"/>
  <c r="L126" i="38"/>
  <c r="R124" i="38"/>
  <c r="O223" i="38"/>
  <c r="L227" i="38"/>
  <c r="T216" i="38"/>
  <c r="Q214" i="38"/>
  <c r="S217" i="38"/>
  <c r="P219" i="38"/>
  <c r="M189" i="38"/>
  <c r="O187" i="38"/>
  <c r="L186" i="38"/>
  <c r="R184" i="38"/>
  <c r="K183" i="38"/>
  <c r="U181" i="38"/>
  <c r="N180" i="38"/>
  <c r="T178" i="38"/>
  <c r="Q177" i="38"/>
  <c r="S175"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S126" i="38"/>
  <c r="P125" i="38"/>
  <c r="M124" i="38"/>
  <c r="S227" i="38"/>
  <c r="N215" i="38"/>
  <c r="T214" i="38"/>
  <c r="Q218" i="38"/>
  <c r="S219" i="38"/>
  <c r="P189" i="38"/>
  <c r="M188" i="38"/>
  <c r="O186" i="38"/>
  <c r="L185" i="38"/>
  <c r="R183" i="38"/>
  <c r="K182" i="38"/>
  <c r="U180" i="38"/>
  <c r="N179" i="38"/>
  <c r="T177" i="38"/>
  <c r="Q176" i="38"/>
  <c r="S193" i="38"/>
  <c r="P192" i="38"/>
  <c r="M191" i="38"/>
  <c r="O170" i="38"/>
  <c r="L171" i="38"/>
  <c r="R173" i="38"/>
  <c r="K162" i="38"/>
  <c r="U160" i="38"/>
  <c r="N159" i="38"/>
  <c r="T157" i="38"/>
  <c r="Q156" i="38"/>
  <c r="S165" i="38"/>
  <c r="P164" i="38"/>
  <c r="M163" i="38"/>
  <c r="O143" i="38"/>
  <c r="M146" i="38"/>
  <c r="N147" i="38"/>
  <c r="T149" i="38"/>
  <c r="Q148" i="38"/>
  <c r="S141" i="38"/>
  <c r="P140" i="38"/>
  <c r="M139" i="38"/>
  <c r="O129" i="38"/>
  <c r="L128" i="38"/>
  <c r="R126" i="38"/>
  <c r="K125" i="38"/>
  <c r="S132" i="38"/>
  <c r="P131" i="38"/>
  <c r="M130" i="38"/>
  <c r="O133" i="38"/>
  <c r="L116" i="38"/>
  <c r="R114" i="38"/>
  <c r="K113" i="38"/>
  <c r="U117" i="38"/>
  <c r="P119" i="38"/>
  <c r="P116" i="38"/>
  <c r="L118" i="38"/>
  <c r="Q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M41" i="38"/>
  <c r="O40" i="38"/>
  <c r="R92" i="38"/>
  <c r="K93" i="38"/>
  <c r="U95" i="38"/>
  <c r="N89" i="38"/>
  <c r="N91" i="38"/>
  <c r="M34" i="38"/>
  <c r="R32" i="38"/>
  <c r="M33" i="38"/>
  <c r="O31" i="38"/>
  <c r="L29" i="38"/>
  <c r="S26" i="38"/>
  <c r="P25" i="38"/>
  <c r="M24" i="38"/>
  <c r="S20" i="38"/>
  <c r="R19" i="38"/>
  <c r="R17" i="38"/>
  <c r="K16" i="38"/>
  <c r="P23"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P41" i="38"/>
  <c r="M39" i="38"/>
  <c r="M36" i="38"/>
  <c r="R93" i="38"/>
  <c r="K94" i="38"/>
  <c r="U89" i="38"/>
  <c r="N90" i="38"/>
  <c r="T34" i="38"/>
  <c r="Q35" i="38"/>
  <c r="L32" i="38"/>
  <c r="U30" i="38"/>
  <c r="P31" i="38"/>
  <c r="K29" i="38"/>
  <c r="N26" i="38"/>
  <c r="T24" i="38"/>
  <c r="Q22" i="38"/>
  <c r="K19" i="38"/>
  <c r="P18" i="38"/>
  <c r="M17" i="38"/>
  <c r="K23"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S41" i="38"/>
  <c r="P39" i="38"/>
  <c r="M40" i="38"/>
  <c r="T92" i="38"/>
  <c r="Q93" i="38"/>
  <c r="S95" i="38"/>
  <c r="P89" i="38"/>
  <c r="M90" i="38"/>
  <c r="S34" i="38"/>
  <c r="R35" i="38"/>
  <c r="S33" i="38"/>
  <c r="P30" i="38"/>
  <c r="U31" i="38"/>
  <c r="M27" i="38"/>
  <c r="R25" i="38"/>
  <c r="K24" i="38"/>
  <c r="Q20" i="38"/>
  <c r="T19" i="38"/>
  <c r="T17" i="38"/>
  <c r="Q16" i="38"/>
  <c r="O23"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O39" i="38"/>
  <c r="L40" i="38"/>
  <c r="S92" i="38"/>
  <c r="P93" i="38"/>
  <c r="M94" i="38"/>
  <c r="O89" i="38"/>
  <c r="L90" i="38"/>
  <c r="R34" i="38"/>
  <c r="S35" i="38"/>
  <c r="N33" i="38"/>
  <c r="N31" i="38"/>
  <c r="M29" i="38"/>
  <c r="T26" i="38"/>
  <c r="Q25" i="38"/>
  <c r="K22" i="38"/>
  <c r="P20" i="38"/>
  <c r="U19" i="38"/>
  <c r="O17" i="38"/>
  <c r="L16" i="38"/>
  <c r="S561" i="38"/>
  <c r="S560" i="38" s="1"/>
  <c r="P547" i="38"/>
  <c r="P546" i="38" s="1"/>
  <c r="S451" i="38"/>
  <c r="S450" i="38" s="1"/>
  <c r="S449" i="38" s="1"/>
  <c r="P448" i="38"/>
  <c r="P439" i="38" s="1"/>
  <c r="M438" i="38"/>
  <c r="M435" i="38" s="1"/>
  <c r="O431" i="38"/>
  <c r="O424" i="38" s="1"/>
  <c r="L423" i="38"/>
  <c r="R414" i="38"/>
  <c r="K411" i="38"/>
  <c r="K408" i="38" s="1"/>
  <c r="K407" i="38" s="1"/>
  <c r="U400" i="38"/>
  <c r="N395" i="38"/>
  <c r="T390" i="38"/>
  <c r="Q385" i="38"/>
  <c r="S339" i="38"/>
  <c r="P338" i="38"/>
  <c r="M335" i="38"/>
  <c r="M331" i="38" s="1"/>
  <c r="M330" i="38" s="1"/>
  <c r="O271" i="38"/>
  <c r="O270" i="38" s="1"/>
  <c r="L247" i="38"/>
  <c r="L246" i="38" s="1"/>
  <c r="R222" i="38"/>
  <c r="K220" i="38"/>
  <c r="U203" i="38"/>
  <c r="U197" i="38" s="1"/>
  <c r="N196" i="38"/>
  <c r="T169" i="38"/>
  <c r="Q167" i="38"/>
  <c r="S154" i="38"/>
  <c r="P152" i="38"/>
  <c r="M138" i="38"/>
  <c r="O135" i="38"/>
  <c r="L123" i="38"/>
  <c r="T96" i="38"/>
  <c r="Q88" i="38"/>
  <c r="S70" i="38"/>
  <c r="P68" i="38"/>
  <c r="M65" i="38"/>
  <c r="R37" i="38"/>
  <c r="K28" i="38"/>
  <c r="Q14" i="38"/>
  <c r="O547" i="38"/>
  <c r="O546" i="38" s="1"/>
  <c r="M520" i="38"/>
  <c r="M519" i="38" s="1"/>
  <c r="O448" i="38"/>
  <c r="O439" i="38" s="1"/>
  <c r="L438" i="38"/>
  <c r="L435" i="38" s="1"/>
  <c r="R431" i="38"/>
  <c r="R424" i="38" s="1"/>
  <c r="K423" i="38"/>
  <c r="U414" i="38"/>
  <c r="N411" i="38"/>
  <c r="T400" i="38"/>
  <c r="Q395" i="38"/>
  <c r="S390" i="38"/>
  <c r="P385" i="38"/>
  <c r="M341" i="38"/>
  <c r="M340" i="38" s="1"/>
  <c r="O338" i="38"/>
  <c r="L335" i="38"/>
  <c r="R271" i="38"/>
  <c r="R270" i="38" s="1"/>
  <c r="K247" i="38"/>
  <c r="K246" i="38" s="1"/>
  <c r="U222" i="38"/>
  <c r="N220" i="38"/>
  <c r="N213" i="38" s="1"/>
  <c r="T203" i="38"/>
  <c r="Q196" i="38"/>
  <c r="S169" i="38"/>
  <c r="P167" i="38"/>
  <c r="M166" i="38"/>
  <c r="O152" i="38"/>
  <c r="L138" i="38"/>
  <c r="R135" i="38"/>
  <c r="K123" i="38"/>
  <c r="S96" i="38"/>
  <c r="P88" i="38"/>
  <c r="M83" i="38"/>
  <c r="O68" i="38"/>
  <c r="L65" i="38"/>
  <c r="P42" i="38"/>
  <c r="M37" i="38"/>
  <c r="Q561" i="38"/>
  <c r="Q560" i="38" s="1"/>
  <c r="T520" i="38"/>
  <c r="T519" i="38" s="1"/>
  <c r="Q451" i="38"/>
  <c r="Q450" i="38" s="1"/>
  <c r="Q449" i="38" s="1"/>
  <c r="S438" i="38"/>
  <c r="S435" i="38" s="1"/>
  <c r="P434" i="38"/>
  <c r="P432" i="38" s="1"/>
  <c r="M431" i="38"/>
  <c r="M424" i="38" s="1"/>
  <c r="O422" i="38"/>
  <c r="L414" i="38"/>
  <c r="R403" i="38"/>
  <c r="K400" i="38"/>
  <c r="U392" i="38"/>
  <c r="N390" i="38"/>
  <c r="T341" i="38"/>
  <c r="T340" i="38" s="1"/>
  <c r="Q339" i="38"/>
  <c r="S335" i="38"/>
  <c r="P316" i="38"/>
  <c r="P315" i="38" s="1"/>
  <c r="M271" i="38"/>
  <c r="O228" i="38"/>
  <c r="L222" i="38"/>
  <c r="R211" i="38"/>
  <c r="R204" i="38" s="1"/>
  <c r="K203" i="38"/>
  <c r="U195" i="38"/>
  <c r="N169" i="38"/>
  <c r="T166" i="38"/>
  <c r="Q154" i="38"/>
  <c r="S138" i="38"/>
  <c r="P136" i="38"/>
  <c r="M135" i="38"/>
  <c r="O121" i="38"/>
  <c r="S88" i="38"/>
  <c r="P83" i="38"/>
  <c r="M115" i="38"/>
  <c r="M117" i="38"/>
  <c r="M112"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R39" i="38"/>
  <c r="K40" i="38"/>
  <c r="N92" i="38"/>
  <c r="T94" i="38"/>
  <c r="Q95" i="38"/>
  <c r="S90" i="38"/>
  <c r="R91" i="38"/>
  <c r="L35" i="38"/>
  <c r="M32" i="38"/>
  <c r="R30" i="38"/>
  <c r="S31" i="38"/>
  <c r="T27" i="38"/>
  <c r="O26" i="38"/>
  <c r="L25" i="38"/>
  <c r="L22" i="38"/>
  <c r="O20" i="38"/>
  <c r="U18" i="38"/>
  <c r="N17" i="38"/>
  <c r="T23"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L41" i="38"/>
  <c r="R40" i="38"/>
  <c r="U92" i="38"/>
  <c r="N93" i="38"/>
  <c r="T95" i="38"/>
  <c r="Q89" i="38"/>
  <c r="K91" i="38"/>
  <c r="P34" i="38"/>
  <c r="U35" i="38"/>
  <c r="T33" i="38"/>
  <c r="Q30" i="38"/>
  <c r="T31" i="38"/>
  <c r="S27" i="38"/>
  <c r="S25" i="38"/>
  <c r="P24" i="38"/>
  <c r="U22" i="38"/>
  <c r="O19" i="38"/>
  <c r="L18" i="38"/>
  <c r="R16" i="38"/>
  <c r="M23" i="38"/>
  <c r="O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O41" i="38"/>
  <c r="L39" i="38"/>
  <c r="T36" i="38"/>
  <c r="P92" i="38"/>
  <c r="M93" i="38"/>
  <c r="O95" i="38"/>
  <c r="L89" i="38"/>
  <c r="L91" i="38"/>
  <c r="O34" i="38"/>
  <c r="T32" i="38"/>
  <c r="O33" i="38"/>
  <c r="L30" i="38"/>
  <c r="R29" i="38"/>
  <c r="U26" i="38"/>
  <c r="N25" i="38"/>
  <c r="N22" i="38"/>
  <c r="M20" i="38"/>
  <c r="S18" i="38"/>
  <c r="P17" i="38"/>
  <c r="M16" i="38"/>
  <c r="N23"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R41" i="38"/>
  <c r="K39" i="38"/>
  <c r="S36" i="38"/>
  <c r="O92" i="38"/>
  <c r="L93" i="38"/>
  <c r="R95" i="38"/>
  <c r="K89" i="38"/>
  <c r="M91" i="38"/>
  <c r="N34" i="38"/>
  <c r="S32" i="38"/>
  <c r="S30" i="38"/>
  <c r="R31" i="38"/>
  <c r="U27" i="38"/>
  <c r="P26" i="38"/>
  <c r="M25" i="38"/>
  <c r="O22" i="38"/>
  <c r="L20" i="38"/>
  <c r="R18" i="38"/>
  <c r="K17" i="38"/>
  <c r="O561" i="38"/>
  <c r="O560" i="38" s="1"/>
  <c r="L547" i="38"/>
  <c r="L546" i="38" s="1"/>
  <c r="O451" i="38"/>
  <c r="O450" i="38" s="1"/>
  <c r="O449" i="38" s="1"/>
  <c r="L448" i="38"/>
  <c r="L439" i="38" s="1"/>
  <c r="R434" i="38"/>
  <c r="R432" i="38" s="1"/>
  <c r="K431" i="38"/>
  <c r="K424" i="38" s="1"/>
  <c r="U422" i="38"/>
  <c r="N414" i="38"/>
  <c r="T403" i="38"/>
  <c r="Q400" i="38"/>
  <c r="S392" i="38"/>
  <c r="P390" i="38"/>
  <c r="M385" i="38"/>
  <c r="O339" i="38"/>
  <c r="L338" i="38"/>
  <c r="R316" i="38"/>
  <c r="R315" i="38" s="1"/>
  <c r="K271" i="38"/>
  <c r="U228" i="38"/>
  <c r="N222" i="38"/>
  <c r="T211" i="38"/>
  <c r="Q203" i="38"/>
  <c r="Q197" i="38" s="1"/>
  <c r="S195" i="38"/>
  <c r="P169" i="38"/>
  <c r="M167" i="38"/>
  <c r="O154" i="38"/>
  <c r="L152" i="38"/>
  <c r="R136" i="38"/>
  <c r="K135" i="38"/>
  <c r="U121" i="38"/>
  <c r="P96" i="38"/>
  <c r="M88" i="38"/>
  <c r="O70" i="38"/>
  <c r="L68" i="38"/>
  <c r="R53" i="38"/>
  <c r="U42" i="38"/>
  <c r="N37" i="38"/>
  <c r="R561" i="38"/>
  <c r="R560" i="38" s="1"/>
  <c r="K547" i="38"/>
  <c r="K546" i="38" s="1"/>
  <c r="R451" i="38"/>
  <c r="R450" i="38" s="1"/>
  <c r="R449" i="38" s="1"/>
  <c r="K448" i="38"/>
  <c r="K439" i="38" s="1"/>
  <c r="U434" i="38"/>
  <c r="U432" i="38" s="1"/>
  <c r="N431" i="38"/>
  <c r="N424" i="38" s="1"/>
  <c r="T422" i="38"/>
  <c r="Q414" i="38"/>
  <c r="S403" i="38"/>
  <c r="P400" i="38"/>
  <c r="M395" i="38"/>
  <c r="O390" i="38"/>
  <c r="L385" i="38"/>
  <c r="R339" i="38"/>
  <c r="K338" i="38"/>
  <c r="U316" i="38"/>
  <c r="U315" i="38" s="1"/>
  <c r="N271" i="38"/>
  <c r="N270" i="38" s="1"/>
  <c r="T228" i="38"/>
  <c r="Q222" i="38"/>
  <c r="S211" i="38"/>
  <c r="P203" i="38"/>
  <c r="P197" i="38" s="1"/>
  <c r="M196" i="38"/>
  <c r="O169" i="38"/>
  <c r="L167" i="38"/>
  <c r="R154" i="38"/>
  <c r="K152" i="38"/>
  <c r="U136" i="38"/>
  <c r="N135" i="38"/>
  <c r="T121" i="38"/>
  <c r="O96" i="38"/>
  <c r="L88" i="38"/>
  <c r="R70" i="38"/>
  <c r="K68" i="38"/>
  <c r="U53" i="38"/>
  <c r="L42" i="38"/>
  <c r="R28" i="38"/>
  <c r="N14" i="38"/>
  <c r="M561" i="38"/>
  <c r="M560" i="38" s="1"/>
  <c r="P520" i="38"/>
  <c r="P519" i="38" s="1"/>
  <c r="M451" i="38"/>
  <c r="M450" i="38" s="1"/>
  <c r="M449" i="38" s="1"/>
  <c r="O438" i="38"/>
  <c r="O435" i="38" s="1"/>
  <c r="L434" i="38"/>
  <c r="L432" i="38" s="1"/>
  <c r="R423" i="38"/>
  <c r="K422" i="38"/>
  <c r="U411" i="38"/>
  <c r="N403" i="38"/>
  <c r="T395" i="38"/>
  <c r="Q392" i="38"/>
  <c r="S385" i="38"/>
  <c r="P341" i="38"/>
  <c r="P340" i="38" s="1"/>
  <c r="M339" i="38"/>
  <c r="O335" i="38"/>
  <c r="O331" i="38" s="1"/>
  <c r="O330" i="38" s="1"/>
  <c r="L316" i="38"/>
  <c r="L315" i="38" s="1"/>
  <c r="R247" i="38"/>
  <c r="R246" i="38" s="1"/>
  <c r="K228" i="38"/>
  <c r="U220" i="38"/>
  <c r="N211" i="38"/>
  <c r="N204" i="38" s="1"/>
  <c r="T196" i="38"/>
  <c r="Q195" i="38"/>
  <c r="S167" i="38"/>
  <c r="P166" i="38"/>
  <c r="M154" i="38"/>
  <c r="O138" i="38"/>
  <c r="L136" i="38"/>
  <c r="R123" i="38"/>
  <c r="K121" i="38"/>
  <c r="O113" i="38"/>
  <c r="T119"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U41" i="38"/>
  <c r="N39" i="38"/>
  <c r="R36" i="38"/>
  <c r="S93" i="38"/>
  <c r="P94" i="38"/>
  <c r="M95" i="38"/>
  <c r="O90" i="38"/>
  <c r="U34" i="38"/>
  <c r="P35" i="38"/>
  <c r="U33" i="38"/>
  <c r="N30" i="38"/>
  <c r="T29" i="38"/>
  <c r="P27" i="38"/>
  <c r="K26" i="38"/>
  <c r="U24" i="38"/>
  <c r="P22" i="38"/>
  <c r="K20" i="38"/>
  <c r="Q18" i="38"/>
  <c r="S16"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U39" i="38"/>
  <c r="N40" i="38"/>
  <c r="Q92" i="38"/>
  <c r="S94" i="38"/>
  <c r="P95" i="38"/>
  <c r="M89" i="38"/>
  <c r="O91" i="38"/>
  <c r="L34" i="38"/>
  <c r="U32" i="38"/>
  <c r="P33" i="38"/>
  <c r="M30" i="38"/>
  <c r="S29" i="38"/>
  <c r="O27" i="38"/>
  <c r="O25" i="38"/>
  <c r="L24" i="38"/>
  <c r="R20" i="38"/>
  <c r="S19" i="38"/>
  <c r="U17" i="38"/>
  <c r="N16" i="38"/>
  <c r="Q23"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K41" i="38"/>
  <c r="U40" i="38"/>
  <c r="P36" i="38"/>
  <c r="L92" i="38"/>
  <c r="R94" i="38"/>
  <c r="K95" i="38"/>
  <c r="U90" i="38"/>
  <c r="P91" i="38"/>
  <c r="K34" i="38"/>
  <c r="O32" i="38"/>
  <c r="K33" i="38"/>
  <c r="M31" i="38"/>
  <c r="N29" i="38"/>
  <c r="Q26" i="38"/>
  <c r="S24" i="38"/>
  <c r="R22" i="38"/>
  <c r="L19" i="38"/>
  <c r="O18" i="38"/>
  <c r="L17" i="38"/>
  <c r="R23"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N41" i="38"/>
  <c r="T40" i="38"/>
  <c r="O36" i="38"/>
  <c r="K92" i="38"/>
  <c r="U94" i="38"/>
  <c r="N95" i="38"/>
  <c r="T90" i="38"/>
  <c r="Q91" i="38"/>
  <c r="K35" i="38"/>
  <c r="N32" i="38"/>
  <c r="O30" i="38"/>
  <c r="U29" i="38"/>
  <c r="Q27" i="38"/>
  <c r="L26" i="38"/>
  <c r="R24" i="38"/>
  <c r="S22" i="38"/>
  <c r="M19" i="38"/>
  <c r="N18" i="38"/>
  <c r="T16" i="38"/>
  <c r="K561" i="38"/>
  <c r="K560" i="38" s="1"/>
  <c r="R520" i="38"/>
  <c r="R519" i="38" s="1"/>
  <c r="K451" i="38"/>
  <c r="K450" i="38" s="1"/>
  <c r="K449" i="38" s="1"/>
  <c r="U438" i="38"/>
  <c r="U435" i="38" s="1"/>
  <c r="N434" i="38"/>
  <c r="N432" i="38" s="1"/>
  <c r="T423" i="38"/>
  <c r="Q422" i="38"/>
  <c r="S411" i="38"/>
  <c r="S408" i="38" s="1"/>
  <c r="S407" i="38" s="1"/>
  <c r="P403" i="38"/>
  <c r="M400" i="38"/>
  <c r="O392" i="38"/>
  <c r="L390" i="38"/>
  <c r="R341" i="38"/>
  <c r="R340" i="38" s="1"/>
  <c r="K339" i="38"/>
  <c r="U335" i="38"/>
  <c r="N316" i="38"/>
  <c r="N315" i="38" s="1"/>
  <c r="T247" i="38"/>
  <c r="T246" i="38" s="1"/>
  <c r="Q228" i="38"/>
  <c r="S220" i="38"/>
  <c r="S213" i="38" s="1"/>
  <c r="P211" i="38"/>
  <c r="M203" i="38"/>
  <c r="M197" i="38" s="1"/>
  <c r="O195" i="38"/>
  <c r="O194" i="38" s="1"/>
  <c r="L169" i="38"/>
  <c r="R166" i="38"/>
  <c r="K154" i="38"/>
  <c r="U138" i="38"/>
  <c r="N136" i="38"/>
  <c r="T123" i="38"/>
  <c r="Q121" i="38"/>
  <c r="L96" i="38"/>
  <c r="R83" i="38"/>
  <c r="K70" i="38"/>
  <c r="U65" i="38"/>
  <c r="N53" i="38"/>
  <c r="Q42" i="38"/>
  <c r="S28" i="38"/>
  <c r="N561" i="38"/>
  <c r="N560" i="38" s="1"/>
  <c r="U520" i="38"/>
  <c r="U519" i="38" s="1"/>
  <c r="N451" i="38"/>
  <c r="N450" i="38" s="1"/>
  <c r="N449" i="38" s="1"/>
  <c r="T438" i="38"/>
  <c r="T435" i="38" s="1"/>
  <c r="Q434" i="38"/>
  <c r="Q432" i="38" s="1"/>
  <c r="S423" i="38"/>
  <c r="P422" i="38"/>
  <c r="M414" i="38"/>
  <c r="O403" i="38"/>
  <c r="L400" i="38"/>
  <c r="R392" i="38"/>
  <c r="K390" i="38"/>
  <c r="U341" i="38"/>
  <c r="U340" i="38" s="1"/>
  <c r="N339" i="38"/>
  <c r="T335" i="38"/>
  <c r="T331" i="38" s="1"/>
  <c r="T330" i="38" s="1"/>
  <c r="Q316" i="38"/>
  <c r="Q315" i="38" s="1"/>
  <c r="S247" i="38"/>
  <c r="S246" i="38" s="1"/>
  <c r="P228" i="38"/>
  <c r="M222" i="38"/>
  <c r="O211" i="38"/>
  <c r="O204" i="38" s="1"/>
  <c r="L203" i="38"/>
  <c r="L197" i="38" s="1"/>
  <c r="R195" i="38"/>
  <c r="K169" i="38"/>
  <c r="U166" i="38"/>
  <c r="N154" i="38"/>
  <c r="T138" i="38"/>
  <c r="Q136" i="38"/>
  <c r="S123" i="38"/>
  <c r="P121" i="38"/>
  <c r="K96" i="38"/>
  <c r="U83" i="38"/>
  <c r="N70" i="38"/>
  <c r="T65" i="38"/>
  <c r="Q53" i="38"/>
  <c r="U37" i="38"/>
  <c r="N28" i="38"/>
  <c r="R14" i="38"/>
  <c r="R547" i="38"/>
  <c r="R546" i="38" s="1"/>
  <c r="L520" i="38"/>
  <c r="L519" i="38" s="1"/>
  <c r="R448" i="38"/>
  <c r="R439" i="38" s="1"/>
  <c r="K438" i="38"/>
  <c r="K435" i="38" s="1"/>
  <c r="U431" i="38"/>
  <c r="U424" i="38" s="1"/>
  <c r="N423" i="38"/>
  <c r="T414" i="38"/>
  <c r="Q411" i="38"/>
  <c r="Q408" i="38" s="1"/>
  <c r="Q407" i="38" s="1"/>
  <c r="S400" i="38"/>
  <c r="P395" i="38"/>
  <c r="M392" i="38"/>
  <c r="O385" i="38"/>
  <c r="L341" i="38"/>
  <c r="L340" i="38" s="1"/>
  <c r="R338" i="38"/>
  <c r="K335" i="38"/>
  <c r="U271" i="38"/>
  <c r="U270" i="38" s="1"/>
  <c r="N247" i="38"/>
  <c r="T222" i="38"/>
  <c r="Q220" i="38"/>
  <c r="S203" i="38"/>
  <c r="S197" i="38" s="1"/>
  <c r="P196" i="38"/>
  <c r="M195" i="38"/>
  <c r="O167" i="38"/>
  <c r="L166" i="38"/>
  <c r="R152" i="38"/>
  <c r="K138" i="38"/>
  <c r="U135" i="38"/>
  <c r="P118" i="38"/>
  <c r="U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Q41" i="38"/>
  <c r="S40" i="38"/>
  <c r="N36" i="38"/>
  <c r="O93" i="38"/>
  <c r="L94" i="38"/>
  <c r="R89" i="38"/>
  <c r="K90" i="38"/>
  <c r="Q34" i="38"/>
  <c r="T35" i="38"/>
  <c r="Q33" i="38"/>
  <c r="K31" i="38"/>
  <c r="P29" i="38"/>
  <c r="K27" i="38"/>
  <c r="T25" i="38"/>
  <c r="Q24" i="38"/>
  <c r="T22" i="38"/>
  <c r="N19" i="38"/>
  <c r="M18" i="38"/>
  <c r="O16" i="38"/>
  <c r="L23"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T41" i="38"/>
  <c r="Q39" i="38"/>
  <c r="Q36" i="38"/>
  <c r="M92" i="38"/>
  <c r="O94" i="38"/>
  <c r="L95" i="38"/>
  <c r="R90" i="38"/>
  <c r="S91" i="38"/>
  <c r="M35" i="38"/>
  <c r="P32" i="38"/>
  <c r="L33" i="38"/>
  <c r="L31" i="38"/>
  <c r="O29" i="38"/>
  <c r="R26" i="38"/>
  <c r="K25" i="38"/>
  <c r="M22" i="38"/>
  <c r="N20" i="38"/>
  <c r="T18" i="38"/>
  <c r="Q17" i="38"/>
  <c r="U23"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T39" i="38"/>
  <c r="Q40" i="38"/>
  <c r="L36" i="38"/>
  <c r="U93" i="38"/>
  <c r="N94" i="38"/>
  <c r="T89" i="38"/>
  <c r="Q90" i="38"/>
  <c r="T91" i="38"/>
  <c r="N35" i="38"/>
  <c r="K32" i="38"/>
  <c r="T30" i="38"/>
  <c r="Q31" i="38"/>
  <c r="R27" i="38"/>
  <c r="M26" i="38"/>
  <c r="O24" i="38"/>
  <c r="U20" i="38"/>
  <c r="P19" i="38"/>
  <c r="K18" i="38"/>
  <c r="U16"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S39" i="38"/>
  <c r="P40" i="38"/>
  <c r="K36" i="38"/>
  <c r="T93" i="38"/>
  <c r="Q94" i="38"/>
  <c r="S89" i="38"/>
  <c r="P90" i="38"/>
  <c r="U91" i="38"/>
  <c r="O35" i="38"/>
  <c r="R33" i="38"/>
  <c r="K30" i="38"/>
  <c r="Q29" i="38"/>
  <c r="L27" i="38"/>
  <c r="U25" i="38"/>
  <c r="N24" i="38"/>
  <c r="T20" i="38"/>
  <c r="Q19" i="38"/>
  <c r="S17" i="38"/>
  <c r="P16" i="38"/>
  <c r="S23" i="38"/>
  <c r="T547" i="38"/>
  <c r="T546" i="38" s="1"/>
  <c r="T545" i="38" s="1"/>
  <c r="N520" i="38"/>
  <c r="N519" i="38" s="1"/>
  <c r="T448" i="38"/>
  <c r="T439" i="38" s="1"/>
  <c r="Q438" i="38"/>
  <c r="Q435" i="38" s="1"/>
  <c r="S431" i="38"/>
  <c r="S424" i="38" s="1"/>
  <c r="P423" i="38"/>
  <c r="M422" i="38"/>
  <c r="O411" i="38"/>
  <c r="L403" i="38"/>
  <c r="R395" i="38"/>
  <c r="K392" i="38"/>
  <c r="U385" i="38"/>
  <c r="N341" i="38"/>
  <c r="T338" i="38"/>
  <c r="Q335" i="38"/>
  <c r="Q331" i="38" s="1"/>
  <c r="Q330" i="38" s="1"/>
  <c r="S271" i="38"/>
  <c r="S270" i="38" s="1"/>
  <c r="P247" i="38"/>
  <c r="P246" i="38" s="1"/>
  <c r="M228" i="38"/>
  <c r="O220" i="38"/>
  <c r="O213" i="38" s="1"/>
  <c r="L211" i="38"/>
  <c r="L204" i="38" s="1"/>
  <c r="R196" i="38"/>
  <c r="K195" i="38"/>
  <c r="U167" i="38"/>
  <c r="N166" i="38"/>
  <c r="T152" i="38"/>
  <c r="Q138" i="38"/>
  <c r="S135" i="38"/>
  <c r="P123" i="38"/>
  <c r="M121" i="38"/>
  <c r="U88" i="38"/>
  <c r="N83" i="38"/>
  <c r="T68" i="38"/>
  <c r="Q65" i="38"/>
  <c r="M42" i="38"/>
  <c r="O28" i="38"/>
  <c r="M14" i="38"/>
  <c r="S547" i="38"/>
  <c r="S546" i="38" s="1"/>
  <c r="S545" i="38" s="1"/>
  <c r="Q520" i="38"/>
  <c r="Q519" i="38" s="1"/>
  <c r="S448" i="38"/>
  <c r="S439" i="38" s="1"/>
  <c r="P438" i="38"/>
  <c r="P435" i="38" s="1"/>
  <c r="M434" i="38"/>
  <c r="M432" i="38" s="1"/>
  <c r="O423" i="38"/>
  <c r="L422" i="38"/>
  <c r="R411" i="38"/>
  <c r="R408" i="38" s="1"/>
  <c r="R407" i="38" s="1"/>
  <c r="K403" i="38"/>
  <c r="U395" i="38"/>
  <c r="N392" i="38"/>
  <c r="T385" i="38"/>
  <c r="Q341" i="38"/>
  <c r="Q340" i="38" s="1"/>
  <c r="S338" i="38"/>
  <c r="P335" i="38"/>
  <c r="M316" i="38"/>
  <c r="M315" i="38" s="1"/>
  <c r="O247" i="38"/>
  <c r="O246" i="38" s="1"/>
  <c r="L228" i="38"/>
  <c r="R220" i="38"/>
  <c r="K211" i="38"/>
  <c r="K204" i="38" s="1"/>
  <c r="U196" i="38"/>
  <c r="N195" i="38"/>
  <c r="T167" i="38"/>
  <c r="Q166" i="38"/>
  <c r="S152" i="38"/>
  <c r="P138" i="38"/>
  <c r="M136" i="38"/>
  <c r="O123" i="38"/>
  <c r="L121" i="38"/>
  <c r="T88" i="38"/>
  <c r="Q83" i="38"/>
  <c r="S68" i="38"/>
  <c r="P65" i="38"/>
  <c r="M53" i="38"/>
  <c r="T42" i="38"/>
  <c r="Q37" i="38"/>
  <c r="U561" i="38"/>
  <c r="U560" i="38" s="1"/>
  <c r="N547" i="38"/>
  <c r="N546" i="38" s="1"/>
  <c r="U451" i="38"/>
  <c r="U450" i="38" s="1"/>
  <c r="U449" i="38" s="1"/>
  <c r="N448" i="38"/>
  <c r="N439" i="38" s="1"/>
  <c r="T434" i="38"/>
  <c r="T432" i="38" s="1"/>
  <c r="Q431" i="38"/>
  <c r="Q424" i="38" s="1"/>
  <c r="S422" i="38"/>
  <c r="P414" i="38"/>
  <c r="M411" i="38"/>
  <c r="M408" i="38" s="1"/>
  <c r="M407" i="38" s="1"/>
  <c r="O400" i="38"/>
  <c r="L395" i="38"/>
  <c r="R390" i="38"/>
  <c r="K385" i="38"/>
  <c r="U339" i="38"/>
  <c r="N338" i="38"/>
  <c r="T316" i="38"/>
  <c r="T315" i="38" s="1"/>
  <c r="Q271" i="38"/>
  <c r="Q270" i="38" s="1"/>
  <c r="S228" i="38"/>
  <c r="P222" i="38"/>
  <c r="M220" i="38"/>
  <c r="M213" i="38" s="1"/>
  <c r="O203" i="38"/>
  <c r="O197" i="38" s="1"/>
  <c r="L196" i="38"/>
  <c r="R169" i="38"/>
  <c r="K167" i="38"/>
  <c r="U154" i="38"/>
  <c r="N152" i="38"/>
  <c r="T136" i="38"/>
  <c r="Q135" i="38"/>
  <c r="S121" i="38"/>
  <c r="N96" i="38"/>
  <c r="T83" i="38"/>
  <c r="Q70" i="38"/>
  <c r="L586" i="38"/>
  <c r="L581" i="38" s="1"/>
  <c r="N231" i="38"/>
  <c r="N230" i="38" s="1"/>
  <c r="P174" i="38"/>
  <c r="L14" i="38"/>
  <c r="P28" i="38"/>
  <c r="S37" i="38"/>
  <c r="N65" i="38"/>
  <c r="U68" i="38"/>
  <c r="K83" i="38"/>
  <c r="R88" i="38"/>
  <c r="N121" i="38"/>
  <c r="U123" i="38"/>
  <c r="K136" i="38"/>
  <c r="R138" i="38"/>
  <c r="L154" i="38"/>
  <c r="O166" i="38"/>
  <c r="M169" i="38"/>
  <c r="M168" i="38" s="1"/>
  <c r="P195" i="38"/>
  <c r="P194" i="38" s="1"/>
  <c r="S196" i="38"/>
  <c r="Q211" i="38"/>
  <c r="Q204" i="38" s="1"/>
  <c r="T220" i="38"/>
  <c r="T213" i="38" s="1"/>
  <c r="N228" i="38"/>
  <c r="U247" i="38"/>
  <c r="K316" i="38"/>
  <c r="K315" i="38" s="1"/>
  <c r="R335" i="38"/>
  <c r="L339" i="38"/>
  <c r="O341" i="38"/>
  <c r="O340" i="38" s="1"/>
  <c r="M390" i="38"/>
  <c r="P392" i="38"/>
  <c r="S395" i="38"/>
  <c r="Q403" i="38"/>
  <c r="T411" i="38"/>
  <c r="N422" i="38"/>
  <c r="U423" i="38"/>
  <c r="K434" i="38"/>
  <c r="K432" i="38" s="1"/>
  <c r="R438" i="38"/>
  <c r="R435" i="38" s="1"/>
  <c r="L451" i="38"/>
  <c r="L450" i="38" s="1"/>
  <c r="L449" i="38" s="1"/>
  <c r="O520" i="38"/>
  <c r="O519" i="38" s="1"/>
  <c r="U547" i="38"/>
  <c r="U546" i="38" s="1"/>
  <c r="S14" i="38"/>
  <c r="M28" i="38"/>
  <c r="P37" i="38"/>
  <c r="S42" i="38"/>
  <c r="L53" i="38"/>
  <c r="O65" i="38"/>
  <c r="M70" i="38"/>
  <c r="O88" i="38"/>
  <c r="U581" i="38"/>
  <c r="S168" i="38"/>
  <c r="M586" i="38"/>
  <c r="M581" i="38" s="1"/>
  <c r="R174" i="38"/>
  <c r="K14" i="38"/>
  <c r="T28" i="38"/>
  <c r="N42" i="38"/>
  <c r="K53" i="38"/>
  <c r="R65" i="38"/>
  <c r="L70" i="38"/>
  <c r="O83" i="38"/>
  <c r="M96" i="38"/>
  <c r="R121" i="38"/>
  <c r="L135" i="38"/>
  <c r="O136" i="38"/>
  <c r="M152" i="38"/>
  <c r="P154" i="38"/>
  <c r="S166" i="38"/>
  <c r="Q169" i="38"/>
  <c r="T195" i="38"/>
  <c r="T194" i="38" s="1"/>
  <c r="N203" i="38"/>
  <c r="N197" i="38" s="1"/>
  <c r="U211" i="38"/>
  <c r="U204" i="38" s="1"/>
  <c r="K222" i="38"/>
  <c r="R228" i="38"/>
  <c r="L271" i="38"/>
  <c r="L270" i="38" s="1"/>
  <c r="O316" i="38"/>
  <c r="O315" i="38" s="1"/>
  <c r="M338" i="38"/>
  <c r="P339" i="38"/>
  <c r="S341" i="38"/>
  <c r="S340" i="38" s="1"/>
  <c r="Q390" i="38"/>
  <c r="T392" i="38"/>
  <c r="N400" i="38"/>
  <c r="U403" i="38"/>
  <c r="K414" i="38"/>
  <c r="R422" i="38"/>
  <c r="L431" i="38"/>
  <c r="L424" i="38" s="1"/>
  <c r="O434" i="38"/>
  <c r="O432" i="38" s="1"/>
  <c r="M448" i="38"/>
  <c r="M439" i="38" s="1"/>
  <c r="P451" i="38"/>
  <c r="P450" i="38" s="1"/>
  <c r="P449" i="38" s="1"/>
  <c r="S520" i="38"/>
  <c r="S519" i="38" s="1"/>
  <c r="L561" i="38"/>
  <c r="L560" i="38" s="1"/>
  <c r="O14" i="38"/>
  <c r="Q28" i="38"/>
  <c r="T37" i="38"/>
  <c r="P53" i="38"/>
  <c r="S65" i="38"/>
  <c r="U70" i="38"/>
  <c r="R96" i="38"/>
  <c r="P581" i="38"/>
  <c r="R230" i="38"/>
  <c r="T174" i="38"/>
  <c r="T168" i="38" s="1"/>
  <c r="S586" i="38"/>
  <c r="S581" i="38" s="1"/>
  <c r="U231" i="38"/>
  <c r="U230" i="38" s="1"/>
  <c r="T14" i="38"/>
  <c r="K37" i="38"/>
  <c r="R42" i="38"/>
  <c r="O53" i="38"/>
  <c r="M68" i="38"/>
  <c r="P70" i="38"/>
  <c r="S83" i="38"/>
  <c r="Q96" i="38"/>
  <c r="M123" i="38"/>
  <c r="P135" i="38"/>
  <c r="S136" i="38"/>
  <c r="Q152" i="38"/>
  <c r="T154" i="38"/>
  <c r="N167" i="38"/>
  <c r="U169" i="38"/>
  <c r="K196" i="38"/>
  <c r="R203" i="38"/>
  <c r="R197" i="38" s="1"/>
  <c r="L220" i="38"/>
  <c r="L213" i="38" s="1"/>
  <c r="O222" i="38"/>
  <c r="M247" i="38"/>
  <c r="M246" i="38" s="1"/>
  <c r="P271" i="38"/>
  <c r="P270" i="38" s="1"/>
  <c r="S316" i="38"/>
  <c r="S315" i="38" s="1"/>
  <c r="Q338" i="38"/>
  <c r="T339" i="38"/>
  <c r="N385" i="38"/>
  <c r="U390" i="38"/>
  <c r="K395" i="38"/>
  <c r="R400" i="38"/>
  <c r="L411" i="38"/>
  <c r="L408" i="38" s="1"/>
  <c r="L407" i="38" s="1"/>
  <c r="O414" i="38"/>
  <c r="M423" i="38"/>
  <c r="P431" i="38"/>
  <c r="P424" i="38" s="1"/>
  <c r="S434" i="38"/>
  <c r="S432" i="38" s="1"/>
  <c r="Q448" i="38"/>
  <c r="Q439" i="38" s="1"/>
  <c r="T451" i="38"/>
  <c r="T450" i="38" s="1"/>
  <c r="T449" i="38" s="1"/>
  <c r="M547" i="38"/>
  <c r="M546" i="38" s="1"/>
  <c r="M545" i="38" s="1"/>
  <c r="P561" i="38"/>
  <c r="P560" i="38" s="1"/>
  <c r="U28" i="38"/>
  <c r="K42" i="38"/>
  <c r="T53" i="38"/>
  <c r="N68" i="38"/>
  <c r="L83" i="38"/>
  <c r="N123" i="38"/>
  <c r="D5" i="43"/>
  <c r="C10" i="27" s="1"/>
  <c r="P17" i="28"/>
  <c r="H32" i="38"/>
  <c r="J32" i="38"/>
  <c r="K67" i="8"/>
  <c r="K66" i="8"/>
  <c r="K65" i="8"/>
  <c r="K64" i="8"/>
  <c r="K63" i="8"/>
  <c r="K62" i="8"/>
  <c r="K61" i="8"/>
  <c r="N45" i="38" s="1"/>
  <c r="K60" i="8"/>
  <c r="P44" i="38" s="1"/>
  <c r="K59" i="8"/>
  <c r="S15" i="38" s="1"/>
  <c r="K58" i="8"/>
  <c r="K57" i="8"/>
  <c r="K19" i="8"/>
  <c r="K18" i="8"/>
  <c r="P21" i="38" s="1"/>
  <c r="F26" i="7"/>
  <c r="Q263" i="38" l="1"/>
  <c r="M404" i="38"/>
  <c r="U404" i="38"/>
  <c r="T153" i="38"/>
  <c r="U153" i="38"/>
  <c r="O384" i="38"/>
  <c r="N384" i="38"/>
  <c r="M122" i="38"/>
  <c r="K413" i="38"/>
  <c r="S111" i="38"/>
  <c r="K384" i="38"/>
  <c r="R263" i="38"/>
  <c r="M194" i="38"/>
  <c r="R337" i="38"/>
  <c r="Q213" i="38"/>
  <c r="P204" i="38"/>
  <c r="N122" i="38"/>
  <c r="Q337" i="38"/>
  <c r="O221" i="38"/>
  <c r="R168" i="38"/>
  <c r="U246" i="38"/>
  <c r="R213" i="38"/>
  <c r="P331" i="38"/>
  <c r="P330" i="38" s="1"/>
  <c r="K137" i="38"/>
  <c r="T221" i="38"/>
  <c r="T212" i="38" s="1"/>
  <c r="K270" i="38"/>
  <c r="U213" i="38"/>
  <c r="T204" i="38"/>
  <c r="R111" i="38"/>
  <c r="U122" i="38"/>
  <c r="Q69" i="38"/>
  <c r="U76" i="38"/>
  <c r="N69" i="38"/>
  <c r="T197" i="38"/>
  <c r="K394" i="38"/>
  <c r="K393" i="38" s="1"/>
  <c r="O87" i="38"/>
  <c r="O86" i="38" s="1"/>
  <c r="U545" i="38"/>
  <c r="N111" i="38"/>
  <c r="P394" i="38"/>
  <c r="S384" i="38"/>
  <c r="L153" i="38"/>
  <c r="U69" i="38"/>
  <c r="M337" i="38"/>
  <c r="K221" i="38"/>
  <c r="M69" i="38"/>
  <c r="S394" i="38"/>
  <c r="R137" i="38"/>
  <c r="N545" i="38"/>
  <c r="P137" i="38"/>
  <c r="N194" i="38"/>
  <c r="S337" i="38"/>
  <c r="U137" i="38"/>
  <c r="S204" i="38"/>
  <c r="N263" i="38"/>
  <c r="P413" i="38"/>
  <c r="T413" i="38"/>
  <c r="M153" i="38"/>
  <c r="Q15" i="38"/>
  <c r="L44" i="38"/>
  <c r="M44" i="38"/>
  <c r="T44" i="38"/>
  <c r="N15" i="38"/>
  <c r="U44" i="38"/>
  <c r="O45" i="38"/>
  <c r="S45" i="38"/>
  <c r="K15" i="38"/>
  <c r="U21" i="38"/>
  <c r="R45" i="38"/>
  <c r="L21" i="38"/>
  <c r="Q44" i="38"/>
  <c r="O44" i="38"/>
  <c r="R44" i="38"/>
  <c r="R38" i="38" s="1"/>
  <c r="T21" i="38"/>
  <c r="N21" i="38"/>
  <c r="L45" i="38"/>
  <c r="L38" i="38" s="1"/>
  <c r="M21" i="38"/>
  <c r="R15" i="38"/>
  <c r="M45" i="38"/>
  <c r="L15" i="38"/>
  <c r="O15" i="38"/>
  <c r="Q21" i="38"/>
  <c r="N44" i="38"/>
  <c r="N38" i="38" s="1"/>
  <c r="U45" i="38"/>
  <c r="U38" i="38" s="1"/>
  <c r="M15" i="38"/>
  <c r="M13" i="38" s="1"/>
  <c r="T45" i="38"/>
  <c r="P45" i="38"/>
  <c r="P38" i="38" s="1"/>
  <c r="R21" i="38"/>
  <c r="S44" i="38"/>
  <c r="P15" i="38"/>
  <c r="P13" i="38" s="1"/>
  <c r="U15" i="38"/>
  <c r="Q45" i="38"/>
  <c r="T15" i="38"/>
  <c r="T87" i="38"/>
  <c r="T86" i="38" s="1"/>
  <c r="L69" i="38"/>
  <c r="L111" i="38"/>
  <c r="K378" i="38"/>
  <c r="O212" i="38"/>
  <c r="U87" i="38"/>
  <c r="U86" i="38" s="1"/>
  <c r="O413" i="38"/>
  <c r="O412" i="38" s="1"/>
  <c r="P69" i="38"/>
  <c r="P153" i="38"/>
  <c r="P168" i="38"/>
  <c r="P221" i="38"/>
  <c r="N337" i="38"/>
  <c r="L394" i="38"/>
  <c r="M111" i="38"/>
  <c r="R76" i="38"/>
  <c r="R545" i="38"/>
  <c r="O137" i="38"/>
  <c r="Q194" i="38"/>
  <c r="T394" i="38"/>
  <c r="K197" i="38"/>
  <c r="M270" i="38"/>
  <c r="K213" i="38"/>
  <c r="K212" i="38" s="1"/>
  <c r="L404" i="38"/>
  <c r="P502" i="38"/>
  <c r="P501" i="38" s="1"/>
  <c r="S528" i="38"/>
  <c r="S518" i="38" s="1"/>
  <c r="P563" i="38"/>
  <c r="M230" i="38"/>
  <c r="N581" i="38"/>
  <c r="R122" i="38"/>
  <c r="K87" i="38"/>
  <c r="K86" i="38" s="1"/>
  <c r="R581" i="38"/>
  <c r="S563" i="38"/>
  <c r="O122" i="38"/>
  <c r="T384" i="38"/>
  <c r="S63" i="38"/>
  <c r="M221" i="38"/>
  <c r="M212" i="38" s="1"/>
  <c r="K69" i="38"/>
  <c r="T122" i="38"/>
  <c r="R69" i="38"/>
  <c r="Q413" i="38"/>
  <c r="Q412" i="38" s="1"/>
  <c r="U111" i="38"/>
  <c r="O153" i="38"/>
  <c r="M384" i="38"/>
  <c r="M336" i="38" s="1"/>
  <c r="Q63" i="38"/>
  <c r="L63" i="38"/>
  <c r="O111" i="38"/>
  <c r="Q153" i="38"/>
  <c r="P87" i="38"/>
  <c r="P86" i="38" s="1"/>
  <c r="L137" i="38"/>
  <c r="U221" i="38"/>
  <c r="U212" i="38" s="1"/>
  <c r="O337" i="38"/>
  <c r="Q394" i="38"/>
  <c r="Q393" i="38" s="1"/>
  <c r="S69" i="38"/>
  <c r="R413" i="38"/>
  <c r="R412" i="38" s="1"/>
  <c r="Q76" i="38"/>
  <c r="N63" i="38"/>
  <c r="O76" i="38"/>
  <c r="L76" i="38"/>
  <c r="U238" i="38"/>
  <c r="S331" i="38"/>
  <c r="S330" i="38" s="1"/>
  <c r="K263" i="38"/>
  <c r="O238" i="38"/>
  <c r="M263" i="38"/>
  <c r="U331" i="38"/>
  <c r="U330" i="38" s="1"/>
  <c r="L263" i="38"/>
  <c r="O378" i="38"/>
  <c r="Q378" i="38"/>
  <c r="P404" i="38"/>
  <c r="P393" i="38" s="1"/>
  <c r="S378" i="38"/>
  <c r="U378" i="38"/>
  <c r="U408" i="38"/>
  <c r="U407" i="38" s="1"/>
  <c r="L528" i="38"/>
  <c r="L518" i="38" s="1"/>
  <c r="Q230" i="38"/>
  <c r="S502" i="38"/>
  <c r="S501" i="38" s="1"/>
  <c r="Q168" i="38"/>
  <c r="N528" i="38"/>
  <c r="N518" i="38" s="1"/>
  <c r="K563" i="38"/>
  <c r="O230" i="38"/>
  <c r="U439" i="38"/>
  <c r="S413" i="38"/>
  <c r="S412" i="38" s="1"/>
  <c r="P213" i="38"/>
  <c r="T69" i="38"/>
  <c r="U168" i="38"/>
  <c r="P122" i="38"/>
  <c r="U384" i="38"/>
  <c r="T63" i="38"/>
  <c r="T137" i="38"/>
  <c r="R194" i="38"/>
  <c r="T76" i="38"/>
  <c r="K111" i="38"/>
  <c r="L87" i="38"/>
  <c r="L86" i="38" s="1"/>
  <c r="Q221" i="38"/>
  <c r="Q212" i="38" s="1"/>
  <c r="K337" i="38"/>
  <c r="M394" i="38"/>
  <c r="M393" i="38" s="1"/>
  <c r="O69" i="38"/>
  <c r="N413" i="38"/>
  <c r="M76" i="38"/>
  <c r="K76" i="38"/>
  <c r="L413" i="38"/>
  <c r="L412" i="38" s="1"/>
  <c r="O545" i="38"/>
  <c r="Q87" i="38"/>
  <c r="Q86" i="38" s="1"/>
  <c r="M137" i="38"/>
  <c r="R221" i="38"/>
  <c r="P337" i="38"/>
  <c r="N394" i="38"/>
  <c r="T238" i="38"/>
  <c r="K238" i="38"/>
  <c r="R331" i="38"/>
  <c r="R330" i="38" s="1"/>
  <c r="Q238" i="38"/>
  <c r="N408" i="38"/>
  <c r="N407" i="38" s="1"/>
  <c r="L378" i="38"/>
  <c r="N378" i="38"/>
  <c r="N404" i="38"/>
  <c r="T404" i="38"/>
  <c r="Q502" i="38"/>
  <c r="Q501" i="38" s="1"/>
  <c r="M528" i="38"/>
  <c r="M518" i="38" s="1"/>
  <c r="U563" i="38"/>
  <c r="N563" i="38"/>
  <c r="T502" i="38"/>
  <c r="T501" i="38" s="1"/>
  <c r="P528" i="38"/>
  <c r="P518" i="38" s="1"/>
  <c r="T563" i="38"/>
  <c r="L230" i="38"/>
  <c r="K528" i="38"/>
  <c r="L168" i="38"/>
  <c r="K502" i="38"/>
  <c r="K501" i="38" s="1"/>
  <c r="R528" i="38"/>
  <c r="R518" i="38" s="1"/>
  <c r="O563" i="38"/>
  <c r="S230" i="38"/>
  <c r="N435" i="38"/>
  <c r="P408" i="38"/>
  <c r="P407" i="38" s="1"/>
  <c r="R384" i="38"/>
  <c r="T270" i="38"/>
  <c r="M204" i="38"/>
  <c r="Q122" i="38"/>
  <c r="O168" i="38"/>
  <c r="U394" i="38"/>
  <c r="U393" i="38" s="1"/>
  <c r="R63" i="38"/>
  <c r="S76" i="38"/>
  <c r="P76" i="38"/>
  <c r="P111" i="38"/>
  <c r="N153" i="38"/>
  <c r="K545" i="38"/>
  <c r="M87" i="38"/>
  <c r="M86" i="38" s="1"/>
  <c r="N221" i="38"/>
  <c r="N212" i="38" s="1"/>
  <c r="L337" i="38"/>
  <c r="L221" i="38"/>
  <c r="L212" i="38" s="1"/>
  <c r="K122" i="38"/>
  <c r="P384" i="38"/>
  <c r="P545" i="38"/>
  <c r="N76" i="38"/>
  <c r="O63" i="38"/>
  <c r="N238" i="38"/>
  <c r="R238" i="38"/>
  <c r="R229" i="38" s="1"/>
  <c r="M238" i="38"/>
  <c r="K331" i="38"/>
  <c r="K330" i="38" s="1"/>
  <c r="P238" i="38"/>
  <c r="S263" i="38"/>
  <c r="T408" i="38"/>
  <c r="T407" i="38" s="1"/>
  <c r="P378" i="38"/>
  <c r="R378" i="38"/>
  <c r="O404" i="38"/>
  <c r="T378" i="38"/>
  <c r="N502" i="38"/>
  <c r="N501" i="38" s="1"/>
  <c r="U502" i="38"/>
  <c r="U501" i="38" s="1"/>
  <c r="Q528" i="38"/>
  <c r="Q518" i="38" s="1"/>
  <c r="R563" i="38"/>
  <c r="T528" i="38"/>
  <c r="T518" i="38" s="1"/>
  <c r="M563" i="38"/>
  <c r="T581" i="38"/>
  <c r="L502" i="38"/>
  <c r="L501" i="38" s="1"/>
  <c r="O528" i="38"/>
  <c r="O518" i="38" s="1"/>
  <c r="L563" i="38"/>
  <c r="N168" i="38"/>
  <c r="Q546" i="38"/>
  <c r="Q545" i="38" s="1"/>
  <c r="T424" i="38"/>
  <c r="K340" i="38"/>
  <c r="Q246" i="38"/>
  <c r="Q581" i="38"/>
  <c r="K412" i="38"/>
  <c r="R87" i="38"/>
  <c r="R86" i="38" s="1"/>
  <c r="P412" i="38"/>
  <c r="Q137" i="38"/>
  <c r="K194" i="38"/>
  <c r="T337" i="38"/>
  <c r="R394" i="38"/>
  <c r="R393" i="38" s="1"/>
  <c r="S122" i="38"/>
  <c r="M413" i="38"/>
  <c r="M412" i="38" s="1"/>
  <c r="Q111" i="38"/>
  <c r="K153" i="38"/>
  <c r="M63" i="38"/>
  <c r="T111" i="38"/>
  <c r="R153" i="38"/>
  <c r="L384" i="38"/>
  <c r="S194" i="38"/>
  <c r="L545" i="38"/>
  <c r="K63" i="38"/>
  <c r="S87" i="38"/>
  <c r="S86" i="38" s="1"/>
  <c r="S137" i="38"/>
  <c r="U194" i="38"/>
  <c r="U413" i="38"/>
  <c r="L122" i="38"/>
  <c r="S153" i="38"/>
  <c r="Q384" i="38"/>
  <c r="U63" i="38"/>
  <c r="P63" i="38"/>
  <c r="P263" i="38"/>
  <c r="L331" i="38"/>
  <c r="L330" i="38" s="1"/>
  <c r="U263" i="38"/>
  <c r="T263" i="38"/>
  <c r="L238" i="38"/>
  <c r="O263" i="38"/>
  <c r="S238" i="38"/>
  <c r="O408" i="38"/>
  <c r="O407" i="38" s="1"/>
  <c r="S404" i="38"/>
  <c r="O502" i="38"/>
  <c r="O501" i="38" s="1"/>
  <c r="O581" i="38"/>
  <c r="R502" i="38"/>
  <c r="R501" i="38" s="1"/>
  <c r="U528" i="38"/>
  <c r="U518" i="38" s="1"/>
  <c r="M502" i="38"/>
  <c r="M501" i="38" s="1"/>
  <c r="Q563" i="38"/>
  <c r="T230" i="38"/>
  <c r="K519" i="38"/>
  <c r="O394" i="38"/>
  <c r="U337" i="38"/>
  <c r="S221" i="38"/>
  <c r="S212" i="38" s="1"/>
  <c r="L194" i="38"/>
  <c r="N137" i="38"/>
  <c r="N87" i="38"/>
  <c r="N86" i="38" s="1"/>
  <c r="P230" i="38"/>
  <c r="G26" i="7"/>
  <c r="M38" i="38" l="1"/>
  <c r="S393" i="38"/>
  <c r="R212" i="38"/>
  <c r="O38" i="38"/>
  <c r="T412" i="38"/>
  <c r="S336" i="38"/>
  <c r="S38" i="38"/>
  <c r="Q13" i="38"/>
  <c r="T38" i="38"/>
  <c r="T13" i="38"/>
  <c r="Q38" i="38"/>
  <c r="R13" i="38"/>
  <c r="R12" i="38" s="1"/>
  <c r="L13" i="38"/>
  <c r="L12" i="38" s="1"/>
  <c r="U229" i="38"/>
  <c r="U412" i="38"/>
  <c r="Q336" i="38"/>
  <c r="R336" i="38"/>
  <c r="M229" i="38"/>
  <c r="P110" i="38"/>
  <c r="K518" i="38"/>
  <c r="T393" i="38"/>
  <c r="P212" i="38"/>
  <c r="T336" i="38"/>
  <c r="L393" i="38"/>
  <c r="R110" i="38"/>
  <c r="T110" i="38"/>
  <c r="U336" i="38"/>
  <c r="O393" i="38"/>
  <c r="P229" i="38"/>
  <c r="T229" i="38"/>
  <c r="O110" i="38"/>
  <c r="M110" i="38"/>
  <c r="S110" i="38"/>
  <c r="L336" i="38"/>
  <c r="N393" i="38"/>
  <c r="K336" i="38"/>
  <c r="O229" i="38"/>
  <c r="S229" i="38"/>
  <c r="L110" i="38"/>
  <c r="P336" i="38"/>
  <c r="N412" i="38"/>
  <c r="Q229" i="38"/>
  <c r="O336" i="38"/>
  <c r="P12" i="38"/>
  <c r="N110" i="38"/>
  <c r="L229" i="38"/>
  <c r="U110" i="38"/>
  <c r="Q110" i="38"/>
  <c r="M12" i="38"/>
  <c r="J25" i="7"/>
  <c r="G25" i="7"/>
  <c r="Q12" i="38" l="1"/>
  <c r="T12" i="38"/>
  <c r="I22" i="12"/>
  <c r="I21" i="12"/>
  <c r="I20" i="12"/>
  <c r="I19" i="12"/>
  <c r="I18" i="12"/>
  <c r="I17" i="12"/>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G18" i="7"/>
  <c r="J18" i="7"/>
  <c r="G19" i="7"/>
  <c r="J19" i="7"/>
  <c r="G20" i="7"/>
  <c r="J20" i="7"/>
  <c r="G21" i="7"/>
  <c r="J21" i="7"/>
  <c r="J22" i="7"/>
  <c r="G23" i="7"/>
  <c r="J23" i="7"/>
  <c r="G24" i="7"/>
  <c r="J24" i="7"/>
  <c r="J26" i="7"/>
  <c r="X582" i="38" l="1"/>
  <c r="P9" i="28"/>
  <c r="P29" i="28" s="1"/>
  <c r="I3" i="27" s="1"/>
  <c r="Z586" i="38"/>
  <c r="Z581" i="38" s="1"/>
  <c r="K231" i="38"/>
  <c r="K230" i="38" s="1"/>
  <c r="K229" i="38" s="1"/>
  <c r="D231" i="38"/>
  <c r="X231" i="38"/>
  <c r="AA586" i="38"/>
  <c r="AA581" i="38" s="1"/>
  <c r="D586" i="38"/>
  <c r="F586" i="38" s="1"/>
  <c r="X586" i="38"/>
  <c r="X581" i="38" s="1"/>
  <c r="K174" i="38"/>
  <c r="K168" i="38" s="1"/>
  <c r="K110" i="38" s="1"/>
  <c r="D174" i="38"/>
  <c r="X174" i="38"/>
  <c r="K582" i="38"/>
  <c r="V582" i="38"/>
  <c r="D582" i="38"/>
  <c r="W586" i="38"/>
  <c r="K586" i="38"/>
  <c r="K581" i="38" s="1"/>
  <c r="C97" i="27"/>
  <c r="F58" i="8"/>
  <c r="G58" i="8" s="1"/>
  <c r="C51" i="27"/>
  <c r="AC586" i="38" l="1"/>
  <c r="C3" i="27"/>
  <c r="X230" i="38"/>
  <c r="Y231" i="38"/>
  <c r="AL231" i="38" s="1"/>
  <c r="F231" i="38"/>
  <c r="D230" i="38"/>
  <c r="F230" i="38" s="1"/>
  <c r="Y174" i="38"/>
  <c r="AL174" i="38" s="1"/>
  <c r="X168" i="38"/>
  <c r="J586" i="38"/>
  <c r="H586" i="38"/>
  <c r="F174" i="38"/>
  <c r="D168" i="38"/>
  <c r="D581" i="38"/>
  <c r="F582" i="38"/>
  <c r="Y582" i="38"/>
  <c r="AL582" i="38" s="1"/>
  <c r="V581" i="38"/>
  <c r="W581" i="38"/>
  <c r="Y586" i="38"/>
  <c r="N10" i="34"/>
  <c r="M10" i="34"/>
  <c r="L10" i="34"/>
  <c r="K10" i="34"/>
  <c r="J10" i="34"/>
  <c r="I10" i="34"/>
  <c r="H10" i="34"/>
  <c r="G10" i="34"/>
  <c r="P9" i="34"/>
  <c r="P10" i="34" s="1"/>
  <c r="O9" i="34"/>
  <c r="N15" i="31"/>
  <c r="M15" i="31"/>
  <c r="L15" i="31"/>
  <c r="K15" i="31"/>
  <c r="J15" i="31"/>
  <c r="I15" i="31"/>
  <c r="H15" i="31"/>
  <c r="G15" i="31"/>
  <c r="P12" i="31"/>
  <c r="O12" i="31"/>
  <c r="P7" i="31"/>
  <c r="P15" i="31" s="1"/>
  <c r="F22" i="12"/>
  <c r="F21" i="12"/>
  <c r="F20" i="12"/>
  <c r="F19" i="12"/>
  <c r="F18" i="12"/>
  <c r="F17" i="12"/>
  <c r="D96" i="27"/>
  <c r="D95" i="27"/>
  <c r="D94" i="27"/>
  <c r="D92" i="27"/>
  <c r="D91" i="27"/>
  <c r="D90" i="27"/>
  <c r="D89" i="27"/>
  <c r="D87" i="27"/>
  <c r="D86" i="27"/>
  <c r="D85" i="27"/>
  <c r="D80" i="27"/>
  <c r="D72" i="27"/>
  <c r="D71" i="27"/>
  <c r="D70" i="27"/>
  <c r="D69" i="27"/>
  <c r="D68" i="27"/>
  <c r="D67" i="27"/>
  <c r="D65" i="27"/>
  <c r="D64" i="27"/>
  <c r="F66" i="8"/>
  <c r="G66" i="8" s="1"/>
  <c r="G64" i="8"/>
  <c r="G63" i="8"/>
  <c r="G61" i="8"/>
  <c r="T10" i="4"/>
  <c r="T31" i="4" s="1"/>
  <c r="I12" i="27" l="1"/>
  <c r="AL586" i="38"/>
  <c r="Z367" i="38"/>
  <c r="D367" i="38"/>
  <c r="N367" i="38"/>
  <c r="N340" i="38" s="1"/>
  <c r="N336" i="38" s="1"/>
  <c r="N9" i="28"/>
  <c r="N29" i="28" s="1"/>
  <c r="J9" i="28"/>
  <c r="J29" i="28" s="1"/>
  <c r="L9" i="28"/>
  <c r="L29" i="28" s="1"/>
  <c r="H230" i="38"/>
  <c r="J230" i="38"/>
  <c r="H231" i="38"/>
  <c r="J231" i="38"/>
  <c r="D110" i="38"/>
  <c r="F110" i="38" s="1"/>
  <c r="F168" i="38"/>
  <c r="X110" i="38"/>
  <c r="Y110" i="38" s="1"/>
  <c r="AL110" i="38" s="1"/>
  <c r="Y168" i="38"/>
  <c r="AL168" i="38" s="1"/>
  <c r="H174" i="38"/>
  <c r="J174" i="38"/>
  <c r="Y230" i="38"/>
  <c r="AL230" i="38" s="1"/>
  <c r="X229" i="38"/>
  <c r="Y229" i="38" s="1"/>
  <c r="AA253" i="38"/>
  <c r="N253" i="38"/>
  <c r="N246" i="38" s="1"/>
  <c r="N229" i="38" s="1"/>
  <c r="D253" i="38"/>
  <c r="D45" i="38"/>
  <c r="F45" i="38" s="1"/>
  <c r="AD45" i="38"/>
  <c r="K45" i="38"/>
  <c r="O10" i="34"/>
  <c r="J582" i="38"/>
  <c r="H582" i="38"/>
  <c r="D63" i="27"/>
  <c r="AJ36" i="38"/>
  <c r="E36" i="38"/>
  <c r="F36" i="38" s="1"/>
  <c r="U36" i="38"/>
  <c r="D66" i="27"/>
  <c r="U14" i="38"/>
  <c r="X14" i="38"/>
  <c r="E14" i="38"/>
  <c r="F14" i="38" s="1"/>
  <c r="O21" i="38"/>
  <c r="O13" i="38" s="1"/>
  <c r="O12" i="38" s="1"/>
  <c r="D83" i="27"/>
  <c r="D97" i="27" s="1"/>
  <c r="V27" i="38"/>
  <c r="Y27" i="38" s="1"/>
  <c r="AL27" i="38" s="1"/>
  <c r="N27" i="38"/>
  <c r="N13" i="38" s="1"/>
  <c r="N12" i="38" s="1"/>
  <c r="E27" i="38"/>
  <c r="F27" i="38" s="1"/>
  <c r="V21" i="38"/>
  <c r="S21" i="38"/>
  <c r="S13" i="38" s="1"/>
  <c r="S12" i="38" s="1"/>
  <c r="D21" i="38"/>
  <c r="D13" i="38" s="1"/>
  <c r="I9" i="27"/>
  <c r="G60" i="8"/>
  <c r="F67" i="8"/>
  <c r="G67" i="8" s="1"/>
  <c r="C6" i="27"/>
  <c r="O15" i="31"/>
  <c r="C7" i="27" l="1"/>
  <c r="Q28" i="21"/>
  <c r="F367" i="38"/>
  <c r="D340" i="38"/>
  <c r="AC367" i="38"/>
  <c r="AL367" i="38" s="1"/>
  <c r="Z340" i="38"/>
  <c r="J168" i="38"/>
  <c r="H168" i="38"/>
  <c r="H110" i="38"/>
  <c r="J110" i="38"/>
  <c r="F253" i="38"/>
  <c r="D246" i="38"/>
  <c r="AC253" i="38"/>
  <c r="AL253" i="38" s="1"/>
  <c r="AA246" i="38"/>
  <c r="V44" i="38"/>
  <c r="D44" i="38"/>
  <c r="K44" i="38"/>
  <c r="K38" i="38" s="1"/>
  <c r="AD38" i="38"/>
  <c r="AG45" i="38"/>
  <c r="AL45" i="38" s="1"/>
  <c r="J45" i="38"/>
  <c r="H45" i="38"/>
  <c r="U13" i="38"/>
  <c r="U12" i="38" s="1"/>
  <c r="D74" i="27"/>
  <c r="H14" i="38"/>
  <c r="J14" i="38"/>
  <c r="X13" i="38"/>
  <c r="X12" i="38" s="1"/>
  <c r="Y14" i="38"/>
  <c r="AL14" i="38" s="1"/>
  <c r="J36" i="38"/>
  <c r="H36" i="38"/>
  <c r="AK36" i="38"/>
  <c r="AL36" i="38" s="1"/>
  <c r="AJ13" i="38"/>
  <c r="V13" i="38"/>
  <c r="J27" i="38"/>
  <c r="H27" i="38"/>
  <c r="Q34" i="21" l="1"/>
  <c r="I4" i="27" s="1"/>
  <c r="O28" i="21"/>
  <c r="O34" i="21" s="1"/>
  <c r="M28" i="21"/>
  <c r="M34" i="21" s="1"/>
  <c r="K28" i="21"/>
  <c r="K34" i="21" s="1"/>
  <c r="I28" i="21"/>
  <c r="I34" i="21" s="1"/>
  <c r="AC340" i="38"/>
  <c r="AL340" i="38" s="1"/>
  <c r="Z336" i="38"/>
  <c r="AC336" i="38" s="1"/>
  <c r="AL336" i="38" s="1"/>
  <c r="F340" i="38"/>
  <c r="D336" i="38"/>
  <c r="F336" i="38" s="1"/>
  <c r="H367" i="38"/>
  <c r="J367" i="38"/>
  <c r="H253" i="38"/>
  <c r="J253" i="38"/>
  <c r="AC246" i="38"/>
  <c r="AL246" i="38" s="1"/>
  <c r="AA229" i="38"/>
  <c r="AC229" i="38" s="1"/>
  <c r="AL229" i="38" s="1"/>
  <c r="D229" i="38"/>
  <c r="F229" i="38" s="1"/>
  <c r="F246" i="38"/>
  <c r="AG38" i="38"/>
  <c r="AD12" i="38"/>
  <c r="AG12" i="38" s="1"/>
  <c r="F44" i="38"/>
  <c r="D38" i="38"/>
  <c r="Y44" i="38"/>
  <c r="AL44" i="38" s="1"/>
  <c r="V38" i="38"/>
  <c r="Y38" i="38" s="1"/>
  <c r="AJ12" i="38"/>
  <c r="AK12" i="38" s="1"/>
  <c r="AK13" i="38"/>
  <c r="AL38" i="38" l="1"/>
  <c r="H336" i="38"/>
  <c r="J336" i="38"/>
  <c r="H340" i="38"/>
  <c r="J340" i="38"/>
  <c r="J229" i="38"/>
  <c r="H229" i="38"/>
  <c r="J246" i="38"/>
  <c r="H246" i="38"/>
  <c r="J44" i="38"/>
  <c r="J38" i="38" s="1"/>
  <c r="H44" i="38"/>
  <c r="F38" i="38"/>
  <c r="H38" i="38" s="1"/>
  <c r="D12" i="38"/>
  <c r="V12" i="38"/>
  <c r="C5" i="27"/>
  <c r="C74" i="27"/>
  <c r="D34" i="27" l="1"/>
  <c r="D51" i="27" s="1"/>
  <c r="F19" i="8"/>
  <c r="G19" i="8" s="1"/>
  <c r="F18" i="8"/>
  <c r="G18" i="8" s="1"/>
  <c r="W21" i="38" l="1"/>
  <c r="K21" i="38"/>
  <c r="K13" i="38" s="1"/>
  <c r="K12" i="38" s="1"/>
  <c r="E21" i="38"/>
  <c r="D562" i="38"/>
  <c r="C4" i="27" l="1"/>
  <c r="C14" i="27" s="1"/>
  <c r="P11" i="29"/>
  <c r="F21" i="38"/>
  <c r="E13" i="38"/>
  <c r="Y21" i="38"/>
  <c r="AL21" i="38" s="1"/>
  <c r="W13" i="38"/>
  <c r="D587" i="38"/>
  <c r="F581" i="38"/>
  <c r="F563" i="38"/>
  <c r="H563" i="38" s="1"/>
  <c r="E562" i="38"/>
  <c r="J11" i="29" l="1"/>
  <c r="J15" i="29" s="1"/>
  <c r="N11" i="29"/>
  <c r="N15" i="29" s="1"/>
  <c r="P15" i="29"/>
  <c r="I6" i="27" s="1"/>
  <c r="I15" i="27" s="1"/>
  <c r="W12" i="38"/>
  <c r="Y12" i="38" s="1"/>
  <c r="AL12" i="38" s="1"/>
  <c r="Y13" i="38"/>
  <c r="AL13" i="38" s="1"/>
  <c r="E12" i="38"/>
  <c r="F12" i="38" s="1"/>
  <c r="F13" i="38"/>
  <c r="J21" i="38"/>
  <c r="H21" i="38"/>
  <c r="F562" i="38"/>
  <c r="G562" i="38"/>
  <c r="H581" i="38"/>
  <c r="E587" i="38" l="1"/>
  <c r="F587" i="38" s="1"/>
  <c r="F9" i="27" s="1"/>
  <c r="F16"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USUARIO</author>
  </authors>
  <commentList>
    <comment ref="T17" authorId="0">
      <text>
        <r>
          <rPr>
            <b/>
            <sz val="9"/>
            <color indexed="81"/>
            <rFont val="Tahoma"/>
            <family val="2"/>
          </rPr>
          <t>aly13:</t>
        </r>
        <r>
          <rPr>
            <sz val="9"/>
            <color indexed="81"/>
            <rFont val="Tahoma"/>
            <family val="2"/>
          </rPr>
          <t xml:space="preserve">
</t>
        </r>
      </text>
    </comment>
    <comment ref="T18" authorId="0">
      <text>
        <r>
          <rPr>
            <b/>
            <sz val="9"/>
            <color indexed="81"/>
            <rFont val="Tahoma"/>
            <family val="2"/>
          </rPr>
          <t>aly13:</t>
        </r>
        <r>
          <rPr>
            <sz val="9"/>
            <color indexed="81"/>
            <rFont val="Tahoma"/>
            <family val="2"/>
          </rPr>
          <t xml:space="preserve">
</t>
        </r>
      </text>
    </comment>
    <comment ref="T22" authorId="0">
      <text>
        <r>
          <rPr>
            <b/>
            <sz val="9"/>
            <color indexed="81"/>
            <rFont val="Tahoma"/>
            <family val="2"/>
          </rPr>
          <t>aly13:</t>
        </r>
        <r>
          <rPr>
            <sz val="9"/>
            <color indexed="81"/>
            <rFont val="Tahoma"/>
            <family val="2"/>
          </rPr>
          <t xml:space="preserve">
</t>
        </r>
      </text>
    </comment>
    <comment ref="Q31" authorId="1">
      <text>
        <r>
          <rPr>
            <b/>
            <sz val="9"/>
            <color indexed="81"/>
            <rFont val="Tahoma"/>
            <family val="2"/>
          </rPr>
          <t>USUARIO:</t>
        </r>
        <r>
          <rPr>
            <sz val="9"/>
            <color indexed="81"/>
            <rFont val="Tahoma"/>
            <family val="2"/>
          </rPr>
          <t xml:space="preserve">
NO ENCUENTRO ESTE MONTO</t>
        </r>
      </text>
    </comment>
  </commentList>
</comments>
</file>

<file path=xl/comments3.xml><?xml version="1.0" encoding="utf-8"?>
<comments xmlns="http://schemas.openxmlformats.org/spreadsheetml/2006/main">
  <authors>
    <author>USUARIO</author>
  </authors>
  <commentList>
    <comment ref="P14" authorId="0">
      <text>
        <r>
          <rPr>
            <b/>
            <sz val="9"/>
            <color indexed="81"/>
            <rFont val="Tahoma"/>
            <family val="2"/>
          </rPr>
          <t>USUARIO:</t>
        </r>
        <r>
          <rPr>
            <sz val="9"/>
            <color indexed="81"/>
            <rFont val="Tahoma"/>
            <family val="2"/>
          </rPr>
          <t xml:space="preserve">
no encontre este valor</t>
        </r>
      </text>
    </comment>
  </commentList>
</comments>
</file>

<file path=xl/comments4.xml><?xml version="1.0" encoding="utf-8"?>
<comments xmlns="http://schemas.openxmlformats.org/spreadsheetml/2006/main">
  <authors>
    <author>USUARIO</author>
  </authors>
  <commentList>
    <comment ref="P13" authorId="0">
      <text>
        <r>
          <rPr>
            <b/>
            <sz val="9"/>
            <color indexed="81"/>
            <rFont val="Tahoma"/>
            <family val="2"/>
          </rPr>
          <t>USUARIO:</t>
        </r>
        <r>
          <rPr>
            <sz val="9"/>
            <color indexed="81"/>
            <rFont val="Tahoma"/>
            <family val="2"/>
          </rPr>
          <t xml:space="preserve">
no encontre ese valor
</t>
        </r>
      </text>
    </comment>
  </commentList>
</comments>
</file>

<file path=xl/sharedStrings.xml><?xml version="1.0" encoding="utf-8"?>
<sst xmlns="http://schemas.openxmlformats.org/spreadsheetml/2006/main" count="12724" uniqueCount="2267">
  <si>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</si>
  <si>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</si>
  <si>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</si>
  <si>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</si>
  <si>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</si>
  <si>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</si>
  <si>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</si>
  <si>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</si>
  <si>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</si>
  <si>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</si>
  <si>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</si>
  <si>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</si>
  <si>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</si>
  <si>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</si>
  <si>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</si>
  <si>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</si>
  <si>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</si>
  <si>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</si>
  <si>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</si>
  <si>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</si>
  <si>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</si>
  <si>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</si>
  <si>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</si>
  <si>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</si>
  <si>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</si>
  <si>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</si>
  <si>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</si>
  <si>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</si>
  <si>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</si>
  <si>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</si>
  <si>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</si>
  <si>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</si>
  <si>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</si>
  <si>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</si>
  <si>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</si>
  <si>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</si>
  <si>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</si>
  <si>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</si>
  <si>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</si>
  <si>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</si>
  <si>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</si>
  <si>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</si>
  <si>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</si>
  <si>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</si>
  <si>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</si>
  <si>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</si>
  <si>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</si>
  <si>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</si>
  <si>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</si>
  <si>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</si>
  <si>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</si>
  <si>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</si>
  <si>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</si>
  <si>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</si>
  <si>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</si>
  <si>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</si>
  <si>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</si>
  <si>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</si>
  <si>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</si>
  <si>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</si>
  <si>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</si>
  <si>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</si>
  <si>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</si>
  <si>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</si>
  <si>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</si>
  <si>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</si>
  <si>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</si>
  <si>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</si>
  <si>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</si>
  <si>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</si>
  <si>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</si>
  <si>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</si>
  <si>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</si>
  <si>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</si>
  <si>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</si>
  <si>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</si>
  <si>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</si>
  <si>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</si>
  <si>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</si>
  <si>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</si>
  <si>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</si>
  <si>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</si>
  <si>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</si>
  <si>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</si>
  <si>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</si>
  <si>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</si>
  <si>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</si>
  <si>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</si>
  <si>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</si>
  <si>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</si>
  <si>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</si>
  <si>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</si>
  <si>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</si>
  <si>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</si>
  <si>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</si>
  <si>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</si>
  <si>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</si>
  <si>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</si>
  <si>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</si>
  <si>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</si>
  <si>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</si>
  <si>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</si>
  <si>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</si>
  <si>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</si>
  <si>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</si>
  <si>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</si>
  <si>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</si>
  <si>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</si>
  <si>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</si>
  <si>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</si>
  <si>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</si>
  <si>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</si>
  <si>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</si>
  <si>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</si>
  <si>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</si>
  <si>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</si>
  <si>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</si>
  <si>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</si>
  <si>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</si>
  <si>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</si>
  <si>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</si>
  <si>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</si>
  <si>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</si>
  <si>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</si>
  <si>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</si>
  <si>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</si>
  <si>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</si>
  <si>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</si>
  <si>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</si>
  <si>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</si>
  <si>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</si>
  <si>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</si>
  <si>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</si>
  <si>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</si>
  <si>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</si>
  <si>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</si>
  <si>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</si>
  <si>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</si>
  <si>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</si>
  <si>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</si>
  <si>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</si>
  <si>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</si>
  <si>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</si>
  <si>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</si>
  <si>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</si>
  <si>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</si>
  <si>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</si>
  <si>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</si>
  <si>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</si>
  <si>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</si>
  <si>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</si>
  <si>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</si>
  <si>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</si>
  <si>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</si>
  <si>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</si>
  <si>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</si>
  <si>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</si>
  <si>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</si>
  <si>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</si>
  <si>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</si>
  <si>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</si>
  <si>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</si>
  <si>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</si>
  <si>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</si>
  <si>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</si>
  <si>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</si>
  <si>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</si>
  <si>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</si>
  <si>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</si>
  <si>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</si>
  <si>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</si>
  <si>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Proyecto</t>
  </si>
  <si>
    <t>Estudiantes</t>
  </si>
  <si>
    <t>Talleres</t>
  </si>
  <si>
    <t>inscripcion a congreso</t>
  </si>
  <si>
    <t>otorgar becas al personal docente de postgrados</t>
  </si>
  <si>
    <t>proceso</t>
  </si>
  <si>
    <t>Premios a Estudiantes de Secundaria por PAA</t>
  </si>
  <si>
    <t>Incripcion a cusros</t>
  </si>
  <si>
    <t>Investigación</t>
  </si>
  <si>
    <t>Lápices</t>
  </si>
  <si>
    <t>ENERGIA ELECTRICA</t>
  </si>
  <si>
    <t xml:space="preserve">capacitaciones </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</si>
  <si>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</si>
  <si>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</si>
  <si>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</si>
  <si>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</si>
  <si>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</si>
  <si>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</si>
  <si>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</si>
  <si>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</si>
  <si>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</si>
  <si>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</si>
  <si>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</si>
  <si>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</si>
  <si>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</si>
  <si>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</si>
  <si>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</si>
  <si>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</si>
  <si>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</si>
  <si>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</si>
  <si>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</si>
  <si>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</si>
  <si>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</si>
  <si>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</si>
  <si>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</si>
  <si>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</si>
  <si>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</si>
  <si>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</si>
  <si>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</si>
  <si>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</si>
  <si>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</si>
  <si>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</si>
  <si>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</si>
  <si>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</si>
  <si>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</si>
  <si>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</si>
  <si>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</si>
  <si>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</si>
  <si>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</si>
  <si>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</si>
  <si>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</si>
  <si>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</si>
  <si>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</si>
  <si>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</si>
  <si>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</si>
  <si>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</si>
  <si>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</si>
  <si>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</si>
  <si>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</si>
  <si>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</si>
  <si>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</si>
  <si>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</si>
  <si>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</si>
  <si>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</si>
  <si>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</si>
  <si>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</si>
  <si>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</si>
  <si>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</si>
  <si>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</si>
  <si>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</si>
  <si>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</si>
  <si>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</si>
  <si>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</si>
  <si>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</si>
  <si>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</si>
  <si>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</si>
  <si>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</si>
  <si>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</si>
  <si>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</si>
  <si>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</si>
  <si>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</si>
  <si>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</si>
  <si>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</si>
  <si>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</si>
  <si>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</si>
  <si>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</si>
  <si>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</si>
  <si>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</si>
  <si>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</si>
  <si>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</si>
  <si>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</si>
  <si>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</si>
  <si>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</si>
  <si>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</si>
  <si>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</si>
  <si>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</si>
  <si>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</si>
  <si>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</si>
  <si>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</si>
  <si>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</si>
  <si>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</si>
  <si>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</si>
  <si>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</si>
  <si>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</si>
  <si>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</si>
  <si>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</si>
  <si>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</si>
  <si>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</si>
  <si>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</si>
  <si>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</si>
  <si>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</si>
  <si>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</si>
  <si>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</si>
  <si>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</si>
  <si>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</si>
  <si>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</si>
  <si>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</si>
  <si>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</si>
  <si>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</si>
  <si>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</si>
  <si>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</si>
  <si>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</si>
  <si>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</si>
  <si>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</si>
  <si>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</si>
  <si>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</si>
  <si>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</si>
  <si>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</si>
  <si>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</si>
  <si>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</si>
  <si>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</si>
  <si>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</si>
  <si>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</si>
  <si>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</si>
  <si>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</si>
  <si>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</si>
  <si>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</si>
  <si>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</si>
  <si>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</si>
  <si>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</si>
  <si>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</si>
  <si>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</si>
  <si>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</si>
  <si>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</si>
  <si>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</si>
  <si>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</si>
  <si>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</si>
  <si>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</si>
  <si>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</si>
  <si>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</si>
  <si>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</si>
  <si>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</si>
  <si>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</si>
  <si>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</si>
  <si>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</si>
  <si>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</si>
  <si>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</si>
  <si>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</si>
  <si>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</si>
  <si>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</si>
  <si>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</si>
  <si>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</si>
  <si>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</si>
  <si>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</si>
  <si>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</si>
  <si>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</si>
  <si>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</si>
  <si>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</si>
  <si>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</si>
  <si>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</si>
  <si>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</si>
  <si>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</si>
  <si>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</si>
  <si>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</si>
  <si>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</si>
  <si>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</si>
  <si>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</si>
  <si>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</si>
  <si>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</si>
  <si>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</si>
  <si>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</si>
  <si>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</si>
  <si>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</si>
  <si>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</si>
  <si>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</si>
  <si>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</si>
  <si>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</si>
  <si>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</si>
  <si>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</si>
  <si>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</si>
  <si>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</si>
  <si>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</si>
  <si>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</si>
  <si>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</si>
  <si>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</si>
  <si>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</si>
  <si>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</si>
  <si>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</si>
  <si>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</si>
  <si>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</si>
  <si>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</si>
  <si>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</si>
  <si>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</si>
  <si>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</si>
  <si>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</si>
  <si>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</si>
  <si>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</si>
  <si>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</si>
  <si>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</si>
  <si>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</si>
  <si>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</si>
  <si>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</si>
  <si>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</si>
  <si>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</si>
  <si>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</si>
  <si>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</si>
  <si>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</si>
  <si>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</si>
  <si>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</si>
  <si>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</si>
  <si>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</si>
  <si>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</si>
  <si>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</si>
  <si>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</si>
  <si>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</si>
  <si>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</si>
  <si>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</si>
  <si>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</si>
  <si>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</si>
  <si>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</si>
  <si>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</si>
  <si>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</si>
  <si>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</si>
  <si>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</si>
  <si>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</si>
  <si>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</si>
  <si>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</si>
  <si>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</si>
  <si>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</si>
  <si>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</si>
  <si>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</si>
  <si>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</si>
  <si>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</si>
  <si>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</si>
  <si>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</si>
  <si>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</si>
  <si>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</si>
  <si>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</si>
  <si>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</si>
  <si>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</si>
  <si>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</si>
  <si>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</si>
  <si>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</si>
  <si>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</si>
  <si>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</si>
  <si>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</si>
  <si>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</si>
  <si>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</si>
  <si>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</si>
  <si>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</si>
  <si>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</si>
  <si>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</si>
  <si>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</si>
  <si>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</si>
  <si>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</si>
  <si>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</si>
  <si>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</si>
  <si>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</si>
  <si>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</si>
  <si>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</si>
  <si>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</si>
  <si>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</si>
  <si>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</si>
  <si>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</si>
  <si>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</si>
  <si>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</si>
  <si>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</si>
  <si>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</si>
  <si>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</si>
  <si>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</si>
  <si>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</si>
  <si>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</si>
  <si>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</si>
  <si>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</si>
  <si>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</si>
  <si>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</si>
  <si>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</si>
  <si>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</si>
  <si>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</si>
  <si>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</si>
  <si>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</si>
  <si>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</si>
  <si>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</si>
  <si>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</si>
  <si>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</si>
  <si>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</si>
  <si>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</si>
  <si>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</si>
  <si>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</si>
  <si>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</si>
  <si>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</si>
  <si>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</si>
  <si>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</si>
  <si>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</si>
  <si>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</si>
  <si>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</si>
  <si>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</si>
  <si>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</si>
  <si>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</si>
  <si>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</si>
  <si>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</si>
  <si>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</si>
  <si>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</si>
  <si>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</si>
  <si>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</si>
  <si>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</si>
  <si>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</si>
  <si>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</si>
  <si>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</si>
  <si>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</si>
  <si>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</si>
  <si>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</si>
  <si>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</si>
  <si>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</si>
  <si>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</si>
  <si>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</si>
  <si>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</si>
  <si>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</si>
  <si>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</si>
  <si>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</si>
  <si>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</si>
  <si>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</si>
  <si>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</si>
  <si>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</si>
  <si>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</si>
  <si>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</si>
  <si>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</si>
  <si>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</si>
  <si>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</si>
  <si>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</si>
  <si>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</si>
  <si>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</si>
  <si>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</si>
  <si>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</si>
  <si>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</si>
  <si>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</si>
  <si>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</si>
  <si>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</si>
  <si>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</si>
  <si>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</si>
  <si>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</si>
  <si>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</si>
  <si>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</si>
  <si>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</si>
  <si>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</si>
  <si>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</si>
  <si>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</si>
  <si>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</si>
  <si>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</si>
  <si>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</si>
  <si>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</si>
  <si>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</si>
  <si>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</si>
  <si>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</si>
  <si>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</si>
  <si>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</si>
  <si>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</si>
  <si>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</si>
  <si>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</si>
  <si>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</si>
  <si>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</si>
  <si>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</si>
  <si>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</si>
  <si>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</si>
  <si>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</si>
  <si>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</si>
  <si>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</si>
  <si>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</si>
  <si>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</si>
  <si>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</si>
  <si>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</si>
  <si>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</si>
  <si>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</si>
  <si>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</si>
  <si>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</si>
  <si>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</si>
  <si>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 xml:space="preserve">2) Aplicación del Modelo Educativo en el proceso de enseñanza-aprendizaje en todas las Facultades y Centros Regionales. </t>
  </si>
  <si>
    <t>1) % de docentes que están desarrollando innovaciones educativas.</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</si>
  <si>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</si>
  <si>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</si>
  <si>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</si>
  <si>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</si>
  <si>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5)  Modelo educativo ha sido incorporado en las carreras programadas.</t>
  </si>
  <si>
    <t>3) Nuevo Modelo Educativo incorporado en por lo menos 15 carreras.</t>
  </si>
  <si>
    <t xml:space="preserve">1) Estudios de pertinencia realizados. </t>
  </si>
  <si>
    <t>2) A través de la implementación del proceso de Gestión de la Calidad Académica  se ejecutan acciones de mejora continua.</t>
  </si>
  <si>
    <t>2) Porcentaje de ejecución de las recomendaciones de mejora contenidas en los planes de Autoevaluación.</t>
  </si>
  <si>
    <t>3) Creadas las condiciones para que la UNAH participe del proceso de acreditación conducido por el SHACES y ACAP.</t>
  </si>
  <si>
    <t>UNAH participando de los órganos del SHACES y poyando efectivamente su organización y funcionamiento.</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</si>
  <si>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</si>
  <si>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</si>
  <si>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</si>
  <si>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</si>
  <si>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</si>
  <si>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</si>
  <si>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</si>
  <si>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</si>
  <si>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</si>
  <si>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2) En operación activa el Departamento de Comunicación y Cultura de la DVUS, y dinamizadas las estructuras orgánicas de las unidades correspondientes.</t>
  </si>
  <si>
    <t>1) No. de iniciativas de difusión cultural en marcha.</t>
  </si>
  <si>
    <t>DOCENCIA Y RECURSOS HUMANOS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</si>
  <si>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</si>
  <si>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</si>
  <si>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</si>
  <si>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</si>
  <si>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</si>
  <si>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</si>
  <si>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</si>
  <si>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</si>
  <si>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</si>
  <si>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</si>
  <si>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</si>
  <si>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</si>
  <si>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</si>
  <si>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</si>
  <si>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</si>
  <si>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2) Visibilización de indicadores de equidad y de interculturalidad.</t>
  </si>
  <si>
    <t>1) Adhesión de la UNAH  a la iniciativa latinoamericana por la interculturalidad (UNESCO-IESALC)</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</si>
  <si>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</si>
  <si>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</si>
  <si>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1) Reglamentación estudiantil revisada, aprobada y puesta en vigencia.</t>
  </si>
  <si>
    <t>1) Si es necesario, revisar  reglamentación  actual y poner en vigencia la nueva en el año 2014.</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</si>
  <si>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</si>
  <si>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</si>
  <si>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</si>
  <si>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</si>
  <si>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</si>
  <si>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</si>
  <si>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</si>
  <si>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</si>
  <si>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</si>
  <si>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</si>
  <si>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</si>
  <si>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</si>
  <si>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</si>
  <si>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</si>
  <si>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</si>
  <si>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</si>
  <si>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</si>
  <si>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</si>
  <si>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</si>
  <si>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</si>
  <si>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</si>
  <si>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</si>
  <si>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</si>
  <si>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</si>
  <si>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 La comunidad se encuentra satisfecha con la formación científica, técnica y humanística de los profesionales.</t>
  </si>
  <si>
    <t>1) Funcionando con calidad y pertinencia  las redes educativas regionales de la UNAH acorde con la Política de Redes.</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</si>
  <si>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</si>
  <si>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</si>
  <si>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</si>
  <si>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</si>
  <si>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</si>
  <si>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</si>
  <si>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</si>
  <si>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</si>
  <si>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</si>
  <si>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</si>
  <si>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4) Elaborada la Política de Incentivos Académicos para la investigación, innovación educativa y desarrollo (I+i+D), gestión del conocimiento.</t>
  </si>
  <si>
    <t>3) Disponible documento oficial de política de incentivos.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</si>
  <si>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</si>
  <si>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</si>
  <si>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</si>
  <si>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</si>
  <si>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</si>
  <si>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</si>
  <si>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</si>
  <si>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</si>
  <si>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</si>
  <si>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</si>
  <si>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</si>
  <si>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</si>
  <si>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</si>
  <si>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</si>
  <si>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</si>
  <si>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</si>
  <si>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</si>
  <si>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</si>
  <si>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</si>
  <si>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</si>
  <si>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2) Manejo oportuno y eficiente de los conflictos internos que se originen producto de discrepancias o problemas entre los distintos sectores de la UNAH.                                             3) Política pública con enfoque de derechos en proceso de formulación.</t>
  </si>
  <si>
    <t>2)Incidencia de la UNAH en la formulación de una política pública en Educación desde un enfoque de derechos.</t>
  </si>
  <si>
    <t>b) Legitimar la atribución que la Constitución de la República le otorga a la UNAH de organizar, dirigir y desarrollar la educación superior y profesional.</t>
  </si>
  <si>
    <t>1) Sistema de educación superior regularizado en términos de calidad, pertinencia y equidad.</t>
  </si>
  <si>
    <t>2) Plan de Desarrollo de la Educación Superior en proceso de implementar.</t>
  </si>
  <si>
    <t>2) Elaboración del Plan de desarrollo de la educación superior.</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</si>
  <si>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</si>
  <si>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</si>
  <si>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</si>
  <si>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</si>
  <si>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</si>
  <si>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</si>
  <si>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</si>
  <si>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</si>
  <si>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</si>
  <si>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</si>
  <si>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</si>
  <si>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</si>
  <si>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</si>
  <si>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</si>
  <si>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</si>
  <si>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</si>
  <si>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</si>
  <si>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</si>
  <si>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</si>
  <si>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</si>
  <si>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</si>
  <si>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</si>
  <si>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</si>
  <si>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</si>
  <si>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</si>
  <si>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</si>
  <si>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</si>
  <si>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</si>
  <si>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</si>
  <si>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</si>
  <si>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</si>
  <si>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</si>
  <si>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</si>
  <si>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</si>
  <si>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</si>
  <si>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</si>
  <si>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</si>
  <si>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</si>
  <si>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</si>
  <si>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</si>
  <si>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</si>
  <si>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</si>
  <si>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</si>
  <si>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</si>
  <si>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</si>
  <si>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</si>
  <si>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</si>
  <si>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</si>
  <si>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</si>
  <si>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</si>
  <si>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</si>
  <si>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</si>
  <si>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</si>
  <si>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</si>
  <si>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</si>
  <si>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</si>
  <si>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</si>
  <si>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</si>
  <si>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</si>
  <si>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</si>
  <si>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</si>
  <si>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</si>
  <si>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</si>
  <si>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</si>
  <si>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</si>
  <si>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</si>
  <si>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</si>
  <si>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</si>
  <si>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</si>
  <si>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</si>
  <si>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</si>
  <si>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</si>
  <si>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</si>
  <si>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</si>
  <si>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</si>
  <si>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</si>
  <si>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</si>
  <si>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</si>
  <si>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</si>
  <si>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</si>
  <si>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</si>
  <si>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</si>
  <si>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</si>
  <si>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</si>
  <si>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</si>
  <si>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</si>
  <si>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</si>
  <si>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</si>
  <si>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</si>
  <si>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</si>
  <si>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</si>
  <si>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</si>
  <si>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</si>
  <si>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</si>
  <si>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</si>
  <si>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</si>
  <si>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</si>
  <si>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</si>
  <si>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</si>
  <si>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</si>
  <si>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</si>
  <si>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</si>
  <si>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</si>
  <si>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</si>
  <si>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</si>
  <si>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</si>
  <si>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</si>
  <si>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</si>
  <si>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</si>
  <si>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</si>
  <si>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</si>
  <si>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</si>
  <si>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</si>
  <si>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</si>
  <si>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</si>
  <si>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</si>
  <si>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</si>
  <si>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</si>
  <si>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</si>
  <si>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</si>
  <si>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</si>
  <si>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</si>
  <si>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</si>
  <si>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</si>
  <si>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</si>
  <si>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</si>
  <si>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</si>
  <si>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</si>
  <si>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</si>
  <si>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</si>
  <si>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</si>
  <si>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</si>
  <si>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</si>
  <si>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</si>
  <si>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</si>
  <si>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</si>
  <si>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</si>
  <si>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</si>
  <si>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</si>
  <si>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</si>
  <si>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</si>
  <si>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</si>
  <si>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</si>
  <si>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</si>
  <si>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</si>
  <si>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</si>
  <si>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</si>
  <si>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</si>
  <si>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</si>
  <si>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</si>
  <si>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</si>
  <si>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</si>
  <si>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</si>
  <si>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</si>
  <si>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</si>
  <si>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</si>
  <si>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</si>
  <si>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</si>
  <si>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</si>
  <si>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</si>
  <si>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</si>
  <si>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</si>
  <si>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</si>
  <si>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</si>
  <si>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</si>
  <si>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</si>
  <si>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</si>
  <si>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</si>
  <si>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</si>
  <si>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</si>
  <si>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</si>
  <si>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</si>
  <si>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</si>
  <si>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</si>
  <si>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</si>
  <si>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</si>
  <si>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</si>
  <si>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</si>
  <si>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</si>
  <si>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</si>
  <si>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</si>
  <si>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</si>
  <si>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</si>
  <si>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</si>
  <si>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</si>
  <si>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</si>
  <si>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</si>
  <si>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</si>
  <si>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</si>
  <si>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</si>
  <si>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</si>
  <si>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</si>
  <si>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</si>
  <si>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</si>
  <si>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</si>
  <si>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</si>
  <si>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</si>
  <si>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</si>
  <si>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</si>
  <si>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</si>
  <si>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</si>
  <si>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</si>
  <si>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</si>
  <si>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</si>
  <si>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</si>
  <si>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</si>
  <si>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</si>
  <si>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</si>
  <si>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</si>
  <si>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</si>
  <si>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</si>
  <si>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</si>
  <si>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</si>
  <si>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</si>
  <si>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</si>
  <si>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</si>
  <si>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</si>
  <si>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</si>
  <si>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</si>
  <si>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</si>
  <si>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</si>
  <si>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</si>
  <si>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</si>
  <si>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</si>
  <si>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</si>
  <si>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</si>
  <si>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</si>
  <si>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</si>
  <si>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</si>
  <si>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</si>
  <si>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</si>
  <si>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</si>
  <si>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</si>
  <si>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</si>
  <si>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</si>
  <si>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</si>
  <si>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</si>
  <si>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</si>
  <si>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</si>
  <si>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</si>
  <si>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</si>
  <si>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</si>
  <si>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</si>
  <si>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</si>
  <si>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</si>
  <si>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</si>
  <si>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</si>
  <si>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</si>
  <si>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</si>
  <si>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</si>
  <si>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</si>
  <si>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</si>
  <si>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</si>
  <si>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</si>
  <si>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</si>
  <si>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</si>
  <si>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</si>
  <si>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</si>
  <si>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</si>
  <si>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</si>
  <si>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</si>
  <si>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</si>
  <si>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</si>
  <si>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</si>
  <si>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</si>
  <si>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</si>
  <si>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</si>
  <si>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</si>
  <si>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</si>
  <si>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</si>
  <si>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</si>
  <si>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</si>
  <si>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</si>
  <si>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</si>
  <si>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</si>
  <si>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</si>
  <si>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</si>
  <si>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</si>
  <si>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</si>
  <si>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</si>
  <si>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</si>
  <si>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</si>
  <si>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</si>
  <si>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</si>
  <si>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</si>
  <si>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</si>
  <si>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</si>
  <si>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</si>
  <si>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</si>
  <si>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</si>
  <si>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</si>
  <si>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</si>
  <si>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</si>
  <si>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</si>
  <si>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</si>
  <si>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</si>
  <si>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</si>
  <si>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</si>
  <si>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</si>
  <si>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</si>
  <si>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</si>
  <si>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</si>
  <si>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</si>
  <si>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</si>
  <si>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</si>
  <si>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</si>
  <si>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</si>
  <si>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</si>
  <si>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</si>
  <si>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</si>
  <si>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</si>
  <si>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</si>
  <si>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</si>
  <si>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</si>
  <si>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</si>
  <si>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</si>
  <si>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</si>
  <si>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</si>
  <si>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</si>
  <si>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</si>
  <si>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</si>
  <si>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</si>
  <si>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</si>
  <si>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</si>
  <si>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</si>
  <si>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</si>
  <si>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</si>
  <si>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</si>
  <si>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</si>
  <si>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</si>
  <si>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</si>
  <si>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</si>
  <si>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</si>
  <si>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</si>
  <si>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</si>
  <si>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</si>
  <si>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</si>
  <si>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</si>
  <si>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</si>
  <si>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</si>
  <si>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</si>
  <si>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</si>
  <si>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</si>
  <si>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</si>
  <si>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</si>
  <si>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</si>
  <si>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</si>
  <si>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</si>
  <si>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</si>
  <si>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</si>
  <si>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</si>
  <si>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</si>
  <si>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</si>
  <si>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</si>
  <si>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</si>
  <si>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</si>
  <si>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</si>
  <si>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</si>
  <si>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</si>
  <si>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</si>
  <si>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</si>
  <si>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</si>
  <si>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</si>
  <si>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</si>
  <si>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</si>
  <si>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</si>
  <si>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</si>
  <si>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</si>
  <si>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</si>
  <si>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</si>
  <si>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</si>
  <si>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</si>
  <si>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</si>
  <si>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</si>
  <si>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</si>
  <si>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</si>
  <si>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</si>
  <si>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</si>
  <si>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</si>
  <si>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</si>
  <si>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</si>
  <si>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</si>
  <si>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</si>
  <si>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</si>
  <si>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</si>
  <si>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</si>
  <si>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</si>
  <si>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</si>
  <si>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</si>
  <si>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</si>
  <si>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</si>
  <si>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</si>
  <si>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</si>
  <si>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</si>
  <si>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</si>
  <si>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</si>
  <si>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</si>
  <si>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</si>
  <si>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</si>
  <si>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</si>
  <si>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</si>
  <si>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</si>
  <si>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</si>
  <si>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</si>
  <si>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</si>
  <si>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</si>
  <si>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</si>
  <si>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</si>
  <si>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</si>
  <si>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</si>
  <si>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</si>
  <si>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</si>
  <si>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</si>
  <si>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</si>
  <si>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</si>
  <si>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</si>
  <si>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</si>
  <si>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</si>
  <si>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</si>
  <si>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</si>
  <si>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</si>
  <si>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</si>
  <si>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</si>
  <si>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</si>
  <si>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</si>
  <si>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</si>
  <si>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</si>
  <si>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</si>
  <si>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</si>
  <si>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</si>
  <si>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</si>
  <si>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</si>
  <si>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</si>
  <si>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</si>
  <si>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</si>
  <si>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</si>
  <si>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</si>
  <si>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</si>
  <si>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</si>
  <si>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</si>
  <si>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</si>
  <si>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</si>
  <si>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</si>
  <si>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</si>
  <si>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</si>
  <si>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</si>
  <si>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</si>
  <si>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</si>
  <si>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</si>
  <si>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</si>
  <si>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</si>
  <si>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</si>
  <si>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</si>
  <si>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</si>
  <si>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</si>
  <si>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</si>
  <si>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</si>
  <si>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</si>
  <si>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</si>
  <si>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</si>
  <si>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</si>
  <si>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</si>
  <si>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</si>
  <si>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</si>
  <si>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</si>
  <si>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</si>
  <si>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</si>
  <si>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</si>
  <si>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</si>
  <si>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</si>
  <si>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</si>
  <si>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</si>
  <si>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</si>
  <si>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</si>
  <si>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</si>
  <si>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</si>
  <si>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</si>
  <si>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</si>
  <si>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</si>
  <si>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</si>
  <si>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</si>
  <si>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</si>
  <si>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</si>
  <si>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</si>
  <si>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</si>
  <si>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</si>
  <si>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</si>
  <si>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</si>
  <si>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</si>
  <si>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</si>
  <si>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</si>
  <si>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</si>
  <si>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</si>
  <si>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</si>
  <si>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</si>
  <si>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</si>
  <si>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</si>
  <si>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</si>
  <si>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</si>
  <si>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</si>
  <si>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</si>
  <si>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</si>
  <si>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</si>
  <si>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</si>
  <si>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</si>
  <si>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</si>
  <si>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</si>
  <si>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</si>
  <si>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</si>
  <si>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</si>
  <si>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</si>
  <si>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</si>
  <si>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</si>
  <si>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</si>
  <si>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</si>
  <si>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</si>
  <si>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</si>
  <si>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</si>
  <si>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</si>
  <si>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</si>
  <si>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</si>
  <si>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</si>
  <si>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</si>
  <si>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</si>
  <si>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</si>
  <si>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</si>
  <si>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</si>
  <si>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</si>
  <si>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</si>
  <si>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</si>
  <si>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</si>
  <si>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</si>
  <si>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</si>
  <si>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</si>
  <si>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</si>
  <si>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</si>
  <si>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</si>
  <si>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</si>
  <si>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</si>
  <si>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</si>
  <si>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</si>
  <si>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</si>
  <si>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</si>
  <si>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</si>
  <si>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</si>
  <si>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</si>
  <si>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</si>
  <si>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</si>
  <si>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</si>
  <si>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</si>
  <si>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</si>
  <si>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</si>
  <si>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</si>
  <si>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</si>
  <si>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</si>
  <si>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</si>
  <si>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</si>
  <si>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</si>
  <si>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</si>
  <si>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</si>
  <si>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</si>
  <si>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</si>
  <si>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</si>
  <si>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</si>
  <si>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</si>
  <si>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</si>
  <si>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</si>
  <si>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</si>
  <si>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</si>
  <si>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</si>
  <si>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</si>
  <si>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</si>
  <si>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</si>
  <si>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</si>
  <si>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</si>
  <si>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</si>
  <si>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</si>
  <si>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</si>
  <si>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</si>
  <si>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</si>
  <si>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</si>
  <si>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</si>
  <si>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</si>
  <si>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</si>
  <si>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</si>
  <si>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</si>
  <si>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</si>
  <si>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</si>
  <si>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</si>
  <si>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</si>
  <si>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</si>
  <si>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</si>
  <si>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</si>
  <si>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</si>
  <si>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</si>
  <si>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</si>
  <si>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</si>
  <si>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</si>
  <si>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</si>
  <si>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</si>
  <si>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</si>
  <si>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</si>
  <si>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</si>
  <si>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</si>
  <si>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</si>
  <si>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</si>
  <si>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</si>
  <si>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</si>
  <si>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</si>
  <si>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</si>
  <si>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</si>
  <si>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</si>
  <si>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</si>
  <si>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</si>
  <si>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</si>
  <si>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</si>
  <si>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</si>
  <si>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</si>
  <si>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</si>
  <si>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</si>
  <si>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</si>
  <si>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</si>
  <si>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</si>
  <si>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</si>
  <si>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</si>
  <si>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</si>
  <si>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</si>
  <si>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</si>
  <si>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</si>
  <si>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</si>
  <si>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</si>
  <si>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</si>
  <si>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</si>
  <si>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</si>
  <si>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</si>
  <si>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</si>
  <si>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</si>
  <si>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</si>
  <si>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</si>
  <si>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</si>
  <si>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</si>
  <si>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</si>
  <si>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</si>
  <si>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</si>
  <si>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</si>
  <si>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</si>
  <si>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</si>
  <si>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</si>
  <si>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</si>
  <si>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</si>
  <si>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</si>
  <si>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</si>
  <si>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</si>
  <si>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</si>
  <si>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</si>
  <si>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</si>
  <si>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</si>
  <si>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</si>
  <si>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</si>
  <si>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</si>
  <si>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</si>
  <si>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</si>
  <si>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</si>
  <si>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</si>
  <si>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</si>
  <si>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</si>
  <si>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</si>
  <si>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</si>
  <si>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</si>
  <si>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</si>
  <si>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</si>
  <si>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</si>
  <si>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</si>
  <si>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</si>
  <si>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</si>
  <si>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</si>
  <si>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</si>
  <si>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</si>
  <si>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</si>
  <si>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</si>
  <si>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</si>
  <si>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</si>
  <si>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</si>
  <si>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</si>
  <si>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</si>
  <si>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</si>
  <si>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</si>
  <si>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</si>
  <si>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</si>
  <si>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</si>
  <si>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</si>
  <si>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</si>
  <si>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</si>
  <si>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</si>
  <si>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</si>
  <si>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</si>
  <si>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</si>
  <si>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</si>
  <si>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</si>
  <si>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</si>
  <si>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</si>
  <si>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</si>
  <si>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</si>
  <si>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</si>
  <si>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</si>
  <si>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</si>
  <si>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</si>
  <si>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</si>
  <si>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</si>
  <si>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</si>
  <si>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</si>
  <si>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</si>
  <si>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</si>
  <si>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</si>
  <si>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</si>
  <si>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</si>
  <si>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</si>
  <si>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</si>
  <si>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</si>
  <si>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</si>
  <si>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</si>
  <si>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</si>
  <si>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</si>
  <si>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</si>
  <si>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</si>
  <si>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</si>
  <si>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</si>
  <si>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</si>
  <si>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</si>
  <si>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</si>
  <si>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</si>
  <si>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</si>
  <si>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</si>
  <si>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</si>
  <si>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</si>
  <si>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</si>
  <si>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</si>
  <si>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</si>
  <si>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</si>
  <si>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</si>
  <si>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</si>
  <si>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</si>
  <si>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</si>
  <si>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</si>
  <si>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</si>
  <si>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</si>
  <si>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</si>
  <si>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</si>
  <si>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</si>
  <si>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</si>
  <si>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</si>
  <si>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</si>
  <si>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</si>
  <si>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</si>
  <si>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</si>
  <si>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</si>
  <si>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</si>
  <si>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</si>
  <si>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</si>
  <si>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</si>
  <si>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</si>
  <si>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</si>
  <si>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</si>
  <si>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</si>
  <si>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</si>
  <si>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</si>
  <si>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</si>
  <si>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</si>
  <si>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</si>
  <si>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</si>
  <si>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</si>
  <si>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</si>
  <si>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</si>
  <si>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</si>
  <si>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</si>
  <si>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</si>
  <si>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</si>
  <si>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</si>
  <si>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</si>
  <si>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</si>
  <si>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</si>
  <si>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</si>
  <si>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</si>
  <si>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</si>
  <si>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</si>
  <si>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</si>
  <si>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</si>
  <si>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</si>
  <si>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</si>
  <si>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</si>
  <si>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</si>
  <si>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</si>
  <si>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</si>
  <si>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</si>
  <si>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</si>
  <si>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</si>
  <si>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</si>
  <si>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</si>
  <si>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</si>
  <si>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</si>
  <si>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</si>
  <si>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</si>
  <si>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</si>
  <si>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</si>
  <si>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</si>
  <si>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</si>
  <si>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</si>
  <si>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</si>
  <si>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</si>
  <si>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</si>
  <si>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</si>
  <si>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</si>
  <si>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</si>
  <si>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</si>
  <si>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</si>
  <si>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</si>
  <si>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</si>
  <si>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</si>
  <si>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</si>
  <si>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</si>
  <si>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</si>
  <si>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</si>
  <si>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</si>
  <si>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</si>
  <si>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</si>
  <si>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</si>
  <si>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</si>
  <si>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</si>
  <si>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</si>
  <si>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</si>
  <si>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</si>
  <si>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</si>
  <si>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</si>
  <si>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</si>
  <si>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</si>
  <si>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</si>
  <si>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</si>
  <si>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</si>
  <si>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</si>
  <si>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</si>
  <si>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</si>
  <si>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</si>
  <si>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</si>
  <si>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</si>
  <si>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</si>
  <si>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</si>
  <si>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</si>
  <si>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</si>
  <si>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</si>
  <si>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</si>
  <si>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</si>
  <si>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</si>
  <si>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</si>
  <si>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</si>
  <si>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</si>
  <si>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</si>
  <si>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</si>
  <si>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</si>
  <si>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</si>
  <si>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</si>
  <si>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</si>
  <si>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</si>
  <si>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</si>
  <si>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</si>
  <si>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</si>
  <si>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</si>
  <si>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</si>
  <si>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</si>
  <si>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</si>
  <si>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</si>
  <si>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</si>
  <si>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 xml:space="preserve">3) Al  menos, (4) proyectos de investigación, compiten por recursos a nivel externo.
(1 por año)
</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</si>
  <si>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</si>
  <si>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</si>
  <si>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1) Las Facultades y los Centros Regionales  publican artículos con estándares internacionales en revistas científicas de la UNAH.</t>
  </si>
  <si>
    <t xml:space="preserve">1) Publicación de (8) artículos en las revistas científicas de la UNAH.
(2 por año)
</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</si>
  <si>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</si>
  <si>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</si>
  <si>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</si>
  <si>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</si>
  <si>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</si>
  <si>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</si>
  <si>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</si>
  <si>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</si>
  <si>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</si>
  <si>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</si>
  <si>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</si>
  <si>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</si>
  <si>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</si>
  <si>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6.2) Al menos, el 30%  de docentes de Las facultades y los centros regionales  han recibido un curso de apoyo a la investigación</t>
  </si>
  <si>
    <t>7.  Las facultades y los centros regionales  cuentan con (1) unidad y/o instituto de investigación científica.</t>
  </si>
  <si>
    <t>7.1) 50% de Las facultades y los centros regionales  cuentan, con al menos, (1) unidad de gestión de la investigación operando de manera eficiente.</t>
  </si>
  <si>
    <t>70% de Las facultades y los centros regionales  cuentan, con al menos, (1) instituto de investigación.</t>
  </si>
  <si>
    <t>7.2) 70% de Las facultades y los centros regionales  cuentan, con al menos, (1) instituto de investigación.</t>
  </si>
  <si>
    <t>8) Las facultades y los centros regionales  asignan a la carga académica de cada departamento la labor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</si>
  <si>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</si>
  <si>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</si>
  <si>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</si>
  <si>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</si>
  <si>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</si>
  <si>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10.2) Realización de, al menos 1 pasantía, durante el periodo (2012-2016) en una universidad nacional o extranjera.</t>
  </si>
  <si>
    <t>10.3) Organización y coordinación de las Spin Off universitarias  como instancias integrales de transferencia del conocimiento.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</si>
  <si>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</si>
  <si>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</si>
  <si>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</si>
  <si>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</si>
  <si>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</si>
  <si>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</si>
  <si>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</si>
  <si>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No. de estudios sobre aplicación de valores.
No. de supervisiones capacitantes.
No. de encuestas de medición de actitudes y valores.
% de profesores y alumnos involucrados.
</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</si>
  <si>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</si>
  <si>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</si>
  <si>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</si>
  <si>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</si>
  <si>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 xml:space="preserve">No. de libros publicados.
No. de proceso y/o enfoques de gestión del conocimiento en marcha.
</t>
  </si>
  <si>
    <t xml:space="preserve">No. de traspasos de conocimientos.
No. de materiales traspasados.
No. de materiales incorporados a la currícula.
No. de actividades extra curriculares relacionadas con los traspasos.
</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</si>
  <si>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</si>
  <si>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</si>
  <si>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 xml:space="preserve">No. de talleres.
No. de productos culturales, estrategias de voluntariado, o ensayos derivados de los talleres.
No. de alumnos y asociaciones beneficiadas.
</t>
  </si>
  <si>
    <t xml:space="preserve">No. de planes estratégicos de LO ESENCIAL.
No. de iniciativas nacionales desde los CRU.
</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</si>
  <si>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</si>
  <si>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</si>
  <si>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</si>
  <si>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</si>
  <si>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</si>
  <si>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 xml:space="preserve">No. de eventos.
No. de participantes.
No. de público creado.
No./% de alumnos y profesores involucrados.
</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</si>
  <si>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</si>
  <si>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</si>
  <si>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</si>
  <si>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</si>
  <si>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No. de ferias realizadas.
No. de público participantes.
No. de stand.
No. de presentaciones culturales, charlas, conferencias y otros.</t>
  </si>
  <si>
    <t xml:space="preserve">No. de decisiones tomadas.
No. de acciones ejecutadas.
No. de mínimos promovidos.
</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</si>
  <si>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</si>
  <si>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</si>
  <si>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</si>
  <si>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</si>
  <si>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</si>
  <si>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</si>
  <si>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</si>
  <si>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</si>
  <si>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</si>
  <si>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</si>
  <si>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</si>
  <si>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</si>
  <si>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</si>
  <si>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</si>
  <si>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</si>
  <si>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</si>
  <si>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</si>
  <si>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</si>
  <si>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</si>
  <si>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</si>
  <si>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</si>
  <si>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</si>
  <si>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</si>
  <si>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</si>
  <si>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</si>
  <si>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</si>
  <si>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</si>
  <si>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</si>
  <si>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</si>
  <si>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</si>
  <si>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</si>
  <si>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</si>
  <si>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</si>
  <si>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</si>
  <si>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</si>
  <si>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</si>
  <si>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</si>
  <si>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</si>
  <si>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</si>
  <si>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</si>
  <si>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</si>
  <si>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</si>
  <si>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</si>
  <si>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 xml:space="preserve">REVISION Y ACTUALIZACION de la malla curricular DEL PLAN DE ESTUDIOS         </t>
  </si>
  <si>
    <t>Desarrollo de talleres para la conclusión del  PROCESO DE AUTOEVALUACION</t>
  </si>
  <si>
    <t>que laas multiples tareas absorvan el tiempo del personal docente</t>
  </si>
  <si>
    <t>contar con una malla curricular acorde a los requerimientos actuales</t>
  </si>
  <si>
    <t>curriculo aprobado</t>
  </si>
  <si>
    <t>estudiantes por ingresar</t>
  </si>
  <si>
    <t>coordinacion de carrera</t>
  </si>
  <si>
    <t>plan de mejora en marcha</t>
  </si>
  <si>
    <t>docentes y estudiantes</t>
  </si>
  <si>
    <t>ECCF</t>
  </si>
  <si>
    <t>GESTIONAR EL EQUIPAMIENTO PARA EL FUNCIONAMIENTO DEL LABORATORIO DE INVESTIGACION CAPACITAR E INCORPORAR A NUEVOS DOCENTES EN EL PROCESO  DE INVESTIGACION</t>
  </si>
  <si>
    <t>no contar con la asignacion presupuestaria</t>
  </si>
  <si>
    <t>brindar servicios de calidad cientifica y generar nuevos conocimientos</t>
  </si>
  <si>
    <t>laboratorio funcionando</t>
  </si>
  <si>
    <t>comunidad universitaria y hondureña</t>
  </si>
  <si>
    <t>MANTENER PRESENCIA EN LA SEMANA CIENTIFICA CON AL MENOS UNA PONENCIA Y DIFUSION DE LOS PRODUCTOS</t>
  </si>
  <si>
    <t>tener mas de una participacipacion</t>
  </si>
  <si>
    <t>generear nuevo conocimiento a traves de la investigacion</t>
  </si>
  <si>
    <t>publicacion</t>
  </si>
  <si>
    <t>comunidad universitaria</t>
  </si>
  <si>
    <t>CONTINUAR EL PROGRAMA DE INVESTIGACION ACCION MEDIANTE CARABANAS DE CAPACITACION COMUNAL</t>
  </si>
  <si>
    <t>falta de motivacion en el personal para brindar tiempo extra de su jornada</t>
  </si>
  <si>
    <t>dar continuidad al proceso de investigacion accion</t>
  </si>
  <si>
    <t>listado de participantes</t>
  </si>
  <si>
    <t>estudiantes y comunidad capitalina en riesgo social</t>
  </si>
  <si>
    <t>REESTRUCTURAR EL PROGRAMA DE PAUSA PARA LA SALUD, PROCURAR SU EXPANSIÓN  EN Centros regionales MEDIANTE VISITAS DE  ASESORIA Y TRABAJO CONJUNTO CON CUR</t>
  </si>
  <si>
    <t>falta de recursos para impulsar los programas</t>
  </si>
  <si>
    <t>promover habitos de vida saludables para la comunidad universitaria</t>
  </si>
  <si>
    <t>programa funcionando</t>
  </si>
  <si>
    <t>PROGRAMAS DE ATENCION EN EL PALACIO PARA LA COMUNIDAD (GIMNASIA, MUSCULACION, INVESTIGACION ESCUELAS DEPORTIVAS, TKD, KTD, Tenis de mesa, Natacion, programas de salud)</t>
  </si>
  <si>
    <t>promover habitos de vida saludables para la cumunidad universitaria y poblacion en general</t>
  </si>
  <si>
    <t>programas en funcionamiento</t>
  </si>
  <si>
    <t>cumunidad universitaria y capitalina</t>
  </si>
  <si>
    <t>PROYECTOS INSTITUCIONALES A TRAVES DE PPS (DOCUMENTAR LOS PROCESOS)</t>
  </si>
  <si>
    <t>ausencia de estudiantes en proceso de _PPS</t>
  </si>
  <si>
    <t>documentar los procesos de pactica como espacios de generacio de conocimiento</t>
  </si>
  <si>
    <t>informes de practica</t>
  </si>
  <si>
    <t>comunidad en general</t>
  </si>
  <si>
    <t>Carraera de EF</t>
  </si>
  <si>
    <t>Enlazar el CIDDE con la Red iberoamerica de Centros de Documentacion Deportiva (SPORTCOM)</t>
  </si>
  <si>
    <t>conectividad efectiva</t>
  </si>
  <si>
    <t>enlazar el centro de documentacion en beneficio de nuestros estudiantes y comunidad universitaria y publico en general</t>
  </si>
  <si>
    <t>enlace efectivo</t>
  </si>
  <si>
    <t>cumunidad universitaria y comunidad en general</t>
  </si>
  <si>
    <t>taller</t>
  </si>
  <si>
    <t>contar con la participacion de docentes de otras Escuelas</t>
  </si>
  <si>
    <t>desarrollo de nuevas competencias y actualizacion de los docentes</t>
  </si>
  <si>
    <t>listados de asistencia</t>
  </si>
  <si>
    <t>docentes ESCF</t>
  </si>
  <si>
    <t>GESTIONAR LA CREACION DE 12 PLAZAS PARA ATENDER LA DEMANDA ESTUDIANTIL Y LOS PROGRAMAS DE ATENCION a la comunidad</t>
  </si>
  <si>
    <t>contratacion</t>
  </si>
  <si>
    <t>atender la demanda estudiantil satisfactoiriamente</t>
  </si>
  <si>
    <t>contar con planta docente de acuerdo a la necesidades</t>
  </si>
  <si>
    <t>contratos realizados</t>
  </si>
  <si>
    <t>estudiantes</t>
  </si>
  <si>
    <t>REESTRUCTURAR Y ACTIVAR LA ASESORIA ACADEMICA</t>
  </si>
  <si>
    <t>todos los y las docentes involucrados en el proceso de Asesoria Academica</t>
  </si>
  <si>
    <t xml:space="preserve">orientar apropiadamento a los estudiantes </t>
  </si>
  <si>
    <t>fichas de control</t>
  </si>
  <si>
    <t>Coordinacion EF</t>
  </si>
  <si>
    <t>IMPULSAR LA DEPARTAMENTALIZACION DE LA ESCUELA Y CONSOLIDAR SU  ESTRUCTURA</t>
  </si>
  <si>
    <t>aprobacion de la deprtamentaliozacion de la ECCF</t>
  </si>
  <si>
    <t>ofrecer servicios de calidad de acuerdo a la especialidad del campo del conocimiento</t>
  </si>
  <si>
    <t>departamentos operando</t>
  </si>
  <si>
    <t>universitaria</t>
  </si>
  <si>
    <t>PRESENTAR EL DIPLOMADO UNIVERSITARIO PARA EL PERSONAL DOCENTE DE LA ESCUELA (Como proceso de actualización)</t>
  </si>
  <si>
    <t>todos los docentes particpando en el Diplomado</t>
  </si>
  <si>
    <t>actualizacion profesional en areas del conocimiento especificos</t>
  </si>
  <si>
    <t>desarrollo del diplomado</t>
  </si>
  <si>
    <t>ACTUALIZACIONDE LA BASE DE DATOS DE LOS GRADUADOS</t>
  </si>
  <si>
    <t>documento</t>
  </si>
  <si>
    <t>contar con el 100% de egresados</t>
  </si>
  <si>
    <t>actualizar datos de nuestros egresados para retroalimentar el proceso de formacion</t>
  </si>
  <si>
    <t>base de datos</t>
  </si>
  <si>
    <t>egresados</t>
  </si>
  <si>
    <t>Carrera</t>
  </si>
  <si>
    <t>CAPACITACION Y ACTUALIZACION DE Docentes DE EDUC PRIMARIA EN ACTIV FISICA PARA LA SALUD Y RECREACION</t>
  </si>
  <si>
    <t>realizar dos talleres con escuelas de areas marginales</t>
  </si>
  <si>
    <t>apoyar e impulsar el derecho a la educacion de todos y todas</t>
  </si>
  <si>
    <t>talleres realizados</t>
  </si>
  <si>
    <t>Docentes de primaria</t>
  </si>
  <si>
    <t>eje transvesalizado</t>
  </si>
  <si>
    <t xml:space="preserve">fortalecer la educacion en valores </t>
  </si>
  <si>
    <t>plan de estudios actualizado</t>
  </si>
  <si>
    <t xml:space="preserve">estudiantes </t>
  </si>
  <si>
    <t>OFRECER PROGRAMAS FORMATIVOS EN ACTIVIDAD FISICA PARA LA SALUD A TODO LA COMU NIDAD UNIVERSITARIA (OFERTA VARIADA Y DE ACUERDO A LA ETAPA DE DESARROLLO POR EDAD)</t>
  </si>
  <si>
    <t>programas</t>
  </si>
  <si>
    <t>oferta y demanda satifecha</t>
  </si>
  <si>
    <t>promover sistemas de vida saludable para la poblacion</t>
  </si>
  <si>
    <t>programas funcionando</t>
  </si>
  <si>
    <t>1.1.1.</t>
  </si>
  <si>
    <t>1.1.2</t>
  </si>
  <si>
    <t>1.1.5.</t>
  </si>
  <si>
    <t>lazos gruesos  10 mtros</t>
  </si>
  <si>
    <t xml:space="preserve">1 docena de bolsa de pelotas plasticas pequeñas similar a las de tenis </t>
  </si>
  <si>
    <t>tiendas de campaña para 6 personas</t>
  </si>
  <si>
    <t>1.1.6.</t>
  </si>
  <si>
    <t>agosto</t>
  </si>
  <si>
    <t>1.1.10.</t>
  </si>
  <si>
    <t>1.1.9.</t>
  </si>
  <si>
    <t>1.1.13.</t>
  </si>
  <si>
    <t>1.1.15.</t>
  </si>
  <si>
    <t>1.1.17.</t>
  </si>
  <si>
    <t xml:space="preserve">MEGAFONO MANUAL </t>
  </si>
  <si>
    <t>1.1.16</t>
  </si>
  <si>
    <t>BIBLIOGRAFIA ESPECIALIZADA</t>
  </si>
  <si>
    <t>ABRIL</t>
  </si>
  <si>
    <t>MAYO</t>
  </si>
  <si>
    <t>PARTICIPACION Y GESTION EN LA MESA REGION CENTRO # 12 DE TURISMO</t>
  </si>
  <si>
    <t>DESARROLLO DE 2 TALLERES EN TEMAS ESPECÍFICOS DE LA ESPECIALIDAD ACTUALIZACIÓN DOCENTE Y RELEVO GENERACIONAL                                                                                        impulsar la reactivación de la maestría en actividad física para la salud</t>
  </si>
  <si>
    <t>TRANSVERZALIZAR EL EJE DE ETICA EN EL PLAN DE ESTUDIOS VISUALIZADO EN EL MARCO DEL IV ENCUENTRO DE PROFESIONALES DE EDUCACION FISICA</t>
  </si>
  <si>
    <t>1.1.18.</t>
  </si>
  <si>
    <t>ES y Sistema Nacional</t>
  </si>
  <si>
    <t>1.a.1</t>
  </si>
  <si>
    <t>1.c.1</t>
  </si>
  <si>
    <t>2.b.1</t>
  </si>
  <si>
    <t>2.e.1</t>
  </si>
  <si>
    <t>2.e.2</t>
  </si>
  <si>
    <t>3.b.1</t>
  </si>
  <si>
    <t>3.c.1</t>
  </si>
  <si>
    <t>3.d.1</t>
  </si>
  <si>
    <t>4.a.1</t>
  </si>
  <si>
    <t>4.b.1</t>
  </si>
  <si>
    <t>5.a.1</t>
  </si>
  <si>
    <t>6.b.1</t>
  </si>
  <si>
    <t>7.b.1</t>
  </si>
  <si>
    <t>8.a.1</t>
  </si>
  <si>
    <t>8.f.1</t>
  </si>
  <si>
    <t>9.d.1</t>
  </si>
  <si>
    <t>11.a.1</t>
  </si>
  <si>
    <t>12.a.1</t>
  </si>
  <si>
    <t>12.b.1</t>
  </si>
  <si>
    <t>1.a.1 E.L.</t>
  </si>
  <si>
    <t>Taller de validación del nuevo Plan de Estudios de la Carrera de Letras</t>
  </si>
  <si>
    <t>Taller</t>
  </si>
  <si>
    <t xml:space="preserve">Documento de Plan de Estudios Finalizado </t>
  </si>
  <si>
    <t>Evaluación y consenso del trabajo realizado</t>
  </si>
  <si>
    <t>Informe</t>
  </si>
  <si>
    <t>150 estudiantes y profesores de la Carrera de Letras</t>
  </si>
  <si>
    <t>Carrera de Letras</t>
  </si>
  <si>
    <t>2.a.1 E.L.</t>
  </si>
  <si>
    <t>Simposio de Lengua y Literatura</t>
  </si>
  <si>
    <t>Evento</t>
  </si>
  <si>
    <t>Efectividad en la ejecución</t>
  </si>
  <si>
    <t>Seguimiento a los evententos anteriores</t>
  </si>
  <si>
    <t>&gt;Encuestas, entrevistas, listados de asistencias</t>
  </si>
  <si>
    <t>Escuela de Letras</t>
  </si>
  <si>
    <t>2.a.2 E.L.</t>
  </si>
  <si>
    <t>Realización de al menos 2 talleres de investigación: uno  de investigación lingüística y otro de investigación literaria</t>
  </si>
  <si>
    <t>Programación de Talleres en períodos previstos</t>
  </si>
  <si>
    <t>Trabajo de campo requerido para investigaciones</t>
  </si>
  <si>
    <t>Informes</t>
  </si>
  <si>
    <t>Carrera de Letras, sociedad nacional</t>
  </si>
  <si>
    <t>2.b.3 E.L.</t>
  </si>
  <si>
    <t>Encuentro de Profesores de Lengua y Literatura a nivel nacional</t>
  </si>
  <si>
    <t>Efectivoda en la ejecución del encuentro</t>
  </si>
  <si>
    <t>Mejoramiento de la calidad del enseñanza del español a nivel nacional</t>
  </si>
  <si>
    <t>Encuestas, entrevistas listados de asistencia</t>
  </si>
  <si>
    <t>2.b.4 E.L.</t>
  </si>
  <si>
    <t>Encuentro de egresados de Letras de Lingüística y Literatura a nivel nacional</t>
  </si>
  <si>
    <t>Verificar la calidad de la enseñanza del espeñol</t>
  </si>
  <si>
    <t>mejoramiento en los métodos y técnicas de la enseñanza del español</t>
  </si>
  <si>
    <t>Listas de asistencia</t>
  </si>
  <si>
    <t>2.c.1 E.L.</t>
  </si>
  <si>
    <t>Presentación de al menos dos ponencias (lingüísticas o literarias) en eventos científicos internacionales</t>
  </si>
  <si>
    <t>Conferencia</t>
  </si>
  <si>
    <t>Las propuestas de conferencias son aceptadas en los eventos científicos</t>
  </si>
  <si>
    <t>Generación de conocimientos para la sociedad</t>
  </si>
  <si>
    <t>Programación de conferencias, diplomas de participación</t>
  </si>
  <si>
    <t>Comunidad académica nacional e internacional</t>
  </si>
  <si>
    <t>Docentes de la Carrera de Letras</t>
  </si>
  <si>
    <t>2.e.2 E.L.</t>
  </si>
  <si>
    <t>Un docente de la Carrera de Letras realiza una pasantía en una universidad nacional o extranjera</t>
  </si>
  <si>
    <t>Pasantía</t>
  </si>
  <si>
    <t>Una universidad extranjera ofrece la oportunidad de la pasantía, la UNAH concede permiso con goce de sueldo</t>
  </si>
  <si>
    <t>Intercambio y formación académica de los docentes</t>
  </si>
  <si>
    <t>3.c.1 E.L.</t>
  </si>
  <si>
    <t>Semana del Idioma Español</t>
  </si>
  <si>
    <t>Invitaciones, Listas de asistencia</t>
  </si>
  <si>
    <t>Profesores de la Escuela de Letras y estudiantes universitarios</t>
  </si>
  <si>
    <t>8.a.1 E.L.</t>
  </si>
  <si>
    <t>Ampliación de plataforma tecnológica mediante adquisición de equipos de computación</t>
  </si>
  <si>
    <t>Equipo</t>
  </si>
  <si>
    <t>Existen recursos para la adquisición de equipos.</t>
  </si>
  <si>
    <t>Mejoramiento de los recursos tecnológicos para la enseñanza.</t>
  </si>
  <si>
    <t>Estudiantes y profesores de la Carrera y la Escuela de Letras.</t>
  </si>
  <si>
    <t>Escuela y Carrera de Letras</t>
  </si>
  <si>
    <t>8.c.1 E.L.</t>
  </si>
  <si>
    <t>Dotación de apoyo técnologico didáctico mediante la adquisición de  proyectores audiovisuales a la Escuela de Letras.</t>
  </si>
  <si>
    <t>Estudiantes de la Carrera de Letras.</t>
  </si>
  <si>
    <t>8.d.1 E.L.</t>
  </si>
  <si>
    <t xml:space="preserve">Contratación definitiva de una Persona Especial con Discapacidad Auditiva (sorda profunda) </t>
  </si>
  <si>
    <t>Contrato</t>
  </si>
  <si>
    <t>CONtratación efectiva</t>
  </si>
  <si>
    <t>Necesidad de tomar en cuenta Persona Espacila con Discapacidd</t>
  </si>
  <si>
    <t>Persona Contratada</t>
  </si>
  <si>
    <t>Comunidad universitaria</t>
  </si>
  <si>
    <t>8.d.2 E.L.</t>
  </si>
  <si>
    <t xml:space="preserve">Contratación de 2 representantes índigenes con maestría  para la enseñanza de la Lengua misquita y garifuna que inicen en la modalidad de cursos libres. </t>
  </si>
  <si>
    <t>Contratación efectiva.</t>
  </si>
  <si>
    <t>Necesidad de tomar en cuenta profesionales de las étnias índigenas.</t>
  </si>
  <si>
    <t>Docentes contratados, cursos impartidos.</t>
  </si>
  <si>
    <t>8.f.2 E.L.</t>
  </si>
  <si>
    <t>Contratar a 2 profesionales con la formación requerida para el desempeño de actividades administrativas urgentes.</t>
  </si>
  <si>
    <t>Personal administratico contratado</t>
  </si>
  <si>
    <t>necesidad de suplir actividades puntuales en la escuela de Letras y de mejorar los cargos del personal calificado</t>
  </si>
  <si>
    <t>Personal administratio contratado</t>
  </si>
  <si>
    <t>Personal administyrativo</t>
  </si>
  <si>
    <t>8.f.3 E.L.</t>
  </si>
  <si>
    <t>Dotación de mobiliario al personal docente de la Escuela de Letras.</t>
  </si>
  <si>
    <t>Se dispone de recursos para compra de equipo y mobiliario</t>
  </si>
  <si>
    <t>Renovación de equipo y mobiliario deteriorado</t>
  </si>
  <si>
    <t>Personal docente y administrativo</t>
  </si>
  <si>
    <t>Carpetas</t>
  </si>
  <si>
    <t>Afiches</t>
  </si>
  <si>
    <t>invitaciones</t>
  </si>
  <si>
    <t>trifolio</t>
  </si>
  <si>
    <t>Diplomas</t>
  </si>
  <si>
    <t>diplomas</t>
  </si>
  <si>
    <t>tarjetas de invitción</t>
  </si>
  <si>
    <t>afiches</t>
  </si>
  <si>
    <t>Baner</t>
  </si>
  <si>
    <t>8.d.2 E. L.</t>
  </si>
  <si>
    <t>Estanrtes para libros</t>
  </si>
  <si>
    <t>Laptop mini</t>
  </si>
  <si>
    <t>Realizar cuatro reuniones taller con el fin de completar y finalizar  el currículo de la Carrera de Arquitectura socializándolo e incorporando a todos los actores de la unidad académica ( tomando como punto de partida el  borrador realizado en el programa de las carreras prioritarias por la VRA .</t>
  </si>
  <si>
    <t>Apoyo de la Decanatura y financiamiento del evento</t>
  </si>
  <si>
    <t xml:space="preserve">Culminar proceso de autoevaluación con la socialización </t>
  </si>
  <si>
    <t>El evento y presentación ante autoridades correspondientes</t>
  </si>
  <si>
    <t>La comunidad universitaria</t>
  </si>
  <si>
    <t>Comisión de Rediseño Curricular</t>
  </si>
  <si>
    <t>Realizaciòn de una consultoria para estudio de demanda en carreras relacionadas con la arquitectura</t>
  </si>
  <si>
    <t>Se aprueba contratación del consultor para estudio de factibilidad</t>
  </si>
  <si>
    <t>Apertura de nuevas carreras y maestrías</t>
  </si>
  <si>
    <t>El informe</t>
  </si>
  <si>
    <t>El total de docentes y estudiantes de la carrera</t>
  </si>
  <si>
    <t>Decanatura Jefatura y Coordinación</t>
  </si>
  <si>
    <t>2.d.1</t>
  </si>
  <si>
    <t>Taller a docente sobre el método científico de la investigación</t>
  </si>
  <si>
    <t>Se otorga la beca a docentes</t>
  </si>
  <si>
    <t>Necesidad de que los docentes implementen la investigación científica en las asignaturas que imparten</t>
  </si>
  <si>
    <t xml:space="preserve">El diploma </t>
  </si>
  <si>
    <t>La comunidad de la carrera</t>
  </si>
  <si>
    <t>unidad de investigación de la carrera y DICU</t>
  </si>
  <si>
    <t xml:space="preserve">     Taller docente sobre integración de la investigación como un eje transversal en la práctica docente.</t>
  </si>
  <si>
    <t>Se recibe el apoyo institucional de la UNAH para montar el taller</t>
  </si>
  <si>
    <t>Implementación del nuevo Plan de Estudios con el eje transversal en investigación</t>
  </si>
  <si>
    <t>Diplomas de participacion</t>
  </si>
  <si>
    <t>Los docentes y los estudiantes de Arquitectura</t>
  </si>
  <si>
    <t>Unidad de Investigación de la Carrera de Arquitecctura</t>
  </si>
  <si>
    <t>3.a.1</t>
  </si>
  <si>
    <t xml:space="preserve"> Desarrollar la politica y reglamento del  Comité de Vinculación en la escuela de Arquitectura  para que promueva y gestione el desarrollo  de proyectos con la Dirección de vincuación  UNAH- Sociedad para contribuir a la solución de problemas en el país;organizando  la unidad de vinculación, su reglamento y establecer mecanismos de vinculaciòn con entidades del estado y ONGs de manera que se garantice que la mayoria de la práctica profesional,los ejercicios de diseño y otras asignaturas sean de servicio  real a la comunidad</t>
  </si>
  <si>
    <t>3.a.2</t>
  </si>
  <si>
    <t>Realizaciòn de proyectos de vinculaciòn</t>
  </si>
  <si>
    <t>Si se otorga el financiamiento</t>
  </si>
  <si>
    <t>Brindar mejor servicio a las comunidades beneficiarias con los proyectos de vinculación</t>
  </si>
  <si>
    <t>Listados de asistencia</t>
  </si>
  <si>
    <t>La comunidad donde se realizan los proyectos y el 100 de docentes de planta</t>
  </si>
  <si>
    <t>Comisión de Vinculación</t>
  </si>
  <si>
    <t>3.a.3</t>
  </si>
  <si>
    <t>Desarrollo de talleres de capacitación en vinculación al cuerpo docente de la Escuela de Arquitectura</t>
  </si>
  <si>
    <t>Capacitar para tener la estructura necesaria para la acreditación</t>
  </si>
  <si>
    <t>Control de gastos, informe y proyecto final</t>
  </si>
  <si>
    <t>La comunidad donde se realizan los proyectos y la UNAH</t>
  </si>
  <si>
    <t xml:space="preserve"> Desarrollar un taller  en las exigencias pedagogicas modernas en arquitectura con consultor experto internacional    </t>
  </si>
  <si>
    <t>Se otorga el fondo para el expositor</t>
  </si>
  <si>
    <t>Actualización de los docentes en exigencias pedagogicas de la carrera e implementación nuevo plan de estudios</t>
  </si>
  <si>
    <t>Diploma de participación</t>
  </si>
  <si>
    <t>El 100% de la población estudiantil y docente</t>
  </si>
  <si>
    <t>Jefatura y coordinación</t>
  </si>
  <si>
    <t>4.a.4</t>
  </si>
  <si>
    <t>Capacitaciones de todo el cuerpo docente en programas informáticos utilizados en la práctica arquitectónica actual</t>
  </si>
  <si>
    <t>Se aprueba becas</t>
  </si>
  <si>
    <t>Actualizar en software actual, necesario para el ejercicio de la profesión</t>
  </si>
  <si>
    <t>El diploma</t>
  </si>
  <si>
    <t>La comunidad universitaria y sociedad en general</t>
  </si>
  <si>
    <t>Rectoría, Decanatura FFHHAA, Jefatura y Coordinación</t>
  </si>
  <si>
    <t>Contratación de docentes: 7 tiempo completo, 7 por hora, 4 instructores</t>
  </si>
  <si>
    <t>Se aprueba concurso  para plazas</t>
  </si>
  <si>
    <t>Cubrir demanda real de acuerdo a estandares de acreditación</t>
  </si>
  <si>
    <t>La contratación</t>
  </si>
  <si>
    <t>Realización de 2 encuestas de satisfacción de los graduados, mediante jornada con ellos</t>
  </si>
  <si>
    <t>Se aprueba el fondo para esta actividad</t>
  </si>
  <si>
    <t>Mantener el monitoreo constante como lo demanda el proceso de acreditacio´n</t>
  </si>
  <si>
    <t xml:space="preserve">40 estudiantes graduados en los útimos 5 años y la comunidad universitaria </t>
  </si>
  <si>
    <t>Jefatura y coordinación y comisión de la calidad de la educación de la carrera</t>
  </si>
  <si>
    <t>5.b.1</t>
  </si>
  <si>
    <t>Realización de 1 encuesta sobre el desempeño de los graduados en sus respectivs instituciones de trabajo</t>
  </si>
  <si>
    <t>La comunidad universitaria y la sociedad</t>
  </si>
  <si>
    <t>7.a.1</t>
  </si>
  <si>
    <t xml:space="preserve">Se fortalecerá la Biblioteca de la Escuela de Arquitectura, sistematizando el proceso de registro de libros, incluyendo las obras en mediios digitales </t>
  </si>
  <si>
    <t>Instalación de un WI-Fi que de conectividad a todas las aulas de la carrera de arquitectur</t>
  </si>
  <si>
    <t>Se aprueba el presupuesto para esta actividad</t>
  </si>
  <si>
    <t>Implementación de mejoras en la calidad educativa y cumplimiento de requisitos de acreditación</t>
  </si>
  <si>
    <t>El equipo</t>
  </si>
  <si>
    <t>Rectoría, Decanatura FFHHAA</t>
  </si>
  <si>
    <t>8.b.1</t>
  </si>
  <si>
    <t>Implementaciòn de un laboratorio de computo con 60 computadoras con el software requerido (20 computadoras cada año), 8 computadoras para nuevos docentes con el software requerido y dos para uso administrativo</t>
  </si>
  <si>
    <t>Implementación de mejoras en la calidad educativa, cumplimiento de requisitos de acreditación y demandas del mercado laboral</t>
  </si>
  <si>
    <t>8.b.2</t>
  </si>
  <si>
    <t>Seguridad en las aulas, protección de equipo didáctico.</t>
  </si>
  <si>
    <t>Dar seguridad al equipo para la mejora de la calidad educativa</t>
  </si>
  <si>
    <t>Las aulas cuentas con medidas de seguridad</t>
  </si>
  <si>
    <t>8.b.3</t>
  </si>
  <si>
    <t>Desarrollo de perfil de proyecto y anteproyecto del edificio que albergará  la Escuela de Arquitectura</t>
  </si>
  <si>
    <t>Contar con el espacio físico que demanda la carrera de acuerdo a resultados de autoevaluación</t>
  </si>
  <si>
    <t>Los anteproyectos</t>
  </si>
  <si>
    <t>8.c.1</t>
  </si>
  <si>
    <t>Equipo didáctico en cada aula: computadora y data show</t>
  </si>
  <si>
    <t>Transportar docentes a diferentes oficinas para convenios</t>
  </si>
  <si>
    <t xml:space="preserve">Viáticos Nacionales </t>
  </si>
  <si>
    <t>Tarjetas de ficheros</t>
  </si>
  <si>
    <t>Ficheros</t>
  </si>
  <si>
    <t>Impresión de Planos: tinta</t>
  </si>
  <si>
    <t>DVD para archivos digitales</t>
  </si>
  <si>
    <t>papel para computadora</t>
  </si>
  <si>
    <t>Protección metálica cielos rasos y ventanas</t>
  </si>
  <si>
    <t>Se cuenta con los recursos para su desarrollo</t>
  </si>
  <si>
    <t>Capacitar docentes para reformas curriculares ELCE/CLE</t>
  </si>
  <si>
    <t>Informes, listas de asistencia</t>
  </si>
  <si>
    <t>Docentes ELCE/CLE</t>
  </si>
  <si>
    <t>Jefe Dpto., Coordinador CLE, Comité Curricular</t>
  </si>
  <si>
    <t>1.a.2</t>
  </si>
  <si>
    <t xml:space="preserve"> ELCE 02 - 1Taller de MECR/TEASOL y enfoque ACCIONAL (ELCE/CLE) F12</t>
  </si>
  <si>
    <t>Informes y listas de asistencia</t>
  </si>
  <si>
    <t>1.a.3</t>
  </si>
  <si>
    <t xml:space="preserve"> ELCE 03 -  1 Taller sobre evaluación en lenguas extranjeras.</t>
  </si>
  <si>
    <t>1.a.4</t>
  </si>
  <si>
    <t xml:space="preserve">ELCE 04 - 1Taller currículo por competencias (ELCE/CLE) </t>
  </si>
  <si>
    <t>3.c.3</t>
  </si>
  <si>
    <t>Se realizó la Asamblea</t>
  </si>
  <si>
    <t>Informar a la comunidad estudiantil y docente de la normativa docente</t>
  </si>
  <si>
    <t>Fotos y lista de asistencia</t>
  </si>
  <si>
    <t>UNAH, FHHAA, ELCE, CLE</t>
  </si>
  <si>
    <t>Jefe del Dpto., Coordinación CLE, Comité de Asesoría Estudiantil.</t>
  </si>
  <si>
    <t>2.b.2</t>
  </si>
  <si>
    <t>Se siguió el Diplomado</t>
  </si>
  <si>
    <t>Necesidad de formas docentes en investigación</t>
  </si>
  <si>
    <t xml:space="preserve">Diploma </t>
  </si>
  <si>
    <t>Jefe Dpto.</t>
  </si>
  <si>
    <t>Se llevó a cabo el seminario de capaitación sobre políticas de vinculación</t>
  </si>
  <si>
    <t>Es obligatorio que todos los docentes de la ELCE Y CLE, conozcan de las políticas de vinculación de la UNAH.</t>
  </si>
  <si>
    <t xml:space="preserve">La constitución de la Unidad de Vinculación </t>
  </si>
  <si>
    <t>Docentes ELCE-CLE</t>
  </si>
  <si>
    <t>Jefatura ELCE. Coordinación CLE</t>
  </si>
  <si>
    <t xml:space="preserve">3.b.3                                        </t>
  </si>
  <si>
    <t>Se realizó las supervisiones</t>
  </si>
  <si>
    <t>Es necesario la supervisión constante de lo realizado en  la PPS</t>
  </si>
  <si>
    <t>Estuidantes</t>
  </si>
  <si>
    <t>Coordinación de la CLE  Comité de la PPS.</t>
  </si>
  <si>
    <t>4.b.3</t>
  </si>
  <si>
    <t>Se creó el plan y los medios para  que el 5% de docentes con maestría acceda a estudios doctorales</t>
  </si>
  <si>
    <t>Se hace obligatorio que los docentes del área de L.E. perfeccione sus conocimientos para estar a tonos con los cambios educativos mundiales.</t>
  </si>
  <si>
    <t>Inscripción de docentes en programas de doctorados para ser iniciados en el 2015.</t>
  </si>
  <si>
    <t>Docentes</t>
  </si>
  <si>
    <t>FHHAA. Jetatura ELCE. Coordinación CLE. IPSD</t>
  </si>
  <si>
    <t xml:space="preserve">5.d.1                                </t>
  </si>
  <si>
    <t>Se hizo el precongreso y se ofrecieron talleres y seminarios</t>
  </si>
  <si>
    <t>Es necesario darle un seguimiento a los egresados.</t>
  </si>
  <si>
    <t>Informe, fotos</t>
  </si>
  <si>
    <t>Estudiantes, docentes y egresados de la CLE</t>
  </si>
  <si>
    <t>Coordinación de la CLE</t>
  </si>
  <si>
    <t xml:space="preserve">5.b.1                        </t>
  </si>
  <si>
    <r>
      <rPr>
        <b/>
        <sz val="12"/>
        <color rgb="FF0070C0"/>
        <rFont val="Calibri"/>
        <family val="2"/>
      </rPr>
      <t>ELCE 26</t>
    </r>
    <r>
      <rPr>
        <sz val="12"/>
        <color rgb="FF0070C0"/>
        <rFont val="Calibri"/>
        <family val="2"/>
      </rPr>
      <t xml:space="preserve">- Creación de los espacios necesarios para que los estudiantes puedan organizar.                          </t>
    </r>
    <r>
      <rPr>
        <b/>
        <sz val="12"/>
        <color rgb="FF0070C0"/>
        <rFont val="Calibri"/>
        <family val="2"/>
      </rPr>
      <t>ELCE 27-</t>
    </r>
    <r>
      <rPr>
        <sz val="12"/>
        <color rgb="FF0070C0"/>
        <rFont val="Calibri"/>
        <family val="2"/>
      </rPr>
      <t xml:space="preserve"> Participación de estudiantes de francés a SEDIFRALE</t>
    </r>
  </si>
  <si>
    <t>Se partició en SEDIFRALES</t>
  </si>
  <si>
    <t xml:space="preserve">Hay que dar paso a la movilidad estudiantil </t>
  </si>
  <si>
    <t>Informe y fotos</t>
  </si>
  <si>
    <t>Estudiantes CLE</t>
  </si>
  <si>
    <t xml:space="preserve">Se hizo un inventario de todo el mobiliario y se comparó con el número de estudiantes y se pintó el espacio físico administrativo y académico. </t>
  </si>
  <si>
    <t>La CLE necesita justificar más espacio físico.</t>
  </si>
  <si>
    <t>Estadísticas e informe</t>
  </si>
  <si>
    <t>Docentes y estudiantes de la CLE</t>
  </si>
  <si>
    <t>Coordinación y estudiantes de la CLE</t>
  </si>
  <si>
    <t xml:space="preserve">7.c.1 </t>
  </si>
  <si>
    <r>
      <rPr>
        <b/>
        <sz val="12"/>
        <color rgb="FF0070C0"/>
        <rFont val="Calibri"/>
        <family val="2"/>
        <scheme val="minor"/>
      </rPr>
      <t>ELCE 36-</t>
    </r>
    <r>
      <rPr>
        <sz val="12"/>
        <color rgb="FF0070C0"/>
        <rFont val="Calibri"/>
        <family val="2"/>
        <scheme val="minor"/>
      </rPr>
      <t xml:space="preserve"> Elaboración de la propuesta del Centro de lengua.                                </t>
    </r>
    <r>
      <rPr>
        <b/>
        <sz val="12"/>
        <color rgb="FF0070C0"/>
        <rFont val="Calibri"/>
        <family val="2"/>
        <scheme val="minor"/>
      </rPr>
      <t>ELCE 37-</t>
    </r>
    <r>
      <rPr>
        <sz val="12"/>
        <color rgb="FF0070C0"/>
        <rFont val="Calibri"/>
        <family val="2"/>
        <scheme val="minor"/>
      </rPr>
      <t xml:space="preserve">  Acercamiento CLE-SPS                                     </t>
    </r>
    <r>
      <rPr>
        <b/>
        <sz val="12"/>
        <color rgb="FF0070C0"/>
        <rFont val="Calibri"/>
        <family val="2"/>
        <scheme val="minor"/>
      </rPr>
      <t>ELCE 38-</t>
    </r>
    <r>
      <rPr>
        <sz val="12"/>
        <color rgb="FF0070C0"/>
        <rFont val="Calibri"/>
        <family val="2"/>
        <scheme val="minor"/>
      </rPr>
      <t xml:space="preserve"> Acercamiento con el SED para conoer las implicaciones del traspaso del programa a nuestra unidad. </t>
    </r>
  </si>
  <si>
    <t>A). Se elaboran las propuestas. B). Interes de docentes en participar. C). Interés de docentes en participar</t>
  </si>
  <si>
    <t>A). Con fines de conseguir los fondos. B). Necesidad de realizar mejoramiento permanente. C). Necesidad de realizar mejoramiento permanente.</t>
  </si>
  <si>
    <t>Propuesta. B) Ayuda memoria. C) Ayuda memoria.</t>
  </si>
  <si>
    <t xml:space="preserve">CLE/ELCE/FHHAA/UNAH. Docentes. </t>
  </si>
  <si>
    <t>Jefe ELCE Y Coordinación CLE.Departamento de Industrias Forestales. Departamento de Silvicultura.Departamento de Manejo Forestal.</t>
  </si>
  <si>
    <t>10.a.2</t>
  </si>
  <si>
    <t xml:space="preserve">Talleres motivacionales </t>
  </si>
  <si>
    <t>Elevar los niveles de motivación y participación en los proyectos y actividades de la CLE, LA ELCE</t>
  </si>
  <si>
    <t xml:space="preserve">La baja participación y compromiso de una gran parte del Staf de Catedráticos de la ELCE Y LA CLE </t>
  </si>
  <si>
    <t>Listas de asistencia a los talleres. Participación en los proyectos, consecución de los mismos.</t>
  </si>
  <si>
    <t>Los catedráticos de la  ELCE, la CLE</t>
  </si>
  <si>
    <t>Las coordinaciones de la ELCE, LA CLE</t>
  </si>
  <si>
    <t>11.a. 1</t>
  </si>
  <si>
    <t>Se cuenta con compañeros interesados en llevar a cabo la actividad</t>
  </si>
  <si>
    <t>Fortalecer el eje de ética en el currículo</t>
  </si>
  <si>
    <t>Lista de asistencia e informe</t>
  </si>
  <si>
    <t>ELCE Y CLE</t>
  </si>
  <si>
    <t>Jefatura ELCE y Coordinación de la CLE</t>
  </si>
  <si>
    <t>11.c.1</t>
  </si>
  <si>
    <t>Se realizaron las actividades</t>
  </si>
  <si>
    <t>Forman parte de la formación en cultura extranjera e identidad nacional.</t>
  </si>
  <si>
    <t>Presentación de informes</t>
  </si>
  <si>
    <t>Docentes y estudiantes</t>
  </si>
  <si>
    <t>ELCE 01</t>
  </si>
  <si>
    <t>1 TALLER Modelo educativo de la UNAH</t>
  </si>
  <si>
    <t>1 TALLER MECR TEASOL y Enfoque accional</t>
  </si>
  <si>
    <t>Viaticos</t>
  </si>
  <si>
    <t>ELCE 03</t>
  </si>
  <si>
    <t>1 TALLER Evaluación en las Lenguas Extranjeras</t>
  </si>
  <si>
    <t>ELCE 04</t>
  </si>
  <si>
    <t>Taller currículo por competencias</t>
  </si>
  <si>
    <t>ELCE 08</t>
  </si>
  <si>
    <t>ELCE 16</t>
  </si>
  <si>
    <t>Taller sobre vinculación UNAH-Sociedad</t>
  </si>
  <si>
    <t>ELCE 47</t>
  </si>
  <si>
    <t>Taller Trabajo en equipo</t>
  </si>
  <si>
    <t>ELCE 48</t>
  </si>
  <si>
    <t>Taller sobre relaciones interpersonales</t>
  </si>
  <si>
    <t>ELCE  49</t>
  </si>
  <si>
    <t>Taller sobre ética y curriculo</t>
  </si>
  <si>
    <t>ELCE 036</t>
  </si>
  <si>
    <t>7.C.1</t>
  </si>
  <si>
    <t xml:space="preserve">Centro de Lenguas </t>
  </si>
  <si>
    <t>ELCE 18</t>
  </si>
  <si>
    <t>3.b.3</t>
  </si>
  <si>
    <t>Financiamiento para supervisores de PPS</t>
  </si>
  <si>
    <t>Transporte de supervisores de PPS</t>
  </si>
  <si>
    <t>ELCE 040</t>
  </si>
  <si>
    <t>5.d.1</t>
  </si>
  <si>
    <t xml:space="preserve">Pre congreso Carrera de Lenguas </t>
  </si>
  <si>
    <t>alimentos y bebidas</t>
  </si>
  <si>
    <t>Otros alquileres</t>
  </si>
  <si>
    <t>Ceremonial y protocolo</t>
  </si>
  <si>
    <t>Servivios de imprenta</t>
  </si>
  <si>
    <t>Hilados y telas</t>
  </si>
  <si>
    <t>Tintas, pinturas y colorantes</t>
  </si>
  <si>
    <t>ELCE 051</t>
  </si>
  <si>
    <t>11.C.1</t>
  </si>
  <si>
    <t>FRANCOFONIA</t>
  </si>
  <si>
    <t>ELCE 52</t>
  </si>
  <si>
    <t>LEER ES UNA FIESTA</t>
  </si>
  <si>
    <t>LA FIESTA DE LA MÚSICA</t>
  </si>
  <si>
    <t>Alimentos y bebidas</t>
  </si>
  <si>
    <t>ANIVERSARIO DE LA CARRERA</t>
  </si>
  <si>
    <t>ELCE 021</t>
  </si>
  <si>
    <t>Paricipación de un docente del área de inglés en el congreso TEASOL</t>
  </si>
  <si>
    <t xml:space="preserve">Boleto de avión </t>
  </si>
  <si>
    <t>Inscripción a TEASOL</t>
  </si>
  <si>
    <t>11.d.1</t>
  </si>
  <si>
    <t>Feria Intercultural</t>
  </si>
  <si>
    <t>Alquileres</t>
  </si>
  <si>
    <t>Mantas</t>
  </si>
  <si>
    <t>Pinturas</t>
  </si>
  <si>
    <t>Banners</t>
  </si>
  <si>
    <t>Protocolo</t>
  </si>
  <si>
    <t>Prendas de Vestir</t>
  </si>
  <si>
    <t>Productos de papel y carton</t>
  </si>
  <si>
    <t>Repuestos y Accesorios</t>
  </si>
  <si>
    <t>Financiamiento becas DICU</t>
  </si>
  <si>
    <t>4 Docentes Diplomado de Investigació DICU</t>
  </si>
  <si>
    <t>Pintura de espacios administartivos y Academicos</t>
  </si>
  <si>
    <t>Rodillos, brochas y bandejas</t>
  </si>
  <si>
    <t>Dar seguimiento a los procesos de  autoevaluación y acreditacion de las carreras de la facultad.</t>
  </si>
  <si>
    <t>Autoevaluacion</t>
  </si>
  <si>
    <t xml:space="preserve">reportes de las subcomisiones de la facultad </t>
  </si>
  <si>
    <t>proceso prioritario de la UNAH</t>
  </si>
  <si>
    <t>Numero de carreras certificadas</t>
  </si>
  <si>
    <t>siete unidades academicas</t>
  </si>
  <si>
    <t>siete unidades academicas y el Decanato</t>
  </si>
  <si>
    <t>Desarrollo y fortalecimiento de los postgrados de la Facultad</t>
  </si>
  <si>
    <t>Sea nombrado en cada unidad un Coordinador</t>
  </si>
  <si>
    <t>Es una alternativa de formación docente para relevo</t>
  </si>
  <si>
    <t>Maestrias en funcionamiento</t>
  </si>
  <si>
    <t>Las siete unidades académicas y decanato</t>
  </si>
  <si>
    <t>1.b.1</t>
  </si>
  <si>
    <t>Sistematización de procesos de matrícula,permanencia y egreso de estudiantes</t>
  </si>
  <si>
    <t>Contar con información de la DIPP</t>
  </si>
  <si>
    <t>Mejorar el rendimiento académico y planificación estratégica</t>
  </si>
  <si>
    <t>Contar con los reportes trimestrales</t>
  </si>
  <si>
    <t>Estudiantes de las carreras de la FHHAA y de asignaturas de servicio</t>
  </si>
  <si>
    <t>Las unidades académicas y el Decanato</t>
  </si>
  <si>
    <t>Inclusion de la demanda de profesionales en el proceso de autoevaluación  de cada Escuela.</t>
  </si>
  <si>
    <t>Que las unidades académicas hagan la inclusiónen su proceso de evaluación el elemento demanda de profesionales de e</t>
  </si>
  <si>
    <t>Conocer sobre la pertinencia de  nuestras carreras y necesidad social de formación en el área</t>
  </si>
  <si>
    <t>Contar con el diagnóstico de cada unidad académica</t>
  </si>
  <si>
    <t>Siete unidades académicas</t>
  </si>
  <si>
    <t>las siete unidades académicas y decanato</t>
  </si>
  <si>
    <t>1.c.2</t>
  </si>
  <si>
    <t>Aplicación de las Normas del SHACES en los procesos de acreditación de las carreras</t>
  </si>
  <si>
    <t>Que las Normas sean difundidas al nivel de las Facultades</t>
  </si>
  <si>
    <t>Lograr la acreditación de nuestras carreras</t>
  </si>
  <si>
    <t>carreras acreditas bajo el SHACES</t>
  </si>
  <si>
    <t>siete carreras en proceso de acreditación</t>
  </si>
  <si>
    <t>Las siete unidades académicas y el decanto</t>
  </si>
  <si>
    <t>2.a.1</t>
  </si>
  <si>
    <t>Motivación a las unidades para llevar a cabo  un mínimo de dos investigaciones por Escuela. Y tener opción a premios para investigadores UNAH</t>
  </si>
  <si>
    <t xml:space="preserve">Haberse integrado las comisiones en cada unidad y haber establecido lineas e incentivos  para investigadores </t>
  </si>
  <si>
    <t>Incidencia en la generación de conocimiento</t>
  </si>
  <si>
    <t xml:space="preserve">contar con catorce investigaciones </t>
  </si>
  <si>
    <t>investigadores docentes y estudiantes comprometidos</t>
  </si>
  <si>
    <t>Comisiones de investigación de cada unidad académica.</t>
  </si>
  <si>
    <t>2.a.2</t>
  </si>
  <si>
    <t>De manera conjunta, dejar establecidas las líneas de investigacion de la Facultad.</t>
  </si>
  <si>
    <t>Contar con el aporte de las siete unidades</t>
  </si>
  <si>
    <t xml:space="preserve">es necesario contar con lineas de investigación  que se apeguen a las institucionales </t>
  </si>
  <si>
    <t xml:space="preserve">Contar con lineas de investigación formuladas en forma conjunta </t>
  </si>
  <si>
    <t>Se organiza la Unidad de Vinculación en cada Escuela y se establece la normativa para su aplicacion a través de la PPS.</t>
  </si>
  <si>
    <t xml:space="preserve">Cada Escuela organiza su sub comisión y aporta para la generación de las líneas de vinculación en la FHHAA </t>
  </si>
  <si>
    <t>Llevar a cabo una incidencia de mayor impacto social</t>
  </si>
  <si>
    <t>Proyectos de vinculación evidenciando la inclusión de las líneas establecidas.</t>
  </si>
  <si>
    <t>Docentes y estudiantes involucrados en la PPS</t>
  </si>
  <si>
    <t>Coordinadores de carrera, docentes de PPS y estudiantes.</t>
  </si>
  <si>
    <t>Motivación a los participantes docentes involucrados en la PPS de todas las carreras mediante capacitación para mejorar su gestión.</t>
  </si>
  <si>
    <t>Los docentes involucrados en la PPS asistan a la capacitación</t>
  </si>
  <si>
    <t>Es necesario unificar criterios para el desarrollo de la PPS y poder sistematizar los logros en general</t>
  </si>
  <si>
    <t>Los reportes de la conclusión de práctica en cada trimestre académico</t>
  </si>
  <si>
    <t>Para retribuir a la sociedad en general, se identifican los espacios públicos que permitan realizar la práctica profesional y se establecen convenios.</t>
  </si>
  <si>
    <t>En consideración a la necesidad de formación docente en los campos disciplinarios, generar propuestas especificas que incluyan la participacion de expertos internacionales</t>
  </si>
  <si>
    <t xml:space="preserve">El interés de los docentes por participar y las iniciativas propuestas al decanato </t>
  </si>
  <si>
    <t>Ofrecer alternativas de formación y/o capacitación en la disciplina específica</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</si>
  <si>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</si>
  <si>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a) Formación de competencias docentes para la educación superior que faciliten el aprendizaje y mejoren la eficiencia terminal.</t>
  </si>
  <si>
    <t>4.a.2</t>
  </si>
  <si>
    <t>Partir de las propuestas que el Instituto de  capacitación y Profesionalización Docente presente, con base en el diagnóstico propio de la FHHAA,  para establecer planes de capacitación docente.</t>
  </si>
  <si>
    <t>El interes de los docentes por participar y las propuestas generadas por el Instituto de capacitación docente</t>
  </si>
  <si>
    <t>Ofrecer alternativas de formación a los docentes en aspectos complementarios a su formación.</t>
  </si>
  <si>
    <t>4.a.3</t>
  </si>
  <si>
    <t>Continuar apoyando financieramente a becarios nacionales en la Universidad de Calabria (Italia).</t>
  </si>
  <si>
    <t xml:space="preserve"> 3 acercamientos al exterior orientados hacia el desarrollo tecnológico, el Modelo Educativo de la UNAH y tranversalización de ejes fundamentales con visión en el Plan de Nación.</t>
  </si>
  <si>
    <t>Que las unidades presenten propuestas factibles a la FHHAA</t>
  </si>
  <si>
    <t>Presentacion formal del proyecto de edificación del edificio de la facultad se presentará formalmente ante las instancias de gobierno universitario</t>
  </si>
  <si>
    <t xml:space="preserve">Ser considerada la necesidad de construcción del edificio de la FHHAA entre los proyectos de desarrollo fisico prioritarios para la institución </t>
  </si>
  <si>
    <t>Seis escuelas que no cuentan con espacio propio para el desarrollo de tareas muy especiales y específicas</t>
  </si>
  <si>
    <t>Los documentos elaborados que constaten las solicitudes correspondientes ante las instancias de gobierno Universitario</t>
  </si>
  <si>
    <t xml:space="preserve"> Decanato,Docentes Estudiantes y administrativos de la FHHAA</t>
  </si>
  <si>
    <t xml:space="preserve"> Decanato,Jefes Coordinadores e Estudiantes y Administrativos de la FHHAA</t>
  </si>
  <si>
    <t>Mejora y optimización del espacio físico de aulas, laboratorios, talleres y oficinas con la inclusión de acceso tecnológico.</t>
  </si>
  <si>
    <t>Si las unidades justifican sus necesidades y acompañan al decanato en la gestión para alcanzar el beneficio</t>
  </si>
  <si>
    <t>Las condiciones de los espacios deben ser adaptadas a las exigencias de implementar nuevas metodologias.</t>
  </si>
  <si>
    <t>Docentes Estudiantes y administrativos de la FHHAA</t>
  </si>
  <si>
    <t>Decanato, Jefes, coordinadores, Estudiantes y Administraativos de la FHHAA</t>
  </si>
  <si>
    <t>8.d.1</t>
  </si>
  <si>
    <t>La contratación de docentes a tiempo completo y por servicios profesionales deben ser promovidos tanto por las Escuelas como el decanato.</t>
  </si>
  <si>
    <t>Si las Escuelas  justifican la necesidad de  completar su planta docente y si son operativas las comisiones de concurso</t>
  </si>
  <si>
    <t>Se puede delegar responsabilidades más allá de impartir clases unicamente.</t>
  </si>
  <si>
    <t xml:space="preserve">Los datos estadísticos de matícula , listas de espera, estudiantes sin cupos, </t>
  </si>
  <si>
    <t xml:space="preserve">Dirección de Admisión,permanencia y…….Jefes, Coordinadores, Comisiones de concurso, docentes </t>
  </si>
  <si>
    <t>Decanato, Jefes, coordinadores y Comisiones de concurso.</t>
  </si>
  <si>
    <t>8.e.1</t>
  </si>
  <si>
    <t>Socialización de  manuales de procedimientos y toda clase de normativa interna e institucional para el buen desempeño y cumplimiento de las  actividades  correspondientes tanto a docentes como administrativos..</t>
  </si>
  <si>
    <t>Si se encuentra receptividad de los docentes y administrativos por conocer la normativa y si es posible el tiraje suficiente de la normativa</t>
  </si>
  <si>
    <t>el conocimiento de las normas son básicas paramejorar el desempeño laboral de todos.</t>
  </si>
  <si>
    <t>Número de participantes en las gestiones de socialización</t>
  </si>
  <si>
    <t>Decanato,Jefes Docentes y Personal  Administrativo</t>
  </si>
  <si>
    <t>Decanato y Jefes</t>
  </si>
  <si>
    <t>9.a.2</t>
  </si>
  <si>
    <t>Revisar si las carreras consideran los estándares educativos estimados por esl CSUCA durante los procesos de evaluación y /o presentación de propuestas de planes de estudio.</t>
  </si>
  <si>
    <t>Certificaión</t>
  </si>
  <si>
    <t>Proyectos de Estandarización de Buenas practicas educativas para lograr Certificaciones educativas.</t>
  </si>
  <si>
    <t>El nuevo modelo educativo de la UNAH así lo exige</t>
  </si>
  <si>
    <t>Certificación bajo las normativas  de estandares y otras que aglutinan Instituciones  de Educación Superior a nivel  internacional</t>
  </si>
  <si>
    <t>Estudiantes y docentes</t>
  </si>
  <si>
    <t xml:space="preserve"> Jefes de Departamentos Coordinadores Decanato</t>
  </si>
  <si>
    <t>9.a.3</t>
  </si>
  <si>
    <t>Crear un Proyecto Común de capacitación para la gestión eficaz de la Facultad de HH y AA, consdierando aspectos tales como: La planificación, el monitoreo,  y la evaluación, empleando medios tecnológicos apropiados.</t>
  </si>
  <si>
    <t>11.a.2</t>
  </si>
  <si>
    <t xml:space="preserve"> Fortalecer los procesos  de comunicación asertiva en forma permanente, constructiva y respetuosa.</t>
  </si>
  <si>
    <t>Participación de los invitados.</t>
  </si>
  <si>
    <t>Mejorar el clima organizacional.</t>
  </si>
  <si>
    <t>Encuesta de opinión.</t>
  </si>
  <si>
    <t>Personal administrativo y académico del Decanato.Jefes y coordinadores de las Escuelas.</t>
  </si>
  <si>
    <t>Decanato.</t>
  </si>
  <si>
    <t>12.a.2</t>
  </si>
  <si>
    <t>Formación de docentes en competencias para transversalizar el eje de ética en los planes de estudios.</t>
  </si>
  <si>
    <t>Contar con experto e interés de los docentes</t>
  </si>
  <si>
    <t>La facultad tiene el compromiso institucional de transversalizar este eje como facultad piloto</t>
  </si>
  <si>
    <t>las gestiones realizadas, los listados de los participantes en la capacitación</t>
  </si>
  <si>
    <t>Docentes de todas las Facultades</t>
  </si>
  <si>
    <t>Decanato</t>
  </si>
  <si>
    <t xml:space="preserve"> Publicar la Agenda Cultural  y de Derechos Humanos Anual de la Facultad.</t>
  </si>
  <si>
    <t xml:space="preserve">Contar con la participación de todas las Escuelas en las actividades propuestas por el decanato </t>
  </si>
  <si>
    <t>Se hace necesaria la divulgación para contar con más participantes en las actividades.</t>
  </si>
  <si>
    <t>El programa en sí</t>
  </si>
  <si>
    <t>Toda la comunidad universitaria</t>
  </si>
  <si>
    <t>Decanato y todas las Escuelas por medio de sus gestore</t>
  </si>
  <si>
    <t>6.a.1</t>
  </si>
  <si>
    <t>Calendario de la Agenda Cultural de la FHHAA</t>
  </si>
  <si>
    <t>12.b.2</t>
  </si>
  <si>
    <t>Alquiler de equipo para Maping sobre Derechos Humanos</t>
  </si>
  <si>
    <t>Primas y Seguros</t>
  </si>
  <si>
    <t>Inscripciones</t>
  </si>
  <si>
    <t>Mantenimiento  de Edificios e Instalacion</t>
  </si>
  <si>
    <t>Construccion del Edificio de la Facultad de Humanidades y Artes</t>
  </si>
  <si>
    <t>8.c.2</t>
  </si>
  <si>
    <t xml:space="preserve">Remodelacion  de el espacio fisico para anexo facultad de humanidades y artes seccion administrativa -Bodega- sala de reuniones </t>
  </si>
  <si>
    <t>El decanato justifica la necesidad de espacio ficico para mejor manejo de personal y material</t>
  </si>
  <si>
    <t xml:space="preserve">tenemos actualmente poco espacio fisico  por lo que es urgente la reubicacion tanto de personal como de materiales de oficina </t>
  </si>
  <si>
    <t xml:space="preserve">Personal de el Decanato </t>
  </si>
  <si>
    <t>Decanato de la FHHAA</t>
  </si>
  <si>
    <t>Cuadrado</t>
  </si>
  <si>
    <t xml:space="preserve">ELCE 01- 1 Taller de modelo educativo UNAH (ELCE/CLE)  </t>
  </si>
  <si>
    <t xml:space="preserve">Taller de trabajo sobre las normas académicas a docentes y estudiantes. </t>
  </si>
  <si>
    <r>
      <rPr>
        <b/>
        <sz val="8"/>
        <color theme="1"/>
        <rFont val="Calibri"/>
        <family val="2"/>
      </rPr>
      <t>ELCE 01</t>
    </r>
    <r>
      <rPr>
        <sz val="8"/>
        <color theme="1"/>
        <rFont val="Calibri"/>
        <family val="2"/>
      </rPr>
      <t xml:space="preserve">- 1 Taller de modelo educativo UNAH (ELCE/CLE)                                                                                                                                                                                                                                                                                                           </t>
    </r>
    <r>
      <rPr>
        <b/>
        <sz val="8"/>
        <rFont val="Calibri"/>
        <family val="2"/>
      </rPr>
      <t/>
    </r>
  </si>
  <si>
    <r>
      <rPr>
        <b/>
        <sz val="12"/>
        <color theme="1"/>
        <rFont val="Calibri"/>
        <family val="2"/>
      </rPr>
      <t>ELCE 08-</t>
    </r>
    <r>
      <rPr>
        <sz val="12"/>
        <color theme="1"/>
        <rFont val="Calibri"/>
        <family val="2"/>
      </rPr>
      <t xml:space="preserve"> 1Taller de trabajo sobre las normas académicas a docentes y estudiantes. </t>
    </r>
  </si>
  <si>
    <t>TOTAL DESARROLLO E INNOVACIÓN CURRICULAR</t>
  </si>
  <si>
    <r>
      <rPr>
        <b/>
        <sz val="12"/>
        <color theme="1"/>
        <rFont val="Calibri"/>
        <family val="2"/>
      </rPr>
      <t>ELCE 16 -</t>
    </r>
    <r>
      <rPr>
        <sz val="12"/>
        <color theme="1"/>
        <rFont val="Calibri"/>
        <family val="2"/>
      </rPr>
      <t xml:space="preserve"> 1 Taller sobre poíticas de Vinculción. </t>
    </r>
  </si>
  <si>
    <r>
      <t xml:space="preserve">                  </t>
    </r>
    <r>
      <rPr>
        <b/>
        <sz val="12"/>
        <rFont val="Calibri"/>
        <family val="2"/>
      </rPr>
      <t>ELCE 18</t>
    </r>
    <r>
      <rPr>
        <sz val="12"/>
        <rFont val="Calibri"/>
        <family val="2"/>
      </rPr>
      <t>-  Financiamiento de la actividades de  supervisión de la PPS y Práctica Docente.</t>
    </r>
  </si>
  <si>
    <t>ELCE 10- Participación de 4 docentes en el diplomado de  investigación (DICU) para los docentes.  (ELCE/CLE)</t>
  </si>
  <si>
    <r>
      <rPr>
        <b/>
        <sz val="12"/>
        <rFont val="Calibri"/>
        <family val="2"/>
      </rPr>
      <t>ELCE 10-</t>
    </r>
    <r>
      <rPr>
        <sz val="12"/>
        <rFont val="Calibri"/>
        <family val="2"/>
      </rPr>
      <t xml:space="preserve"> Participación de 4 docentes en el diplomado de  investigación (DICU) para los docentes.  (ELCE/CLE)</t>
    </r>
  </si>
  <si>
    <t xml:space="preserve"> </t>
  </si>
  <si>
    <r>
      <rPr>
        <b/>
        <sz val="9"/>
        <rFont val="Calibri"/>
        <family val="2"/>
      </rPr>
      <t xml:space="preserve">ELCE 21-                </t>
    </r>
    <r>
      <rPr>
        <sz val="9"/>
        <rFont val="Calibri"/>
        <family val="2"/>
      </rPr>
      <t>Establecimiento y busqueda de programas de estudios doctorales en a desarrollar a partir del 2015 para que por lo menos el 5% de los</t>
    </r>
    <r>
      <rPr>
        <b/>
        <sz val="9"/>
        <rFont val="Calibri"/>
        <family val="2"/>
      </rPr>
      <t xml:space="preserve">  </t>
    </r>
    <r>
      <rPr>
        <sz val="9"/>
        <rFont val="Calibri"/>
        <family val="2"/>
      </rPr>
      <t>docentes con grado de Maestría, acepten seguir formacion de doctorados en el exterior. Participacion de un docente del área de inglés en el congreso TEASOL</t>
    </r>
  </si>
  <si>
    <r>
      <rPr>
        <b/>
        <sz val="12"/>
        <rFont val="Calibri"/>
        <family val="2"/>
      </rPr>
      <t>ELCE 39-</t>
    </r>
    <r>
      <rPr>
        <sz val="12"/>
        <rFont val="Calibri"/>
        <family val="2"/>
      </rPr>
      <t xml:space="preserve"> Elaboración de un programa  de formación continua para los egresados.                                              </t>
    </r>
    <r>
      <rPr>
        <b/>
        <sz val="12"/>
        <rFont val="Calibri"/>
        <family val="2"/>
      </rPr>
      <t>ELCE 40-</t>
    </r>
    <r>
      <rPr>
        <sz val="12"/>
        <rFont val="Calibri"/>
        <family val="2"/>
      </rPr>
      <t xml:space="preserve">  Realización del Precongreso de Egresados.</t>
    </r>
  </si>
  <si>
    <r>
      <rPr>
        <b/>
        <sz val="12"/>
        <rFont val="Calibri"/>
        <family val="2"/>
        <scheme val="minor"/>
      </rPr>
      <t>ELCE 30-</t>
    </r>
    <r>
      <rPr>
        <sz val="12"/>
        <rFont val="Calibri"/>
        <family val="2"/>
        <scheme val="minor"/>
      </rPr>
      <t xml:space="preserve"> Estudio cuantitativo y cualitativo para la ubicación del espacio físico de la ELCE y CLE, a fin de justificar la construcción del edificio. Entre tanto mejorar el espacio fisico, administrativo y academico.</t>
    </r>
  </si>
  <si>
    <r>
      <rPr>
        <b/>
        <sz val="12"/>
        <color theme="1"/>
        <rFont val="Calibri"/>
        <family val="2"/>
        <scheme val="minor"/>
      </rPr>
      <t>ELCE 46-</t>
    </r>
    <r>
      <rPr>
        <sz val="12"/>
        <color theme="1"/>
        <rFont val="Calibri"/>
        <family val="2"/>
        <scheme val="minor"/>
      </rPr>
      <t xml:space="preserve"> Gestión ante las autoridades para hacer efectivo los incentivos a los talentos humanos de la  ELCE y la CLE.                                         </t>
    </r>
    <r>
      <rPr>
        <b/>
        <sz val="12"/>
        <color theme="1"/>
        <rFont val="Calibri"/>
        <family val="2"/>
        <scheme val="minor"/>
      </rPr>
      <t>ELCE 47 -</t>
    </r>
    <r>
      <rPr>
        <sz val="12"/>
        <color theme="1"/>
        <rFont val="Calibri"/>
        <family val="2"/>
        <scheme val="minor"/>
      </rPr>
      <t xml:space="preserve"> 1Taller sobre trabajo en Equipo (Administrativos y Docentes de la ELCE)                               </t>
    </r>
    <r>
      <rPr>
        <b/>
        <sz val="12"/>
        <color theme="1"/>
        <rFont val="Calibri"/>
        <family val="2"/>
        <scheme val="minor"/>
      </rPr>
      <t xml:space="preserve">ELCE 48- </t>
    </r>
    <r>
      <rPr>
        <sz val="12"/>
        <color theme="1"/>
        <rFont val="Calibri"/>
        <family val="2"/>
        <scheme val="minor"/>
      </rPr>
      <t xml:space="preserve">1 Taller sobre Relaciones interpersonales. </t>
    </r>
  </si>
  <si>
    <r>
      <rPr>
        <b/>
        <sz val="12"/>
        <color theme="1"/>
        <rFont val="Calibri"/>
        <family val="2"/>
        <scheme val="minor"/>
      </rPr>
      <t>ELCE - 49</t>
    </r>
    <r>
      <rPr>
        <sz val="12"/>
        <color theme="1"/>
        <rFont val="Calibri"/>
        <family val="2"/>
        <scheme val="minor"/>
      </rPr>
      <t xml:space="preserve">- 1 taller de ética en el currículo para la ELCE y la CLE. </t>
    </r>
  </si>
  <si>
    <r>
      <t xml:space="preserve">Realización de todas las actividades culturales de la CLE/ELCE:                                         </t>
    </r>
    <r>
      <rPr>
        <b/>
        <sz val="9"/>
        <color theme="1"/>
        <rFont val="Calibri"/>
        <family val="2"/>
        <scheme val="minor"/>
      </rPr>
      <t>ELCE 51-1</t>
    </r>
    <r>
      <rPr>
        <sz val="9"/>
        <color theme="1"/>
        <rFont val="Calibri"/>
        <family val="2"/>
        <scheme val="minor"/>
      </rPr>
      <t xml:space="preserve">  La francofonía,           </t>
    </r>
    <r>
      <rPr>
        <b/>
        <sz val="9"/>
        <color theme="1"/>
        <rFont val="Calibri"/>
        <family val="2"/>
        <scheme val="minor"/>
      </rPr>
      <t>ELCE 52-1</t>
    </r>
    <r>
      <rPr>
        <sz val="9"/>
        <color theme="1"/>
        <rFont val="Calibri"/>
        <family val="2"/>
        <scheme val="minor"/>
      </rPr>
      <t xml:space="preserve">. Festival  de la lectura        </t>
    </r>
    <r>
      <rPr>
        <b/>
        <sz val="9"/>
        <color theme="1"/>
        <rFont val="Calibri"/>
        <family val="2"/>
        <scheme val="minor"/>
      </rPr>
      <t xml:space="preserve">ELCE 53-1fiesta de la música </t>
    </r>
    <r>
      <rPr>
        <sz val="9"/>
        <color theme="1"/>
        <rFont val="Calibri"/>
        <family val="2"/>
        <scheme val="minor"/>
      </rPr>
      <t xml:space="preserve">       </t>
    </r>
    <r>
      <rPr>
        <b/>
        <sz val="9"/>
        <color theme="1"/>
        <rFont val="Calibri"/>
        <family val="2"/>
        <scheme val="minor"/>
      </rPr>
      <t xml:space="preserve">  ELCE 54-1el aniversario de la carrera</t>
    </r>
    <r>
      <rPr>
        <sz val="9"/>
        <color theme="1"/>
        <rFont val="Calibri"/>
        <family val="2"/>
        <scheme val="minor"/>
      </rPr>
      <t xml:space="preserve"> </t>
    </r>
    <r>
      <rPr>
        <b/>
        <sz val="9"/>
        <color theme="1"/>
        <rFont val="Calibri"/>
        <family val="2"/>
        <scheme val="minor"/>
      </rPr>
      <t xml:space="preserve">ELCE 55-1 la semana de la lengua italiana </t>
    </r>
    <r>
      <rPr>
        <sz val="9"/>
        <color theme="1"/>
        <rFont val="Calibri"/>
        <family val="2"/>
        <scheme val="minor"/>
      </rPr>
      <t xml:space="preserve"> </t>
    </r>
    <r>
      <rPr>
        <b/>
        <sz val="9"/>
        <color theme="1"/>
        <rFont val="Calibri"/>
        <family val="2"/>
        <scheme val="minor"/>
      </rPr>
      <t>ELCE 56-1</t>
    </r>
    <r>
      <rPr>
        <sz val="9"/>
        <color theme="1"/>
        <rFont val="Calibri"/>
        <family val="2"/>
        <scheme val="minor"/>
      </rPr>
      <t xml:space="preserve">, acción de gracias.                                           ELCE </t>
    </r>
    <r>
      <rPr>
        <b/>
        <sz val="9"/>
        <color theme="1"/>
        <rFont val="Calibri"/>
        <family val="2"/>
        <scheme val="minor"/>
      </rPr>
      <t>57-1</t>
    </r>
    <r>
      <rPr>
        <sz val="9"/>
        <color theme="1"/>
        <rFont val="Calibri"/>
        <family val="2"/>
        <scheme val="minor"/>
      </rPr>
      <t xml:space="preserve"> Festival del cine asiático                                                          </t>
    </r>
    <r>
      <rPr>
        <b/>
        <sz val="9"/>
        <color theme="1"/>
        <rFont val="Calibri"/>
        <family val="2"/>
        <scheme val="minor"/>
      </rPr>
      <t>ELCE 58-1</t>
    </r>
    <r>
      <rPr>
        <sz val="9"/>
        <color theme="1"/>
        <rFont val="Calibri"/>
        <family val="2"/>
        <scheme val="minor"/>
      </rPr>
      <t xml:space="preserve"> Festival del cine brasileño.</t>
    </r>
  </si>
  <si>
    <t>Desarrollo e Innovación Curricular</t>
  </si>
  <si>
    <t>Docencia y Profesorado Universitario</t>
  </si>
  <si>
    <t>Gestión Administrativa</t>
  </si>
  <si>
    <t>Socialización y ejecución del proceso de organización y desarrollo de las redes educativas regionales con actores internos y externos a la UNAH. Visitas a las Oficinas Regionaes de SPS, Choluteca y Copan</t>
  </si>
  <si>
    <t xml:space="preserve">Exposición en tres plazas concurridas de la UNAH, y de manera itinerante, una meta de 50 mensajes enfocados a valores tales como la tolerancia  y el compromiso,  previamente seleccionados por la Escuela de Arquitectura. </t>
  </si>
  <si>
    <t xml:space="preserve">Contar con la participación de  la Escuela de arquitecturas en la actividades propuestas por el decanato </t>
  </si>
  <si>
    <t>Es una experiencia a fin a su formación</t>
  </si>
  <si>
    <t>La exposición presentada en dos momentos distintos</t>
  </si>
  <si>
    <t>Decanato y  la Escuela de Arquitectura por medio de sus gestores</t>
  </si>
  <si>
    <t>ELCE 59- Realización de la Feria Intercultural por la paz y los derechos humanos</t>
  </si>
  <si>
    <t>idem</t>
  </si>
  <si>
    <t>ELCE 027</t>
  </si>
  <si>
    <t xml:space="preserve">Viaje a participar en el SEDIFRALE </t>
  </si>
  <si>
    <t>Pasajes al exterior</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</si>
</sst>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 #,##0\ _€_-;\-* #,##0\ _€_-;_-* &quot;-&quot;??\ _€_-;_-@_-"/>
  </numFmts>
  <fonts count="86"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1"/>
      <color rgb="FFFF0000"/>
      <name val="Calibri"/>
      <family val="2"/>
      <scheme val="minor"/>
    </font>
    <font>
      <sz val="12"/>
      <name val="Calibri"/>
    </font>
    <font>
      <sz val="12"/>
      <color rgb="FF0070C0"/>
      <name val="Calibri"/>
      <family val="2"/>
    </font>
    <font>
      <b/>
      <sz val="8"/>
      <name val="Calibri"/>
      <family val="2"/>
    </font>
    <font>
      <b/>
      <sz val="12"/>
      <color rgb="FF0070C0"/>
      <name val="Calibri"/>
      <family val="2"/>
    </font>
    <font>
      <sz val="12"/>
      <color rgb="FF0070C0"/>
      <name val="Calibri"/>
      <family val="2"/>
      <scheme val="minor"/>
    </font>
    <font>
      <b/>
      <sz val="12"/>
      <color rgb="FF0070C0"/>
      <name val="Calibri"/>
      <family val="2"/>
      <scheme val="minor"/>
    </font>
    <font>
      <sz val="8"/>
      <color theme="3" tint="-0.499984740745262"/>
      <name val="Calibri"/>
      <family val="2"/>
      <scheme val="minor"/>
    </font>
    <font>
      <sz val="9"/>
      <color theme="3" tint="-0.499984740745262"/>
      <name val="Calibri"/>
      <family val="2"/>
      <scheme val="minor"/>
    </font>
    <font>
      <b/>
      <sz val="11"/>
      <color rgb="FFFF0000"/>
      <name val="Calibri"/>
      <family val="2"/>
      <scheme val="minor"/>
    </font>
    <font>
      <sz val="12"/>
      <color theme="1"/>
      <name val="Calibri"/>
      <family val="2"/>
    </font>
    <font>
      <sz val="8"/>
      <color theme="1"/>
      <name val="Calibri"/>
      <family val="2"/>
    </font>
    <font>
      <b/>
      <sz val="8"/>
      <color theme="1"/>
      <name val="Calibri"/>
      <family val="2"/>
    </font>
    <font>
      <b/>
      <sz val="12"/>
      <color theme="1"/>
      <name val="Calibri"/>
      <family val="2"/>
    </font>
    <font>
      <b/>
      <sz val="11"/>
      <color theme="1"/>
      <name val="Calibri"/>
      <family val="2"/>
    </font>
    <font>
      <sz val="9"/>
      <color theme="1"/>
      <name val="Calibri"/>
      <family val="2"/>
    </font>
    <font>
      <sz val="12"/>
      <color theme="1"/>
      <name val="Arial"/>
      <family val="2"/>
    </font>
    <font>
      <sz val="10"/>
      <color theme="1"/>
      <name val="Arial"/>
      <family val="2"/>
    </font>
    <font>
      <sz val="10"/>
      <color theme="1"/>
      <name val="Calibri"/>
      <family val="2"/>
      <scheme val="minor"/>
    </font>
    <font>
      <sz val="11"/>
      <name val="Arial"/>
      <family val="2"/>
    </font>
    <font>
      <b/>
      <sz val="9"/>
      <name val="Calibri"/>
      <family val="2"/>
    </font>
    <font>
      <b/>
      <sz val="12"/>
      <name val="Calibri"/>
      <family val="2"/>
      <scheme val="minor"/>
    </font>
    <font>
      <b/>
      <sz val="12"/>
      <color theme="1"/>
      <name val="Calibri"/>
      <family val="2"/>
      <scheme val="minor"/>
    </font>
    <font>
      <sz val="9"/>
      <color theme="1"/>
      <name val="Calibri"/>
      <family val="2"/>
      <scheme val="minor"/>
    </font>
    <font>
      <b/>
      <sz val="9"/>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3" tint="0.39997558519241921"/>
        <bgColor indexed="64"/>
      </patternFill>
    </fill>
    <fill>
      <patternFill patternType="solid">
        <fgColor rgb="FFFFC000"/>
        <bgColor indexed="64"/>
      </patternFill>
    </fill>
    <fill>
      <patternFill patternType="solid">
        <fgColor theme="5"/>
        <bgColor indexed="64"/>
      </patternFill>
    </fill>
    <fill>
      <patternFill patternType="solid">
        <fgColor theme="2" tint="-0.749992370372631"/>
        <bgColor indexed="64"/>
      </patternFill>
    </fill>
    <fill>
      <patternFill patternType="solid">
        <fgColor theme="3" tint="0.59999389629810485"/>
        <bgColor indexed="64"/>
      </patternFill>
    </fill>
  </fills>
  <borders count="4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90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8"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9" fontId="33" fillId="0" borderId="26" xfId="17" applyFont="1" applyBorder="1" applyAlignment="1">
      <alignment horizontal="center"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173" fontId="45"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173" fontId="45"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3" borderId="26" xfId="0" applyFont="1" applyFill="1" applyBorder="1" applyAlignment="1">
      <alignment horizontal="center" vertical="center"/>
    </xf>
    <xf numFmtId="0" fontId="49" fillId="13" borderId="26" xfId="0" applyFont="1" applyFill="1" applyBorder="1" applyAlignment="1">
      <alignment vertical="center"/>
    </xf>
    <xf numFmtId="172" fontId="49" fillId="13" borderId="26" xfId="18" applyNumberFormat="1" applyFont="1" applyFill="1" applyBorder="1" applyAlignment="1">
      <alignment horizontal="center" vertical="center"/>
    </xf>
    <xf numFmtId="0" fontId="48"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5" borderId="41" xfId="0" applyFont="1" applyFill="1" applyBorder="1" applyAlignment="1">
      <alignment horizontal="center" vertical="center"/>
    </xf>
    <xf numFmtId="0" fontId="49" fillId="15" borderId="42" xfId="0" applyFont="1" applyFill="1" applyBorder="1" applyAlignment="1">
      <alignment horizontal="center" vertical="center"/>
    </xf>
    <xf numFmtId="43" fontId="49" fillId="15" borderId="40" xfId="18" applyFont="1" applyFill="1" applyBorder="1" applyAlignment="1">
      <alignment horizontal="center" vertical="center"/>
    </xf>
    <xf numFmtId="0" fontId="44"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6" fillId="0" borderId="0" xfId="18" applyNumberFormat="1" applyFont="1" applyAlignment="1">
      <alignment vertical="center"/>
    </xf>
    <xf numFmtId="0" fontId="52" fillId="0" borderId="0" xfId="0" applyFont="1" applyAlignment="1">
      <alignment vertical="center"/>
    </xf>
    <xf numFmtId="44" fontId="0" fillId="0" borderId="26" xfId="0" applyNumberFormat="1" applyFill="1" applyBorder="1" applyAlignment="1">
      <alignment vertical="center"/>
    </xf>
    <xf numFmtId="173" fontId="0" fillId="0" borderId="0" xfId="0" applyNumberFormat="1" applyFill="1" applyAlignment="1">
      <alignment vertical="center"/>
    </xf>
    <xf numFmtId="0" fontId="54" fillId="13" borderId="0" xfId="0" applyFont="1" applyFill="1" applyAlignment="1">
      <alignment horizontal="left" vertical="center"/>
    </xf>
    <xf numFmtId="44" fontId="54"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9" fontId="33" fillId="0" borderId="26" xfId="16" applyNumberFormat="1" applyFont="1" applyBorder="1" applyAlignment="1">
      <alignment horizontal="right"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5" fillId="0" borderId="0" xfId="0" applyNumberFormat="1" applyFont="1" applyFill="1" applyAlignment="1">
      <alignment horizontal="left" vertical="center"/>
    </xf>
    <xf numFmtId="43" fontId="49" fillId="15" borderId="40" xfId="18" applyFont="1" applyFill="1" applyBorder="1" applyAlignment="1">
      <alignment horizontal="center" vertical="center" wrapText="1"/>
    </xf>
    <xf numFmtId="43" fontId="48" fillId="13" borderId="0" xfId="18" applyFont="1" applyFill="1" applyAlignment="1">
      <alignment horizontal="center" vertical="center"/>
    </xf>
    <xf numFmtId="43" fontId="56"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48"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8" fillId="13" borderId="0" xfId="0" applyFont="1" applyFill="1" applyAlignment="1">
      <alignment vertical="center"/>
    </xf>
    <xf numFmtId="0" fontId="57"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7"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3" fillId="0" borderId="26" xfId="18" applyFont="1" applyBorder="1" applyAlignment="1">
      <alignment vertical="center" wrapText="1"/>
    </xf>
    <xf numFmtId="43" fontId="39"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39" fillId="0" borderId="26" xfId="18" applyFont="1" applyFill="1" applyBorder="1" applyAlignment="1">
      <alignment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1"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0" fontId="60" fillId="0" borderId="26" xfId="19" applyFont="1" applyBorder="1" applyAlignment="1">
      <alignment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8" fillId="0" borderId="26" xfId="19" applyFont="1" applyBorder="1" applyAlignment="1">
      <alignment vertical="center" wrapText="1"/>
    </xf>
    <xf numFmtId="0" fontId="38" fillId="0" borderId="26" xfId="19" applyFont="1" applyBorder="1" applyAlignment="1">
      <alignment horizontal="left" vertical="center" wrapText="1"/>
    </xf>
    <xf numFmtId="0" fontId="38"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8"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8" fillId="0" borderId="26" xfId="19"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58"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8"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39" fillId="0" borderId="26" xfId="19" applyFont="1" applyBorder="1" applyAlignment="1">
      <alignment horizontal="right" vertical="top"/>
    </xf>
    <xf numFmtId="0" fontId="39" fillId="0" borderId="26" xfId="19" applyFont="1" applyBorder="1" applyAlignment="1">
      <alignment vertical="top"/>
    </xf>
    <xf numFmtId="0" fontId="39" fillId="0" borderId="26" xfId="19" applyFont="1" applyBorder="1" applyAlignment="1">
      <alignment vertical="top" wrapText="1"/>
    </xf>
    <xf numFmtId="0" fontId="33" fillId="0" borderId="26" xfId="19" applyFont="1" applyBorder="1" applyAlignment="1">
      <alignment vertical="top" wrapText="1"/>
    </xf>
    <xf numFmtId="3" fontId="39"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39" fillId="0" borderId="26" xfId="19" applyNumberFormat="1" applyFont="1" applyBorder="1" applyAlignment="1">
      <alignment horizontal="right" vertical="top"/>
    </xf>
    <xf numFmtId="43" fontId="33" fillId="10" borderId="26" xfId="19" applyNumberFormat="1" applyFont="1" applyFill="1" applyBorder="1" applyAlignment="1">
      <alignment vertical="top" wrapText="1"/>
    </xf>
    <xf numFmtId="43" fontId="39"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8"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0" fontId="37"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39" fillId="0" borderId="26" xfId="19" applyFont="1" applyFill="1" applyBorder="1" applyAlignment="1">
      <alignment vertical="top"/>
    </xf>
    <xf numFmtId="0" fontId="40" fillId="0" borderId="28" xfId="0" applyFont="1" applyBorder="1" applyAlignment="1">
      <alignment vertical="top" wrapText="1"/>
    </xf>
    <xf numFmtId="0" fontId="39"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4"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1" fillId="0" borderId="0" xfId="0" applyFont="1" applyAlignment="1">
      <alignment vertical="center" wrapText="1"/>
    </xf>
    <xf numFmtId="0" fontId="29" fillId="0" borderId="26" xfId="19" applyFont="1" applyBorder="1" applyAlignment="1">
      <alignment horizontal="center" vertical="center" wrapText="1"/>
    </xf>
    <xf numFmtId="0" fontId="38"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8" fillId="0" borderId="26" xfId="19" applyFont="1" applyBorder="1" applyAlignment="1">
      <alignment horizontal="left" vertical="top" wrapText="1"/>
    </xf>
    <xf numFmtId="0" fontId="38"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8" fillId="0" borderId="16" xfId="19" applyFont="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2"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0" fontId="32" fillId="0" borderId="26" xfId="0" applyFont="1" applyBorder="1" applyAlignment="1">
      <alignment horizontal="center" vertical="center" wrapText="1"/>
    </xf>
    <xf numFmtId="9" fontId="33" fillId="2" borderId="26" xfId="19" applyNumberFormat="1" applyFont="1" applyFill="1" applyBorder="1" applyAlignment="1">
      <alignment horizontal="center" vertical="center" wrapText="1"/>
    </xf>
    <xf numFmtId="9" fontId="33" fillId="0" borderId="26" xfId="18" applyNumberFormat="1" applyFont="1" applyBorder="1" applyAlignment="1">
      <alignment horizontal="right" vertical="top" wrapText="1"/>
    </xf>
    <xf numFmtId="9" fontId="39" fillId="0" borderId="26" xfId="19" applyNumberFormat="1" applyFont="1" applyFill="1" applyBorder="1" applyAlignment="1">
      <alignment vertical="top"/>
    </xf>
    <xf numFmtId="0" fontId="33" fillId="0" borderId="27" xfId="19" applyFont="1" applyBorder="1" applyAlignment="1">
      <alignment horizontal="center" vertical="center" wrapText="1"/>
    </xf>
    <xf numFmtId="0" fontId="32" fillId="0" borderId="30" xfId="0" applyFont="1" applyBorder="1" applyAlignment="1">
      <alignment horizontal="center" vertical="center" wrapText="1"/>
    </xf>
    <xf numFmtId="43" fontId="33" fillId="0" borderId="26" xfId="19" applyNumberFormat="1" applyFont="1" applyBorder="1" applyAlignment="1">
      <alignment horizontal="right" vertical="center" wrapText="1"/>
    </xf>
    <xf numFmtId="43" fontId="39" fillId="0" borderId="26" xfId="19" applyNumberFormat="1" applyFont="1" applyBorder="1" applyAlignment="1">
      <alignment horizontal="right" vertical="top"/>
    </xf>
    <xf numFmtId="0" fontId="29"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62" fillId="2" borderId="26" xfId="19" applyFont="1" applyFill="1" applyBorder="1" applyAlignment="1">
      <alignment horizontal="center" vertical="center" wrapText="1"/>
    </xf>
    <xf numFmtId="0" fontId="62" fillId="2" borderId="26" xfId="19" applyFont="1" applyFill="1" applyBorder="1" applyAlignment="1">
      <alignment horizontal="left" vertical="center" wrapText="1"/>
    </xf>
    <xf numFmtId="9" fontId="62" fillId="2" borderId="26" xfId="19" applyNumberFormat="1" applyFont="1" applyFill="1" applyBorder="1" applyAlignment="1">
      <alignment horizontal="center" vertical="center" wrapText="1"/>
    </xf>
    <xf numFmtId="4" fontId="62" fillId="2" borderId="26" xfId="19" applyNumberFormat="1" applyFont="1" applyFill="1" applyBorder="1" applyAlignment="1">
      <alignment horizontal="center" vertical="center" wrapText="1"/>
    </xf>
    <xf numFmtId="43" fontId="62" fillId="2" borderId="26" xfId="18" applyFont="1" applyFill="1" applyBorder="1" applyAlignment="1">
      <alignment horizontal="center" vertical="center" wrapText="1"/>
    </xf>
    <xf numFmtId="0" fontId="38" fillId="2" borderId="26" xfId="19" applyFont="1" applyFill="1" applyBorder="1" applyAlignment="1">
      <alignment horizontal="center" vertical="center" wrapText="1"/>
    </xf>
    <xf numFmtId="0" fontId="62" fillId="2" borderId="26" xfId="19" applyFont="1" applyFill="1" applyBorder="1" applyAlignment="1">
      <alignment horizontal="right" vertical="center" wrapText="1"/>
    </xf>
    <xf numFmtId="4" fontId="62" fillId="2" borderId="26" xfId="19" applyNumberFormat="1" applyFont="1" applyFill="1" applyBorder="1" applyAlignment="1">
      <alignment horizontal="right" vertical="center" wrapText="1"/>
    </xf>
    <xf numFmtId="43" fontId="62" fillId="2" borderId="26" xfId="18" applyFont="1" applyFill="1" applyBorder="1" applyAlignment="1">
      <alignment horizontal="right" vertical="center" wrapText="1"/>
    </xf>
    <xf numFmtId="0" fontId="62" fillId="2" borderId="26" xfId="19" applyFont="1" applyFill="1" applyBorder="1" applyAlignment="1">
      <alignment vertical="center" wrapText="1"/>
    </xf>
    <xf numFmtId="43" fontId="62" fillId="2" borderId="26" xfId="18" applyFont="1" applyFill="1" applyBorder="1" applyAlignment="1">
      <alignment vertical="center" wrapText="1"/>
    </xf>
    <xf numFmtId="0" fontId="38" fillId="0" borderId="0" xfId="19" applyFont="1" applyBorder="1" applyAlignment="1">
      <alignment horizontal="center" vertical="center" wrapText="1"/>
    </xf>
    <xf numFmtId="0" fontId="38" fillId="2" borderId="0" xfId="19" applyFont="1" applyFill="1" applyBorder="1" applyAlignment="1">
      <alignment horizontal="left" vertical="center" wrapText="1"/>
    </xf>
    <xf numFmtId="0" fontId="33" fillId="0" borderId="0" xfId="19" applyFont="1" applyBorder="1" applyAlignment="1">
      <alignment horizontal="right" vertical="center" wrapText="1"/>
    </xf>
    <xf numFmtId="9" fontId="33" fillId="0" borderId="0" xfId="19" applyNumberFormat="1" applyFont="1" applyBorder="1" applyAlignment="1">
      <alignment horizontal="right" vertical="center" wrapText="1"/>
    </xf>
    <xf numFmtId="43" fontId="33" fillId="0" borderId="0" xfId="18" applyFont="1" applyBorder="1" applyAlignment="1">
      <alignment horizontal="right" vertical="center" wrapText="1"/>
    </xf>
    <xf numFmtId="9" fontId="33" fillId="0" borderId="0" xfId="19" applyNumberFormat="1" applyFont="1" applyBorder="1" applyAlignment="1">
      <alignment vertical="center" wrapText="1"/>
    </xf>
    <xf numFmtId="43" fontId="33" fillId="0" borderId="0" xfId="18" applyFont="1" applyBorder="1" applyAlignment="1">
      <alignment vertical="center" wrapText="1"/>
    </xf>
    <xf numFmtId="0" fontId="33" fillId="2" borderId="0" xfId="19" applyFont="1" applyFill="1" applyBorder="1" applyAlignment="1">
      <alignment vertical="center" wrapText="1"/>
    </xf>
    <xf numFmtId="9" fontId="62" fillId="2" borderId="26" xfId="19" applyNumberFormat="1" applyFont="1" applyFill="1" applyBorder="1" applyAlignment="1">
      <alignment horizontal="right" vertical="center" wrapText="1"/>
    </xf>
    <xf numFmtId="3" fontId="62" fillId="2" borderId="26" xfId="19" applyNumberFormat="1" applyFont="1" applyFill="1" applyBorder="1" applyAlignment="1">
      <alignment horizontal="right" vertical="center" wrapText="1"/>
    </xf>
    <xf numFmtId="9" fontId="62" fillId="2" borderId="26" xfId="19" applyNumberFormat="1" applyFont="1" applyFill="1" applyBorder="1" applyAlignment="1">
      <alignment vertical="center" wrapText="1"/>
    </xf>
    <xf numFmtId="9" fontId="62" fillId="2" borderId="26" xfId="17" applyFont="1" applyFill="1" applyBorder="1" applyAlignment="1">
      <alignment horizontal="right" vertical="center" wrapText="1"/>
    </xf>
    <xf numFmtId="9" fontId="62" fillId="2" borderId="26" xfId="17" applyFont="1" applyFill="1" applyBorder="1" applyAlignment="1">
      <alignment horizontal="center" vertical="center" wrapText="1"/>
    </xf>
    <xf numFmtId="4" fontId="39" fillId="2" borderId="26" xfId="19" applyNumberFormat="1" applyFont="1" applyFill="1" applyBorder="1" applyAlignment="1">
      <alignment horizontal="right" vertical="top"/>
    </xf>
    <xf numFmtId="9" fontId="39" fillId="2" borderId="26" xfId="19" applyNumberFormat="1" applyFont="1" applyFill="1" applyBorder="1" applyAlignment="1">
      <alignment horizontal="right" vertical="top"/>
    </xf>
    <xf numFmtId="0" fontId="39" fillId="2" borderId="26" xfId="19" applyFont="1" applyFill="1" applyBorder="1" applyAlignment="1">
      <alignment horizontal="right" vertical="top"/>
    </xf>
    <xf numFmtId="43" fontId="39" fillId="2" borderId="26" xfId="18" applyFont="1" applyFill="1" applyBorder="1" applyAlignment="1">
      <alignment horizontal="right" vertical="top"/>
    </xf>
    <xf numFmtId="0" fontId="39" fillId="2" borderId="26" xfId="19" applyFont="1" applyFill="1" applyBorder="1" applyAlignment="1">
      <alignment vertical="top"/>
    </xf>
    <xf numFmtId="0" fontId="62" fillId="2" borderId="26" xfId="19" applyFont="1" applyFill="1" applyBorder="1" applyAlignment="1">
      <alignment vertical="top" wrapText="1"/>
    </xf>
    <xf numFmtId="0" fontId="62" fillId="2" borderId="26" xfId="19" applyFont="1" applyFill="1" applyBorder="1" applyAlignment="1">
      <alignment horizontal="center" vertical="top" wrapText="1"/>
    </xf>
    <xf numFmtId="0" fontId="32" fillId="2" borderId="26" xfId="0" applyFont="1" applyFill="1" applyBorder="1" applyAlignment="1">
      <alignment horizontal="left" vertical="center" wrapText="1"/>
    </xf>
    <xf numFmtId="9" fontId="32" fillId="2" borderId="26" xfId="0" applyNumberFormat="1" applyFont="1" applyFill="1" applyBorder="1" applyAlignment="1">
      <alignment horizontal="center" vertical="top" wrapText="1"/>
    </xf>
    <xf numFmtId="43" fontId="32" fillId="2" borderId="26" xfId="18" applyFont="1" applyFill="1" applyBorder="1" applyAlignment="1">
      <alignment vertical="top" wrapText="1"/>
    </xf>
    <xf numFmtId="9" fontId="32" fillId="2" borderId="26" xfId="0" applyNumberFormat="1" applyFont="1" applyFill="1" applyBorder="1" applyAlignment="1">
      <alignment vertical="top" wrapText="1"/>
    </xf>
    <xf numFmtId="0" fontId="32" fillId="2" borderId="26" xfId="0" applyFont="1" applyFill="1" applyBorder="1" applyAlignment="1">
      <alignment vertical="top" wrapText="1"/>
    </xf>
    <xf numFmtId="43" fontId="62" fillId="2" borderId="26" xfId="18" applyFont="1" applyFill="1" applyBorder="1" applyAlignment="1">
      <alignment horizontal="right" vertical="top" wrapText="1"/>
    </xf>
    <xf numFmtId="0" fontId="62" fillId="2" borderId="26" xfId="19" applyFont="1" applyFill="1" applyBorder="1" applyAlignment="1">
      <alignment horizontal="right" vertical="top" wrapText="1"/>
    </xf>
    <xf numFmtId="0" fontId="38" fillId="2" borderId="26" xfId="19" applyFont="1" applyFill="1" applyBorder="1" applyAlignment="1">
      <alignment horizontal="center" vertical="top" wrapText="1"/>
    </xf>
    <xf numFmtId="9" fontId="62" fillId="2" borderId="26" xfId="19" applyNumberFormat="1" applyFont="1" applyFill="1" applyBorder="1" applyAlignment="1">
      <alignment horizontal="right" vertical="top" wrapText="1"/>
    </xf>
    <xf numFmtId="0" fontId="22" fillId="2" borderId="11" xfId="0" applyFont="1" applyFill="1" applyBorder="1" applyAlignment="1">
      <alignment horizontal="center" vertical="center" wrapText="1"/>
    </xf>
    <xf numFmtId="44" fontId="61" fillId="0" borderId="0" xfId="0" applyNumberFormat="1" applyFont="1" applyAlignment="1">
      <alignment vertical="center"/>
    </xf>
    <xf numFmtId="173" fontId="61" fillId="0" borderId="0" xfId="0" applyNumberFormat="1" applyFont="1" applyAlignment="1">
      <alignment vertical="center"/>
    </xf>
    <xf numFmtId="0" fontId="62" fillId="2" borderId="0" xfId="19" applyFont="1" applyFill="1" applyBorder="1" applyAlignment="1">
      <alignment horizontal="center" vertical="center" wrapText="1"/>
    </xf>
    <xf numFmtId="0" fontId="62" fillId="2" borderId="0" xfId="19" applyFont="1" applyFill="1" applyBorder="1" applyAlignment="1">
      <alignment horizontal="left" vertical="center" wrapText="1"/>
    </xf>
    <xf numFmtId="9" fontId="62" fillId="2" borderId="0" xfId="19" applyNumberFormat="1" applyFont="1" applyFill="1" applyBorder="1" applyAlignment="1">
      <alignment horizontal="center" vertical="center" wrapText="1"/>
    </xf>
    <xf numFmtId="4" fontId="62" fillId="2" borderId="0" xfId="19" applyNumberFormat="1" applyFont="1" applyFill="1" applyBorder="1" applyAlignment="1">
      <alignment horizontal="center" vertical="center" wrapText="1"/>
    </xf>
    <xf numFmtId="43" fontId="62" fillId="2" borderId="0" xfId="18" applyFont="1" applyFill="1" applyBorder="1" applyAlignment="1">
      <alignment horizontal="center" vertical="center" wrapText="1"/>
    </xf>
    <xf numFmtId="0" fontId="63" fillId="0" borderId="26" xfId="19" applyFont="1" applyBorder="1" applyAlignment="1">
      <alignment horizontal="center" vertical="center" wrapText="1"/>
    </xf>
    <xf numFmtId="9" fontId="63" fillId="0" borderId="26" xfId="19" applyNumberFormat="1" applyFont="1" applyBorder="1" applyAlignment="1">
      <alignment horizontal="right" vertical="top" wrapText="1"/>
    </xf>
    <xf numFmtId="0" fontId="63" fillId="0" borderId="26" xfId="19" applyFont="1" applyBorder="1" applyAlignment="1">
      <alignment vertical="top" wrapText="1"/>
    </xf>
    <xf numFmtId="0" fontId="63" fillId="2" borderId="26" xfId="19" applyFont="1" applyFill="1" applyBorder="1" applyAlignment="1">
      <alignment horizontal="center" vertical="center" wrapText="1"/>
    </xf>
    <xf numFmtId="43" fontId="63" fillId="0" borderId="26" xfId="18" applyFont="1" applyFill="1" applyBorder="1" applyAlignment="1">
      <alignment horizontal="right" vertical="top" wrapText="1"/>
    </xf>
    <xf numFmtId="43" fontId="63" fillId="0" borderId="26" xfId="18" applyFont="1" applyBorder="1" applyAlignment="1">
      <alignment horizontal="right" vertical="top" wrapText="1"/>
    </xf>
    <xf numFmtId="0" fontId="63" fillId="0" borderId="26" xfId="19" applyFont="1" applyBorder="1" applyAlignment="1">
      <alignment horizontal="right" vertical="top" wrapText="1"/>
    </xf>
    <xf numFmtId="9" fontId="63" fillId="2" borderId="26" xfId="19" applyNumberFormat="1" applyFont="1" applyFill="1" applyBorder="1" applyAlignment="1">
      <alignment horizontal="right" vertical="top" wrapText="1"/>
    </xf>
    <xf numFmtId="41" fontId="63" fillId="2" borderId="26" xfId="19" applyNumberFormat="1" applyFont="1" applyFill="1" applyBorder="1" applyAlignment="1">
      <alignment horizontal="right" vertical="top" wrapText="1"/>
    </xf>
    <xf numFmtId="0" fontId="66" fillId="2" borderId="38" xfId="0" applyFont="1" applyFill="1" applyBorder="1" applyAlignment="1">
      <alignment vertical="top" wrapText="1"/>
    </xf>
    <xf numFmtId="0" fontId="66" fillId="0" borderId="26" xfId="0" applyFont="1" applyFill="1" applyBorder="1" applyAlignment="1">
      <alignment vertical="top" wrapText="1"/>
    </xf>
    <xf numFmtId="0" fontId="66" fillId="0" borderId="26" xfId="0" applyFont="1" applyBorder="1" applyAlignment="1">
      <alignment horizontal="center" vertical="top" wrapText="1"/>
    </xf>
    <xf numFmtId="9" fontId="66" fillId="0" borderId="26" xfId="0" applyNumberFormat="1" applyFont="1" applyBorder="1" applyAlignment="1">
      <alignment vertical="top"/>
    </xf>
    <xf numFmtId="43" fontId="66" fillId="0" borderId="26" xfId="18" applyFont="1" applyBorder="1" applyAlignment="1">
      <alignment vertical="top"/>
    </xf>
    <xf numFmtId="9" fontId="63" fillId="0" borderId="26" xfId="18" applyNumberFormat="1" applyFont="1" applyFill="1" applyBorder="1" applyAlignment="1">
      <alignment horizontal="right" vertical="top" wrapText="1"/>
    </xf>
    <xf numFmtId="0" fontId="66" fillId="0" borderId="26" xfId="0" applyFont="1" applyBorder="1" applyAlignment="1">
      <alignment vertical="top"/>
    </xf>
    <xf numFmtId="0" fontId="66" fillId="0" borderId="26" xfId="0" applyFont="1" applyBorder="1" applyAlignment="1">
      <alignment vertical="top" wrapText="1"/>
    </xf>
    <xf numFmtId="0" fontId="68" fillId="2" borderId="15" xfId="0" applyFont="1" applyFill="1" applyBorder="1" applyAlignment="1">
      <alignment horizontal="center" vertical="center"/>
    </xf>
    <xf numFmtId="0" fontId="69" fillId="2" borderId="15" xfId="0" applyFont="1" applyFill="1" applyBorder="1" applyAlignment="1">
      <alignment horizontal="center" vertical="center"/>
    </xf>
    <xf numFmtId="0" fontId="54" fillId="2" borderId="0" xfId="0" applyFont="1" applyFill="1" applyAlignment="1">
      <alignment horizontal="left" vertical="center"/>
    </xf>
    <xf numFmtId="44" fontId="54" fillId="2" borderId="0" xfId="10" applyFont="1" applyFill="1" applyAlignment="1">
      <alignment horizontal="center" vertical="center"/>
    </xf>
    <xf numFmtId="0" fontId="70" fillId="0" borderId="0" xfId="0" applyFont="1" applyAlignment="1">
      <alignment vertical="center"/>
    </xf>
    <xf numFmtId="43" fontId="52" fillId="0" borderId="0" xfId="18" applyNumberFormat="1" applyFont="1" applyAlignment="1">
      <alignment vertical="center"/>
    </xf>
    <xf numFmtId="0" fontId="29" fillId="0" borderId="26" xfId="19" applyFont="1" applyBorder="1" applyAlignment="1">
      <alignment horizontal="center" vertical="center" wrapText="1"/>
    </xf>
    <xf numFmtId="0" fontId="29" fillId="0" borderId="26" xfId="16" applyFont="1" applyBorder="1" applyAlignment="1">
      <alignment horizontal="center" vertical="top" wrapText="1"/>
    </xf>
    <xf numFmtId="0" fontId="29" fillId="0" borderId="27" xfId="19" applyFont="1" applyBorder="1" applyAlignment="1">
      <alignment horizontal="center" vertical="center" wrapText="1"/>
    </xf>
    <xf numFmtId="9" fontId="32" fillId="0" borderId="26" xfId="0" applyNumberFormat="1" applyFont="1" applyBorder="1" applyAlignment="1">
      <alignment horizontal="center" vertical="center"/>
    </xf>
    <xf numFmtId="43" fontId="32" fillId="0" borderId="26" xfId="18" applyFont="1" applyBorder="1" applyAlignment="1">
      <alignment horizontal="center" vertical="center"/>
    </xf>
    <xf numFmtId="43" fontId="32" fillId="0" borderId="26" xfId="18" applyFont="1" applyBorder="1" applyAlignment="1">
      <alignment vertical="center"/>
    </xf>
    <xf numFmtId="43" fontId="0" fillId="0" borderId="26" xfId="0" applyNumberFormat="1" applyFill="1" applyBorder="1" applyAlignment="1">
      <alignment vertical="center"/>
    </xf>
    <xf numFmtId="172" fontId="33" fillId="0" borderId="26" xfId="18" applyNumberFormat="1" applyFont="1" applyBorder="1" applyAlignment="1">
      <alignment horizontal="center" vertical="center" wrapText="1"/>
    </xf>
    <xf numFmtId="172" fontId="33" fillId="0" borderId="26" xfId="16" applyNumberFormat="1" applyFont="1" applyBorder="1" applyAlignment="1">
      <alignment horizontal="right" vertical="center" wrapText="1"/>
    </xf>
    <xf numFmtId="0" fontId="60" fillId="19" borderId="26" xfId="19" applyFont="1" applyFill="1" applyBorder="1" applyAlignment="1">
      <alignment vertical="top" wrapText="1"/>
    </xf>
    <xf numFmtId="0" fontId="71" fillId="19" borderId="26" xfId="19" applyFont="1" applyFill="1" applyBorder="1" applyAlignment="1">
      <alignment horizontal="center" vertical="center" wrapText="1"/>
    </xf>
    <xf numFmtId="0" fontId="71" fillId="19" borderId="26" xfId="19" applyFont="1" applyFill="1" applyBorder="1" applyAlignment="1">
      <alignment horizontal="center" vertical="top" wrapText="1"/>
    </xf>
    <xf numFmtId="9" fontId="71" fillId="19" borderId="26" xfId="19" applyNumberFormat="1" applyFont="1" applyFill="1" applyBorder="1" applyAlignment="1">
      <alignment horizontal="center" vertical="center" wrapText="1"/>
    </xf>
    <xf numFmtId="4" fontId="71" fillId="19" borderId="26" xfId="19" applyNumberFormat="1" applyFont="1" applyFill="1" applyBorder="1" applyAlignment="1">
      <alignment horizontal="center" vertical="center" wrapText="1"/>
    </xf>
    <xf numFmtId="43" fontId="71" fillId="19" borderId="26" xfId="18" applyFont="1" applyFill="1" applyBorder="1" applyAlignment="1">
      <alignment horizontal="center" vertical="center" wrapText="1"/>
    </xf>
    <xf numFmtId="0" fontId="71" fillId="19" borderId="0" xfId="19" applyFont="1" applyFill="1" applyBorder="1" applyAlignment="1">
      <alignment horizontal="center" vertical="center" wrapText="1"/>
    </xf>
    <xf numFmtId="0" fontId="71" fillId="19" borderId="0" xfId="19" applyFont="1" applyFill="1" applyBorder="1" applyAlignment="1">
      <alignment horizontal="left" vertical="center" wrapText="1"/>
    </xf>
    <xf numFmtId="9" fontId="71" fillId="19" borderId="0" xfId="19" applyNumberFormat="1" applyFont="1" applyFill="1" applyBorder="1" applyAlignment="1">
      <alignment horizontal="center" vertical="center" wrapText="1"/>
    </xf>
    <xf numFmtId="4" fontId="71" fillId="19" borderId="0" xfId="19" applyNumberFormat="1" applyFont="1" applyFill="1" applyBorder="1" applyAlignment="1">
      <alignment horizontal="center" vertical="center" wrapText="1"/>
    </xf>
    <xf numFmtId="43" fontId="71" fillId="19" borderId="0" xfId="18" applyFont="1" applyFill="1" applyBorder="1" applyAlignment="1">
      <alignment horizontal="center" vertical="center" wrapText="1"/>
    </xf>
    <xf numFmtId="0" fontId="20" fillId="19" borderId="0" xfId="0" applyFont="1" applyFill="1" applyAlignment="1">
      <alignment vertical="center"/>
    </xf>
    <xf numFmtId="0" fontId="36" fillId="21" borderId="26" xfId="19" applyFont="1" applyFill="1" applyBorder="1" applyAlignment="1">
      <alignment vertical="top" wrapText="1"/>
    </xf>
    <xf numFmtId="0" fontId="60" fillId="21" borderId="26" xfId="19" applyFont="1" applyFill="1" applyBorder="1" applyAlignment="1">
      <alignment vertical="top" wrapText="1"/>
    </xf>
    <xf numFmtId="0" fontId="71" fillId="21" borderId="26" xfId="19" applyFont="1" applyFill="1" applyBorder="1" applyAlignment="1">
      <alignment horizontal="center" vertical="top" wrapText="1"/>
    </xf>
    <xf numFmtId="0" fontId="72" fillId="21" borderId="26" xfId="19" applyFont="1" applyFill="1" applyBorder="1" applyAlignment="1">
      <alignment horizontal="center" vertical="center" wrapText="1"/>
    </xf>
    <xf numFmtId="9" fontId="71" fillId="21" borderId="26" xfId="19" applyNumberFormat="1" applyFont="1" applyFill="1" applyBorder="1" applyAlignment="1">
      <alignment horizontal="center" vertical="center" wrapText="1"/>
    </xf>
    <xf numFmtId="4" fontId="71" fillId="21" borderId="26" xfId="19" applyNumberFormat="1" applyFont="1" applyFill="1" applyBorder="1" applyAlignment="1">
      <alignment horizontal="center" vertical="center" wrapText="1"/>
    </xf>
    <xf numFmtId="171" fontId="71" fillId="21" borderId="26" xfId="19" applyNumberFormat="1" applyFont="1" applyFill="1" applyBorder="1" applyAlignment="1">
      <alignment horizontal="center" vertical="center" wrapText="1"/>
    </xf>
    <xf numFmtId="0" fontId="71" fillId="21" borderId="26" xfId="19" applyFont="1" applyFill="1" applyBorder="1" applyAlignment="1">
      <alignment horizontal="center" vertical="center" wrapText="1"/>
    </xf>
    <xf numFmtId="0" fontId="71" fillId="21" borderId="0" xfId="19" applyFont="1" applyFill="1" applyBorder="1" applyAlignment="1">
      <alignment horizontal="center" vertical="center" wrapText="1"/>
    </xf>
    <xf numFmtId="0" fontId="71" fillId="21" borderId="0" xfId="19" applyFont="1" applyFill="1" applyBorder="1" applyAlignment="1">
      <alignment horizontal="left" vertical="center" wrapText="1"/>
    </xf>
    <xf numFmtId="9" fontId="71" fillId="21" borderId="0" xfId="19" applyNumberFormat="1" applyFont="1" applyFill="1" applyBorder="1" applyAlignment="1">
      <alignment horizontal="center" vertical="center" wrapText="1"/>
    </xf>
    <xf numFmtId="4" fontId="71" fillId="21" borderId="0" xfId="19" applyNumberFormat="1" applyFont="1" applyFill="1" applyBorder="1" applyAlignment="1">
      <alignment horizontal="center" vertical="center" wrapText="1"/>
    </xf>
    <xf numFmtId="43" fontId="71" fillId="21" borderId="0" xfId="18" applyFont="1" applyFill="1" applyBorder="1" applyAlignment="1">
      <alignment horizontal="center" vertical="center" wrapText="1"/>
    </xf>
    <xf numFmtId="0" fontId="20" fillId="21" borderId="0" xfId="0" applyFont="1" applyFill="1" applyAlignment="1">
      <alignment vertical="center"/>
    </xf>
    <xf numFmtId="43" fontId="33" fillId="22" borderId="26" xfId="18" applyFont="1" applyFill="1" applyBorder="1" applyAlignment="1">
      <alignment horizontal="center" vertical="center" wrapText="1"/>
    </xf>
    <xf numFmtId="0" fontId="60" fillId="22" borderId="26" xfId="19" applyFont="1" applyFill="1" applyBorder="1" applyAlignment="1">
      <alignment vertical="center" wrapText="1"/>
    </xf>
    <xf numFmtId="0" fontId="60" fillId="22" borderId="26" xfId="19" applyFont="1" applyFill="1" applyBorder="1" applyAlignment="1">
      <alignment vertical="top" wrapText="1"/>
    </xf>
    <xf numFmtId="0" fontId="71" fillId="22" borderId="26" xfId="19" applyFont="1" applyFill="1" applyBorder="1" applyAlignment="1">
      <alignment horizontal="center" vertical="center" wrapText="1"/>
    </xf>
    <xf numFmtId="0" fontId="71" fillId="22" borderId="26" xfId="19" applyFont="1" applyFill="1" applyBorder="1" applyAlignment="1">
      <alignment horizontal="center" vertical="top" wrapText="1"/>
    </xf>
    <xf numFmtId="9" fontId="71" fillId="22" borderId="26" xfId="19" applyNumberFormat="1" applyFont="1" applyFill="1" applyBorder="1" applyAlignment="1">
      <alignment horizontal="center" vertical="center" wrapText="1"/>
    </xf>
    <xf numFmtId="4" fontId="71" fillId="22" borderId="26" xfId="19" applyNumberFormat="1" applyFont="1" applyFill="1" applyBorder="1" applyAlignment="1">
      <alignment horizontal="center" vertical="center" wrapText="1"/>
    </xf>
    <xf numFmtId="172" fontId="71" fillId="22" borderId="26" xfId="18" applyNumberFormat="1" applyFont="1" applyFill="1" applyBorder="1" applyAlignment="1">
      <alignment horizontal="center" vertical="center" wrapText="1"/>
    </xf>
    <xf numFmtId="0" fontId="71" fillId="22" borderId="0" xfId="19" applyFont="1" applyFill="1" applyBorder="1" applyAlignment="1">
      <alignment horizontal="center" vertical="center" wrapText="1"/>
    </xf>
    <xf numFmtId="0" fontId="71" fillId="22" borderId="0" xfId="19" applyFont="1" applyFill="1" applyBorder="1" applyAlignment="1">
      <alignment horizontal="left" vertical="center" wrapText="1"/>
    </xf>
    <xf numFmtId="9" fontId="71" fillId="22" borderId="0" xfId="19" applyNumberFormat="1" applyFont="1" applyFill="1" applyBorder="1" applyAlignment="1">
      <alignment horizontal="center" vertical="center" wrapText="1"/>
    </xf>
    <xf numFmtId="4" fontId="71" fillId="22" borderId="0" xfId="19" applyNumberFormat="1" applyFont="1" applyFill="1" applyBorder="1" applyAlignment="1">
      <alignment horizontal="center" vertical="center" wrapText="1"/>
    </xf>
    <xf numFmtId="43" fontId="71" fillId="22" borderId="0" xfId="18" applyFont="1" applyFill="1" applyBorder="1" applyAlignment="1">
      <alignment horizontal="center" vertical="center" wrapText="1"/>
    </xf>
    <xf numFmtId="0" fontId="20" fillId="22" borderId="0" xfId="0" applyFont="1" applyFill="1" applyAlignment="1">
      <alignment vertical="center"/>
    </xf>
    <xf numFmtId="0" fontId="71" fillId="22" borderId="26" xfId="16" applyFont="1" applyFill="1" applyBorder="1" applyAlignment="1">
      <alignment horizontal="center" vertical="center" wrapText="1"/>
    </xf>
    <xf numFmtId="0" fontId="71" fillId="22" borderId="26" xfId="16" applyFont="1" applyFill="1" applyBorder="1" applyAlignment="1">
      <alignment vertical="center" wrapText="1"/>
    </xf>
    <xf numFmtId="9" fontId="71" fillId="22" borderId="26" xfId="16" applyNumberFormat="1" applyFont="1" applyFill="1" applyBorder="1" applyAlignment="1">
      <alignment horizontal="center" vertical="center" wrapText="1"/>
    </xf>
    <xf numFmtId="4" fontId="71" fillId="22" borderId="26" xfId="16" applyNumberFormat="1" applyFont="1" applyFill="1" applyBorder="1" applyAlignment="1">
      <alignment horizontal="center" vertical="center" wrapText="1"/>
    </xf>
    <xf numFmtId="43" fontId="71" fillId="22" borderId="26" xfId="18" applyFont="1" applyFill="1" applyBorder="1" applyAlignment="1">
      <alignment horizontal="center" vertical="center" wrapText="1"/>
    </xf>
    <xf numFmtId="0" fontId="74" fillId="22" borderId="45" xfId="16" applyFont="1" applyFill="1" applyBorder="1" applyAlignment="1">
      <alignment horizontal="center" vertical="top" wrapText="1"/>
    </xf>
    <xf numFmtId="0" fontId="75" fillId="22" borderId="28" xfId="19" applyFont="1" applyFill="1" applyBorder="1" applyAlignment="1">
      <alignment horizontal="center" vertical="top" wrapText="1"/>
    </xf>
    <xf numFmtId="0" fontId="71" fillId="22" borderId="26" xfId="16" applyFont="1" applyFill="1" applyBorder="1" applyAlignment="1">
      <alignment horizontal="right" vertical="center" wrapText="1"/>
    </xf>
    <xf numFmtId="41" fontId="32" fillId="22" borderId="26" xfId="0" applyNumberFormat="1" applyFont="1" applyFill="1" applyBorder="1" applyAlignment="1">
      <alignment horizontal="left" vertical="center" wrapText="1"/>
    </xf>
    <xf numFmtId="41" fontId="32" fillId="22" borderId="26" xfId="0" applyNumberFormat="1" applyFont="1" applyFill="1" applyBorder="1" applyAlignment="1">
      <alignment vertical="center" wrapText="1"/>
    </xf>
    <xf numFmtId="41" fontId="32" fillId="22" borderId="26" xfId="0" applyNumberFormat="1" applyFont="1" applyFill="1" applyBorder="1" applyAlignment="1">
      <alignment horizontal="justify" vertical="center"/>
    </xf>
    <xf numFmtId="0" fontId="32" fillId="22" borderId="26" xfId="0" applyFont="1" applyFill="1" applyBorder="1" applyAlignment="1">
      <alignment vertical="center" wrapText="1"/>
    </xf>
    <xf numFmtId="0" fontId="71" fillId="22" borderId="26" xfId="19" applyFont="1" applyFill="1" applyBorder="1" applyAlignment="1">
      <alignment vertical="center" wrapText="1"/>
    </xf>
    <xf numFmtId="172" fontId="71" fillId="22" borderId="26" xfId="19" applyNumberFormat="1" applyFont="1" applyFill="1" applyBorder="1" applyAlignment="1">
      <alignment horizontal="right" vertical="center" wrapText="1"/>
    </xf>
    <xf numFmtId="174" fontId="71" fillId="22" borderId="26" xfId="19" applyNumberFormat="1" applyFont="1" applyFill="1" applyBorder="1" applyAlignment="1">
      <alignment horizontal="center" vertical="center" wrapText="1"/>
    </xf>
    <xf numFmtId="0" fontId="71" fillId="22" borderId="26" xfId="19" applyFont="1" applyFill="1" applyBorder="1" applyAlignment="1">
      <alignment horizontal="right" vertical="center" wrapText="1"/>
    </xf>
    <xf numFmtId="9" fontId="71" fillId="22" borderId="26" xfId="16" applyNumberFormat="1" applyFont="1" applyFill="1" applyBorder="1" applyAlignment="1">
      <alignment horizontal="right" vertical="center" wrapText="1"/>
    </xf>
    <xf numFmtId="43" fontId="71" fillId="22" borderId="26" xfId="19" applyNumberFormat="1" applyFont="1" applyFill="1" applyBorder="1" applyAlignment="1">
      <alignment horizontal="right" vertical="center" wrapText="1"/>
    </xf>
    <xf numFmtId="3" fontId="71" fillId="22" borderId="26" xfId="19" applyNumberFormat="1" applyFont="1" applyFill="1" applyBorder="1" applyAlignment="1">
      <alignment horizontal="right" vertical="center" wrapText="1"/>
    </xf>
    <xf numFmtId="0" fontId="60" fillId="19" borderId="26" xfId="19" applyFont="1" applyFill="1" applyBorder="1" applyAlignment="1">
      <alignment vertical="center" wrapText="1"/>
    </xf>
    <xf numFmtId="0" fontId="71" fillId="19" borderId="26" xfId="19" applyFont="1" applyFill="1" applyBorder="1" applyAlignment="1">
      <alignment vertical="center" wrapText="1"/>
    </xf>
    <xf numFmtId="0" fontId="71" fillId="19" borderId="26" xfId="19" applyFont="1" applyFill="1" applyBorder="1" applyAlignment="1">
      <alignment horizontal="right" vertical="center" wrapText="1"/>
    </xf>
    <xf numFmtId="0" fontId="60" fillId="21" borderId="26" xfId="19" applyFont="1" applyFill="1" applyBorder="1" applyAlignment="1">
      <alignment horizontal="center" vertical="center" wrapText="1"/>
    </xf>
    <xf numFmtId="0" fontId="60" fillId="21" borderId="26" xfId="19" applyFont="1" applyFill="1" applyBorder="1" applyAlignment="1">
      <alignment vertical="center" wrapText="1"/>
    </xf>
    <xf numFmtId="0" fontId="71" fillId="21" borderId="26" xfId="19" applyFont="1" applyFill="1" applyBorder="1" applyAlignment="1">
      <alignment vertical="center" wrapText="1"/>
    </xf>
    <xf numFmtId="41" fontId="71" fillId="21" borderId="26" xfId="19" applyNumberFormat="1" applyFont="1" applyFill="1" applyBorder="1" applyAlignment="1">
      <alignment horizontal="center" vertical="center" wrapText="1"/>
    </xf>
    <xf numFmtId="0" fontId="74" fillId="22" borderId="43" xfId="16" applyFont="1" applyFill="1" applyBorder="1" applyAlignment="1">
      <alignment horizontal="center" vertical="center" wrapText="1"/>
    </xf>
    <xf numFmtId="0" fontId="74" fillId="22" borderId="13" xfId="16" applyFont="1" applyFill="1" applyBorder="1" applyAlignment="1">
      <alignment horizontal="center" vertical="center" wrapText="1"/>
    </xf>
    <xf numFmtId="0" fontId="60" fillId="22" borderId="37" xfId="19" applyFont="1" applyFill="1" applyBorder="1" applyAlignment="1">
      <alignment horizontal="center" vertical="center" wrapText="1"/>
    </xf>
    <xf numFmtId="0" fontId="60" fillId="22" borderId="16" xfId="19" applyFont="1" applyFill="1" applyBorder="1" applyAlignment="1">
      <alignment vertical="center" wrapText="1"/>
    </xf>
    <xf numFmtId="9" fontId="71" fillId="22" borderId="26" xfId="19" applyNumberFormat="1" applyFont="1" applyFill="1" applyBorder="1" applyAlignment="1">
      <alignment horizontal="right" vertical="center" wrapText="1"/>
    </xf>
    <xf numFmtId="172" fontId="34" fillId="10" borderId="26" xfId="18" applyNumberFormat="1" applyFont="1" applyFill="1" applyBorder="1" applyAlignment="1">
      <alignment vertical="center" wrapText="1"/>
    </xf>
    <xf numFmtId="0" fontId="71" fillId="19" borderId="26" xfId="19" applyFont="1" applyFill="1" applyBorder="1" applyAlignment="1">
      <alignment horizontal="left" vertical="top" wrapText="1"/>
    </xf>
    <xf numFmtId="0" fontId="71" fillId="19" borderId="26" xfId="19" applyFont="1" applyFill="1" applyBorder="1" applyAlignment="1">
      <alignment horizontal="left" vertical="center" wrapText="1"/>
    </xf>
    <xf numFmtId="8" fontId="71" fillId="19" borderId="26" xfId="19" applyNumberFormat="1" applyFont="1" applyFill="1" applyBorder="1" applyAlignment="1">
      <alignment horizontal="center" vertical="center" wrapText="1"/>
    </xf>
    <xf numFmtId="0" fontId="76" fillId="19" borderId="0" xfId="19" applyFont="1" applyFill="1" applyBorder="1" applyAlignment="1">
      <alignment vertical="center" wrapText="1"/>
    </xf>
    <xf numFmtId="0" fontId="74" fillId="19" borderId="37" xfId="19" applyFont="1" applyFill="1" applyBorder="1" applyAlignment="1">
      <alignment horizontal="center" vertical="top" wrapText="1"/>
    </xf>
    <xf numFmtId="0" fontId="74" fillId="19" borderId="16" xfId="19" applyFont="1" applyFill="1" applyBorder="1" applyAlignment="1">
      <alignment vertical="center" wrapText="1"/>
    </xf>
    <xf numFmtId="9" fontId="71" fillId="19" borderId="26" xfId="19" applyNumberFormat="1" applyFont="1" applyFill="1" applyBorder="1" applyAlignment="1">
      <alignment horizontal="center" vertical="top" wrapText="1"/>
    </xf>
    <xf numFmtId="8" fontId="71" fillId="19" borderId="26" xfId="19" applyNumberFormat="1" applyFont="1" applyFill="1" applyBorder="1" applyAlignment="1">
      <alignment horizontal="center" vertical="top" wrapText="1"/>
    </xf>
    <xf numFmtId="43" fontId="71" fillId="19" borderId="26" xfId="18" applyFont="1" applyFill="1" applyBorder="1" applyAlignment="1">
      <alignment horizontal="center" vertical="top" wrapText="1"/>
    </xf>
    <xf numFmtId="0" fontId="77" fillId="19" borderId="26" xfId="19" applyFont="1" applyFill="1" applyBorder="1" applyAlignment="1">
      <alignment vertical="top"/>
    </xf>
    <xf numFmtId="0" fontId="77" fillId="19" borderId="26" xfId="19" applyFont="1" applyFill="1" applyBorder="1" applyAlignment="1">
      <alignment vertical="top" wrapText="1"/>
    </xf>
    <xf numFmtId="0" fontId="71" fillId="19" borderId="26" xfId="19" applyFont="1" applyFill="1" applyBorder="1" applyAlignment="1">
      <alignment vertical="top" wrapText="1"/>
    </xf>
    <xf numFmtId="0" fontId="78" fillId="19" borderId="0" xfId="19" applyFont="1" applyFill="1" applyAlignment="1">
      <alignment vertical="top"/>
    </xf>
    <xf numFmtId="0" fontId="74" fillId="19" borderId="28" xfId="19" applyFont="1" applyFill="1" applyBorder="1" applyAlignment="1">
      <alignment horizontal="center" vertical="top" wrapText="1"/>
    </xf>
    <xf numFmtId="0" fontId="74" fillId="21" borderId="28" xfId="19" applyFont="1" applyFill="1" applyBorder="1" applyAlignment="1">
      <alignment horizontal="center" vertical="top" wrapText="1"/>
    </xf>
    <xf numFmtId="9" fontId="71" fillId="21" borderId="26" xfId="19" applyNumberFormat="1" applyFont="1" applyFill="1" applyBorder="1" applyAlignment="1">
      <alignment horizontal="right" vertical="top" wrapText="1"/>
    </xf>
    <xf numFmtId="0" fontId="77" fillId="21" borderId="26" xfId="19" applyFont="1" applyFill="1" applyBorder="1" applyAlignment="1">
      <alignment horizontal="right" vertical="top"/>
    </xf>
    <xf numFmtId="9" fontId="77" fillId="21" borderId="26" xfId="19" applyNumberFormat="1" applyFont="1" applyFill="1" applyBorder="1" applyAlignment="1">
      <alignment horizontal="right" vertical="top"/>
    </xf>
    <xf numFmtId="4" fontId="77" fillId="21" borderId="26" xfId="19" applyNumberFormat="1" applyFont="1" applyFill="1" applyBorder="1" applyAlignment="1">
      <alignment horizontal="right" vertical="top"/>
    </xf>
    <xf numFmtId="41" fontId="77" fillId="21" borderId="26" xfId="19" applyNumberFormat="1" applyFont="1" applyFill="1" applyBorder="1" applyAlignment="1">
      <alignment horizontal="right" vertical="top"/>
    </xf>
    <xf numFmtId="0" fontId="77" fillId="21" borderId="26" xfId="19" applyFont="1" applyFill="1" applyBorder="1" applyAlignment="1">
      <alignment vertical="top"/>
    </xf>
    <xf numFmtId="0" fontId="79" fillId="21" borderId="26" xfId="19" applyFont="1" applyFill="1" applyBorder="1" applyAlignment="1">
      <alignment vertical="top" wrapText="1"/>
    </xf>
    <xf numFmtId="0" fontId="71" fillId="21" borderId="26" xfId="19" applyFont="1" applyFill="1" applyBorder="1" applyAlignment="1">
      <alignment vertical="top" wrapText="1"/>
    </xf>
    <xf numFmtId="0" fontId="78" fillId="21" borderId="0" xfId="19" applyFont="1" applyFill="1" applyAlignment="1">
      <alignment vertical="top"/>
    </xf>
    <xf numFmtId="0" fontId="34" fillId="22" borderId="28" xfId="19" applyFont="1" applyFill="1" applyBorder="1" applyAlignment="1">
      <alignment horizontal="center" vertical="top" wrapText="1"/>
    </xf>
    <xf numFmtId="0" fontId="33" fillId="22" borderId="26" xfId="19" applyFont="1" applyFill="1" applyBorder="1" applyAlignment="1">
      <alignment horizontal="center" vertical="top" wrapText="1"/>
    </xf>
    <xf numFmtId="0" fontId="33" fillId="22" borderId="26" xfId="19" applyFont="1" applyFill="1" applyBorder="1" applyAlignment="1">
      <alignment horizontal="center" vertical="center" wrapText="1"/>
    </xf>
    <xf numFmtId="9" fontId="33" fillId="22" borderId="26" xfId="19" applyNumberFormat="1" applyFont="1" applyFill="1" applyBorder="1" applyAlignment="1">
      <alignment horizontal="center" vertical="center" wrapText="1"/>
    </xf>
    <xf numFmtId="43" fontId="39" fillId="22" borderId="26" xfId="19" applyNumberFormat="1" applyFont="1" applyFill="1" applyBorder="1" applyAlignment="1">
      <alignment horizontal="right" vertical="center"/>
    </xf>
    <xf numFmtId="0" fontId="39" fillId="22" borderId="26" xfId="19" applyFont="1" applyFill="1" applyBorder="1" applyAlignment="1">
      <alignment horizontal="right" vertical="top"/>
    </xf>
    <xf numFmtId="43" fontId="39" fillId="22" borderId="26" xfId="18" applyFont="1" applyFill="1" applyBorder="1" applyAlignment="1">
      <alignment horizontal="right" vertical="center"/>
    </xf>
    <xf numFmtId="0" fontId="39" fillId="22" borderId="26" xfId="19" applyFont="1" applyFill="1" applyBorder="1" applyAlignment="1">
      <alignment vertical="top"/>
    </xf>
    <xf numFmtId="0" fontId="37" fillId="22" borderId="26" xfId="19" applyFont="1" applyFill="1" applyBorder="1" applyAlignment="1">
      <alignment vertical="top" wrapText="1"/>
    </xf>
    <xf numFmtId="0" fontId="33" fillId="22" borderId="26" xfId="19" applyFont="1" applyFill="1" applyBorder="1" applyAlignment="1">
      <alignment vertical="top" wrapText="1"/>
    </xf>
    <xf numFmtId="0" fontId="8" fillId="22" borderId="0" xfId="19" applyFont="1" applyFill="1" applyAlignment="1">
      <alignment vertical="top"/>
    </xf>
    <xf numFmtId="43" fontId="39" fillId="22" borderId="26" xfId="19" applyNumberFormat="1" applyFont="1" applyFill="1" applyBorder="1" applyAlignment="1">
      <alignment horizontal="center" vertical="center"/>
    </xf>
    <xf numFmtId="0" fontId="39" fillId="22" borderId="26" xfId="19" applyFont="1" applyFill="1" applyBorder="1" applyAlignment="1">
      <alignment horizontal="center" vertical="center"/>
    </xf>
    <xf numFmtId="43" fontId="39" fillId="22" borderId="26" xfId="18" applyFont="1" applyFill="1" applyBorder="1" applyAlignment="1">
      <alignment horizontal="center" vertical="center"/>
    </xf>
    <xf numFmtId="0" fontId="34" fillId="21" borderId="27" xfId="19" applyFont="1" applyFill="1" applyBorder="1" applyAlignment="1">
      <alignment horizontal="center" vertical="center" wrapText="1"/>
    </xf>
    <xf numFmtId="0" fontId="33" fillId="21" borderId="26" xfId="19" applyFont="1" applyFill="1" applyBorder="1" applyAlignment="1">
      <alignment horizontal="center" vertical="top" wrapText="1"/>
    </xf>
    <xf numFmtId="9" fontId="33" fillId="21" borderId="26" xfId="19" applyNumberFormat="1" applyFont="1" applyFill="1" applyBorder="1" applyAlignment="1">
      <alignment horizontal="right" vertical="top" wrapText="1"/>
    </xf>
    <xf numFmtId="0" fontId="39" fillId="21" borderId="26" xfId="19" applyFont="1" applyFill="1" applyBorder="1" applyAlignment="1">
      <alignment horizontal="right" vertical="top"/>
    </xf>
    <xf numFmtId="9" fontId="39" fillId="21" borderId="26" xfId="19" applyNumberFormat="1" applyFont="1" applyFill="1" applyBorder="1" applyAlignment="1">
      <alignment horizontal="right" vertical="top"/>
    </xf>
    <xf numFmtId="41" fontId="39" fillId="21" borderId="26" xfId="19" applyNumberFormat="1" applyFont="1" applyFill="1" applyBorder="1" applyAlignment="1">
      <alignment horizontal="right" vertical="top"/>
    </xf>
    <xf numFmtId="0" fontId="39" fillId="21" borderId="26" xfId="19" applyFont="1" applyFill="1" applyBorder="1" applyAlignment="1">
      <alignment vertical="top"/>
    </xf>
    <xf numFmtId="0" fontId="80" fillId="21" borderId="26" xfId="19" applyFont="1" applyFill="1" applyBorder="1" applyAlignment="1">
      <alignment vertical="top" wrapText="1"/>
    </xf>
    <xf numFmtId="0" fontId="36" fillId="21" borderId="26" xfId="19" applyFont="1" applyFill="1" applyBorder="1" applyAlignment="1">
      <alignment horizontal="center" vertical="top" wrapText="1"/>
    </xf>
    <xf numFmtId="0" fontId="8" fillId="21" borderId="0" xfId="19" applyFont="1" applyFill="1" applyAlignment="1">
      <alignment vertical="top"/>
    </xf>
    <xf numFmtId="0" fontId="34" fillId="22" borderId="27" xfId="19" applyFont="1" applyFill="1" applyBorder="1" applyAlignment="1">
      <alignment horizontal="center" vertical="center" wrapText="1"/>
    </xf>
    <xf numFmtId="0" fontId="33" fillId="23" borderId="27" xfId="19" applyFont="1" applyFill="1" applyBorder="1" applyAlignment="1">
      <alignment horizontal="center" vertical="center" wrapText="1"/>
    </xf>
    <xf numFmtId="0" fontId="33" fillId="23" borderId="26" xfId="19" applyFont="1" applyFill="1" applyBorder="1" applyAlignment="1">
      <alignment horizontal="center" vertical="center" wrapText="1"/>
    </xf>
    <xf numFmtId="9" fontId="33" fillId="23" borderId="26" xfId="19" applyNumberFormat="1" applyFont="1" applyFill="1" applyBorder="1" applyAlignment="1">
      <alignment horizontal="center" vertical="center" wrapText="1"/>
    </xf>
    <xf numFmtId="43" fontId="33" fillId="23" borderId="26" xfId="18" applyFont="1" applyFill="1" applyBorder="1" applyAlignment="1">
      <alignment horizontal="center" vertical="center" wrapText="1"/>
    </xf>
    <xf numFmtId="0" fontId="4" fillId="23" borderId="0" xfId="0" applyFont="1" applyFill="1"/>
    <xf numFmtId="0" fontId="33" fillId="22" borderId="27" xfId="19" applyFont="1" applyFill="1" applyBorder="1" applyAlignment="1">
      <alignment horizontal="center" vertical="center" wrapText="1"/>
    </xf>
    <xf numFmtId="0" fontId="33" fillId="22" borderId="26" xfId="19" applyFont="1" applyFill="1" applyBorder="1" applyAlignment="1">
      <alignment vertical="center" wrapText="1"/>
    </xf>
    <xf numFmtId="0" fontId="4" fillId="22" borderId="0" xfId="0" applyFont="1" applyFill="1"/>
    <xf numFmtId="0" fontId="34" fillId="21" borderId="26" xfId="19" applyFont="1" applyFill="1" applyBorder="1" applyAlignment="1">
      <alignment vertical="center" wrapText="1"/>
    </xf>
    <xf numFmtId="0" fontId="33" fillId="21" borderId="26" xfId="19" applyFont="1" applyFill="1" applyBorder="1" applyAlignment="1">
      <alignment vertical="center" wrapText="1"/>
    </xf>
    <xf numFmtId="0" fontId="33" fillId="21" borderId="26" xfId="19" applyFont="1" applyFill="1" applyBorder="1" applyAlignment="1">
      <alignment horizontal="left" vertical="center" wrapText="1"/>
    </xf>
    <xf numFmtId="0" fontId="33" fillId="21" borderId="26" xfId="19" applyFont="1" applyFill="1" applyBorder="1" applyAlignment="1">
      <alignment horizontal="center" vertical="center" wrapText="1"/>
    </xf>
    <xf numFmtId="9" fontId="33" fillId="21" borderId="26" xfId="19" applyNumberFormat="1" applyFont="1" applyFill="1" applyBorder="1" applyAlignment="1">
      <alignment horizontal="center" vertical="center" wrapText="1"/>
    </xf>
    <xf numFmtId="4" fontId="33" fillId="21" borderId="26" xfId="19" applyNumberFormat="1" applyFont="1" applyFill="1" applyBorder="1" applyAlignment="1">
      <alignment horizontal="center" vertical="center" wrapText="1"/>
    </xf>
    <xf numFmtId="43" fontId="33" fillId="21" borderId="26" xfId="18" applyFont="1" applyFill="1" applyBorder="1" applyAlignment="1">
      <alignment horizontal="center" vertical="center" wrapText="1"/>
    </xf>
    <xf numFmtId="41" fontId="33" fillId="21" borderId="26" xfId="19" applyNumberFormat="1" applyFont="1" applyFill="1" applyBorder="1" applyAlignment="1">
      <alignment horizontal="center" vertical="center" wrapText="1"/>
    </xf>
    <xf numFmtId="0" fontId="26" fillId="21" borderId="0" xfId="19" applyFont="1" applyFill="1" applyBorder="1" applyAlignment="1">
      <alignment vertical="center" wrapText="1"/>
    </xf>
    <xf numFmtId="0" fontId="34" fillId="22" borderId="26" xfId="19" applyFont="1" applyFill="1" applyBorder="1" applyAlignment="1">
      <alignment vertical="center" wrapText="1"/>
    </xf>
    <xf numFmtId="0" fontId="33" fillId="22" borderId="26" xfId="19" applyFont="1" applyFill="1" applyBorder="1" applyAlignment="1">
      <alignment horizontal="left" vertical="center" wrapText="1"/>
    </xf>
    <xf numFmtId="4" fontId="33" fillId="22" borderId="26" xfId="19" applyNumberFormat="1" applyFont="1" applyFill="1" applyBorder="1" applyAlignment="1">
      <alignment horizontal="center" vertical="center" wrapText="1"/>
    </xf>
    <xf numFmtId="0" fontId="26" fillId="22" borderId="0" xfId="19" applyFont="1" applyFill="1" applyBorder="1" applyAlignment="1">
      <alignment vertical="center" wrapText="1"/>
    </xf>
    <xf numFmtId="43" fontId="33" fillId="22" borderId="26" xfId="19" applyNumberFormat="1" applyFont="1" applyFill="1" applyBorder="1" applyAlignment="1">
      <alignment horizontal="center" vertical="center" wrapText="1"/>
    </xf>
    <xf numFmtId="0" fontId="34" fillId="19" borderId="28" xfId="19" applyFont="1" applyFill="1" applyBorder="1" applyAlignment="1">
      <alignment horizontal="center" vertical="center" wrapText="1"/>
    </xf>
    <xf numFmtId="0" fontId="33" fillId="19" borderId="27" xfId="19" applyFont="1" applyFill="1" applyBorder="1" applyAlignment="1">
      <alignment horizontal="center" vertical="center" wrapText="1"/>
    </xf>
    <xf numFmtId="0" fontId="33" fillId="19" borderId="26" xfId="19" applyFont="1" applyFill="1" applyBorder="1" applyAlignment="1">
      <alignment horizontal="center" vertical="center" wrapText="1"/>
    </xf>
    <xf numFmtId="9" fontId="33" fillId="19" borderId="26" xfId="19" applyNumberFormat="1" applyFont="1" applyFill="1" applyBorder="1" applyAlignment="1">
      <alignment horizontal="center" vertical="center" wrapText="1"/>
    </xf>
    <xf numFmtId="43" fontId="33" fillId="19" borderId="26" xfId="18" applyFont="1" applyFill="1" applyBorder="1" applyAlignment="1">
      <alignment horizontal="center" vertical="center" wrapText="1"/>
    </xf>
    <xf numFmtId="0" fontId="4" fillId="19" borderId="0" xfId="0" applyFont="1" applyFill="1"/>
    <xf numFmtId="0" fontId="33" fillId="19" borderId="26" xfId="19" applyFont="1" applyFill="1" applyBorder="1" applyAlignment="1">
      <alignment vertical="top" wrapText="1"/>
    </xf>
    <xf numFmtId="172" fontId="33" fillId="19" borderId="26" xfId="18" applyNumberFormat="1" applyFont="1" applyFill="1" applyBorder="1" applyAlignment="1">
      <alignment horizontal="center" vertical="center" wrapText="1"/>
    </xf>
    <xf numFmtId="0" fontId="33" fillId="21" borderId="26" xfId="19" applyFont="1" applyFill="1" applyBorder="1" applyAlignment="1">
      <alignment vertical="top" wrapText="1"/>
    </xf>
    <xf numFmtId="0" fontId="33" fillId="21" borderId="26" xfId="19" applyFont="1" applyFill="1" applyBorder="1" applyAlignment="1">
      <alignment horizontal="center" vertical="center"/>
    </xf>
    <xf numFmtId="0" fontId="26" fillId="21" borderId="26" xfId="19" applyFont="1" applyFill="1" applyBorder="1" applyAlignment="1">
      <alignment horizontal="center" vertical="center" wrapText="1"/>
    </xf>
    <xf numFmtId="0" fontId="4" fillId="21" borderId="0" xfId="0" applyFont="1" applyFill="1"/>
    <xf numFmtId="0" fontId="34" fillId="19" borderId="26" xfId="19" applyFont="1" applyFill="1" applyBorder="1" applyAlignment="1">
      <alignment horizontal="center" vertical="center" wrapText="1"/>
    </xf>
    <xf numFmtId="0" fontId="33" fillId="19" borderId="26" xfId="19" applyFont="1" applyFill="1" applyBorder="1" applyAlignment="1">
      <alignment horizontal="center" vertical="top" wrapText="1"/>
    </xf>
    <xf numFmtId="0" fontId="34" fillId="19" borderId="26" xfId="19" applyFont="1" applyFill="1" applyBorder="1" applyAlignment="1">
      <alignment horizontal="center" vertical="top" wrapText="1"/>
    </xf>
    <xf numFmtId="0" fontId="34" fillId="21" borderId="26" xfId="19" applyFont="1" applyFill="1" applyBorder="1" applyAlignment="1">
      <alignment horizontal="center" vertical="top" wrapText="1"/>
    </xf>
    <xf numFmtId="0" fontId="34" fillId="21" borderId="26" xfId="19" applyFont="1" applyFill="1" applyBorder="1" applyAlignment="1">
      <alignment horizontal="center" vertical="center" wrapText="1"/>
    </xf>
    <xf numFmtId="0" fontId="34" fillId="21" borderId="30" xfId="19" applyFont="1" applyFill="1" applyBorder="1" applyAlignment="1">
      <alignment horizontal="center" vertical="center" wrapText="1"/>
    </xf>
    <xf numFmtId="43" fontId="33" fillId="21" borderId="26" xfId="18" applyFont="1" applyFill="1" applyBorder="1" applyAlignment="1">
      <alignment horizontal="right" vertical="top" wrapText="1"/>
    </xf>
    <xf numFmtId="41" fontId="33" fillId="21" borderId="26" xfId="19" applyNumberFormat="1" applyFont="1" applyFill="1" applyBorder="1" applyAlignment="1">
      <alignment horizontal="right" vertical="top" wrapText="1"/>
    </xf>
    <xf numFmtId="0" fontId="37" fillId="22" borderId="26" xfId="0" applyFont="1" applyFill="1" applyBorder="1" applyAlignment="1">
      <alignment horizontal="center" vertical="center" wrapText="1"/>
    </xf>
    <xf numFmtId="43" fontId="37" fillId="22" borderId="26" xfId="18" applyFont="1" applyFill="1" applyBorder="1" applyAlignment="1">
      <alignment vertical="top"/>
    </xf>
    <xf numFmtId="43" fontId="37" fillId="22" borderId="26" xfId="18" applyFont="1" applyFill="1" applyBorder="1" applyAlignment="1">
      <alignment vertical="center"/>
    </xf>
    <xf numFmtId="0" fontId="37" fillId="22" borderId="26" xfId="0" applyFont="1" applyFill="1" applyBorder="1" applyAlignment="1">
      <alignment vertical="top"/>
    </xf>
    <xf numFmtId="43" fontId="39" fillId="22" borderId="26" xfId="18" applyFont="1" applyFill="1" applyBorder="1" applyAlignment="1">
      <alignment vertical="top"/>
    </xf>
    <xf numFmtId="0" fontId="39" fillId="22" borderId="26" xfId="19" applyFont="1" applyFill="1" applyBorder="1" applyAlignment="1">
      <alignment vertical="top" wrapText="1"/>
    </xf>
    <xf numFmtId="9" fontId="33" fillId="19" borderId="26" xfId="19" applyNumberFormat="1" applyFont="1" applyFill="1" applyBorder="1" applyAlignment="1">
      <alignment horizontal="right" vertical="top" wrapText="1"/>
    </xf>
    <xf numFmtId="43" fontId="82" fillId="19" borderId="7" xfId="18" applyFont="1" applyFill="1" applyBorder="1" applyAlignment="1">
      <alignment vertical="top"/>
    </xf>
    <xf numFmtId="43" fontId="33" fillId="19" borderId="26" xfId="18" applyFont="1" applyFill="1" applyBorder="1" applyAlignment="1">
      <alignment horizontal="right" vertical="top" wrapText="1"/>
    </xf>
    <xf numFmtId="0" fontId="33" fillId="19" borderId="26" xfId="19" applyFont="1" applyFill="1" applyBorder="1" applyAlignment="1">
      <alignment horizontal="right" vertical="top" wrapText="1"/>
    </xf>
    <xf numFmtId="172" fontId="33" fillId="0" borderId="26" xfId="18" applyNumberFormat="1" applyFont="1" applyBorder="1" applyAlignment="1">
      <alignment horizontal="center" vertical="top" wrapText="1"/>
    </xf>
    <xf numFmtId="0" fontId="37" fillId="19" borderId="26" xfId="0" applyFont="1" applyFill="1" applyBorder="1" applyAlignment="1">
      <alignment horizontal="center" vertical="center" wrapText="1"/>
    </xf>
    <xf numFmtId="0" fontId="37" fillId="19" borderId="26" xfId="0" applyFont="1" applyFill="1" applyBorder="1" applyAlignment="1">
      <alignment horizontal="center" vertical="top" wrapText="1"/>
    </xf>
    <xf numFmtId="0" fontId="37" fillId="19" borderId="26" xfId="0" applyFont="1" applyFill="1" applyBorder="1" applyAlignment="1">
      <alignment vertical="top" wrapText="1"/>
    </xf>
    <xf numFmtId="0" fontId="33" fillId="19" borderId="26" xfId="19" applyFont="1" applyFill="1" applyBorder="1" applyAlignment="1">
      <alignment vertical="center" wrapText="1"/>
    </xf>
    <xf numFmtId="0" fontId="34" fillId="22" borderId="26" xfId="19" applyFont="1" applyFill="1" applyBorder="1" applyAlignment="1">
      <alignment horizontal="center" vertical="center" wrapText="1"/>
    </xf>
    <xf numFmtId="9" fontId="37" fillId="22" borderId="26" xfId="0" applyNumberFormat="1" applyFont="1" applyFill="1" applyBorder="1" applyAlignment="1">
      <alignment vertical="top" wrapText="1"/>
    </xf>
    <xf numFmtId="43" fontId="37" fillId="22" borderId="26" xfId="18" applyFont="1" applyFill="1" applyBorder="1" applyAlignment="1">
      <alignment vertical="top" wrapText="1"/>
    </xf>
    <xf numFmtId="0" fontId="37" fillId="22" borderId="26" xfId="0" applyFont="1" applyFill="1" applyBorder="1" applyAlignment="1">
      <alignment vertical="top" wrapText="1"/>
    </xf>
    <xf numFmtId="0" fontId="37" fillId="22" borderId="26" xfId="0" applyFont="1" applyFill="1" applyBorder="1" applyAlignment="1">
      <alignment horizontal="center" vertical="top" wrapText="1"/>
    </xf>
    <xf numFmtId="0" fontId="37" fillId="21" borderId="26" xfId="0" applyFont="1" applyFill="1" applyBorder="1" applyAlignment="1">
      <alignment horizontal="center" vertical="center" wrapText="1"/>
    </xf>
    <xf numFmtId="9" fontId="37" fillId="21" borderId="26" xfId="0" applyNumberFormat="1" applyFont="1" applyFill="1" applyBorder="1" applyAlignment="1">
      <alignment vertical="top" wrapText="1"/>
    </xf>
    <xf numFmtId="43" fontId="37" fillId="21" borderId="26" xfId="18" applyFont="1" applyFill="1" applyBorder="1" applyAlignment="1">
      <alignment vertical="top" wrapText="1"/>
    </xf>
    <xf numFmtId="0" fontId="37" fillId="21" borderId="26" xfId="0" applyFont="1" applyFill="1" applyBorder="1" applyAlignment="1">
      <alignment vertical="top" wrapText="1"/>
    </xf>
    <xf numFmtId="43" fontId="37" fillId="21" borderId="26" xfId="0" applyNumberFormat="1" applyFont="1" applyFill="1" applyBorder="1" applyAlignment="1">
      <alignment vertical="top" wrapText="1"/>
    </xf>
    <xf numFmtId="9" fontId="33" fillId="21" borderId="26" xfId="19" applyNumberFormat="1" applyFont="1" applyFill="1" applyBorder="1" applyAlignment="1">
      <alignment horizontal="center" vertical="top" wrapText="1"/>
    </xf>
    <xf numFmtId="41" fontId="33" fillId="21" borderId="26" xfId="19" applyNumberFormat="1" applyFont="1" applyFill="1" applyBorder="1" applyAlignment="1">
      <alignment horizontal="center" vertical="top" wrapText="1"/>
    </xf>
    <xf numFmtId="0" fontId="37" fillId="21" borderId="26" xfId="0" applyFont="1" applyFill="1" applyBorder="1" applyAlignment="1">
      <alignment horizontal="center" vertical="top" wrapText="1"/>
    </xf>
    <xf numFmtId="43" fontId="37" fillId="22" borderId="26" xfId="18" applyFont="1" applyFill="1" applyBorder="1" applyAlignment="1">
      <alignment vertical="center" wrapText="1"/>
    </xf>
    <xf numFmtId="0" fontId="33" fillId="22" borderId="26" xfId="19" applyFont="1" applyFill="1" applyBorder="1" applyAlignment="1">
      <alignment horizontal="right" vertical="center" wrapText="1"/>
    </xf>
    <xf numFmtId="43" fontId="33" fillId="22" borderId="26" xfId="18" applyFont="1" applyFill="1" applyBorder="1" applyAlignment="1">
      <alignment horizontal="right" vertical="center" wrapText="1"/>
    </xf>
    <xf numFmtId="0" fontId="33" fillId="22" borderId="26" xfId="19" applyFont="1" applyFill="1" applyBorder="1" applyAlignment="1">
      <alignment horizontal="right" vertical="top" wrapText="1"/>
    </xf>
    <xf numFmtId="0" fontId="40" fillId="0" borderId="28" xfId="0" applyFont="1" applyBorder="1" applyAlignment="1">
      <alignment horizontal="center" vertical="top" wrapText="1"/>
    </xf>
    <xf numFmtId="0" fontId="32" fillId="19" borderId="26" xfId="0" applyFont="1" applyFill="1" applyBorder="1" applyAlignment="1">
      <alignment horizontal="center" vertical="center" wrapText="1"/>
    </xf>
    <xf numFmtId="0" fontId="74" fillId="19" borderId="26" xfId="19" applyFont="1" applyFill="1" applyBorder="1" applyAlignment="1">
      <alignment horizontal="center" vertical="center" wrapText="1"/>
    </xf>
    <xf numFmtId="0" fontId="71" fillId="19" borderId="26" xfId="19" applyFont="1" applyFill="1" applyBorder="1" applyAlignment="1">
      <alignment horizontal="right" vertical="top" wrapText="1"/>
    </xf>
    <xf numFmtId="43" fontId="71" fillId="19" borderId="26" xfId="18" applyFont="1" applyFill="1" applyBorder="1" applyAlignment="1">
      <alignment horizontal="right" vertical="top" wrapText="1"/>
    </xf>
    <xf numFmtId="0" fontId="32" fillId="19" borderId="26" xfId="0" applyFont="1" applyFill="1" applyBorder="1" applyAlignment="1">
      <alignment vertical="top" wrapText="1"/>
    </xf>
    <xf numFmtId="0" fontId="32" fillId="19" borderId="26" xfId="0" applyFont="1" applyFill="1" applyBorder="1" applyAlignment="1">
      <alignment horizontal="center" vertical="top" wrapText="1"/>
    </xf>
    <xf numFmtId="0" fontId="20" fillId="19" borderId="0" xfId="0" applyFont="1" applyFill="1"/>
    <xf numFmtId="0" fontId="21" fillId="6" borderId="47" xfId="0" applyFont="1" applyFill="1" applyBorder="1" applyAlignment="1">
      <alignment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0" fillId="2" borderId="0" xfId="0" applyFill="1" applyAlignment="1">
      <alignment vertical="center"/>
    </xf>
    <xf numFmtId="0" fontId="22" fillId="2" borderId="0" xfId="0" applyFont="1" applyFill="1" applyBorder="1" applyAlignment="1">
      <alignment vertical="center"/>
    </xf>
    <xf numFmtId="0" fontId="22" fillId="2" borderId="0" xfId="0" applyNumberFormat="1" applyFont="1" applyFill="1" applyBorder="1" applyAlignment="1">
      <alignment horizontal="center" vertical="center"/>
    </xf>
    <xf numFmtId="0" fontId="0" fillId="24" borderId="0" xfId="0" applyFill="1" applyAlignment="1">
      <alignment vertical="center"/>
    </xf>
    <xf numFmtId="0" fontId="32" fillId="25" borderId="26" xfId="0" applyFont="1" applyFill="1" applyBorder="1" applyAlignment="1">
      <alignment horizontal="center" vertical="top" wrapText="1"/>
    </xf>
    <xf numFmtId="0" fontId="32" fillId="25" borderId="26" xfId="0" applyFont="1" applyFill="1" applyBorder="1" applyAlignment="1">
      <alignment horizontal="left" vertical="top" wrapText="1"/>
    </xf>
    <xf numFmtId="9" fontId="32" fillId="25" borderId="26" xfId="0" applyNumberFormat="1" applyFont="1" applyFill="1" applyBorder="1" applyAlignment="1">
      <alignment horizontal="center" vertical="center" wrapText="1"/>
    </xf>
    <xf numFmtId="43" fontId="32" fillId="25" borderId="26" xfId="18" applyFont="1" applyFill="1" applyBorder="1" applyAlignment="1">
      <alignment vertical="top" wrapText="1"/>
    </xf>
    <xf numFmtId="41" fontId="71" fillId="25" borderId="26" xfId="19" applyNumberFormat="1" applyFont="1" applyFill="1" applyBorder="1" applyAlignment="1">
      <alignment horizontal="right" vertical="top" wrapText="1"/>
    </xf>
    <xf numFmtId="41" fontId="71" fillId="25" borderId="26" xfId="18" applyNumberFormat="1" applyFont="1" applyFill="1" applyBorder="1" applyAlignment="1">
      <alignment horizontal="right" vertical="top" wrapText="1"/>
    </xf>
    <xf numFmtId="0" fontId="32" fillId="25" borderId="26" xfId="0" applyFont="1" applyFill="1" applyBorder="1" applyAlignment="1">
      <alignment vertical="top" wrapText="1"/>
    </xf>
    <xf numFmtId="0" fontId="32" fillId="25" borderId="26" xfId="0" applyFont="1" applyFill="1" applyBorder="1" applyAlignment="1">
      <alignment horizontal="center" vertical="center" wrapText="1"/>
    </xf>
    <xf numFmtId="9" fontId="32" fillId="25" borderId="26" xfId="0" applyNumberFormat="1" applyFont="1" applyFill="1" applyBorder="1" applyAlignment="1">
      <alignment vertical="top" wrapText="1"/>
    </xf>
    <xf numFmtId="43" fontId="32" fillId="25" borderId="26" xfId="18" applyFont="1" applyFill="1" applyBorder="1" applyAlignment="1">
      <alignment wrapText="1"/>
    </xf>
    <xf numFmtId="0" fontId="32" fillId="25" borderId="26" xfId="0" applyFont="1" applyFill="1" applyBorder="1"/>
    <xf numFmtId="0" fontId="32" fillId="25" borderId="26" xfId="0" applyFont="1" applyFill="1" applyBorder="1" applyAlignment="1">
      <alignment wrapText="1"/>
    </xf>
    <xf numFmtId="0" fontId="20" fillId="25" borderId="0" xfId="0" applyFont="1" applyFill="1"/>
    <xf numFmtId="0" fontId="84" fillId="25" borderId="26" xfId="0" applyFont="1" applyFill="1" applyBorder="1" applyAlignment="1">
      <alignment vertical="top" wrapText="1"/>
    </xf>
    <xf numFmtId="41" fontId="32" fillId="25" borderId="26" xfId="0" applyNumberFormat="1" applyFont="1" applyFill="1" applyBorder="1" applyAlignment="1">
      <alignment vertical="top"/>
    </xf>
    <xf numFmtId="0" fontId="29" fillId="0" borderId="43" xfId="19" applyFont="1" applyBorder="1" applyAlignment="1">
      <alignment horizontal="center" vertical="center" wrapText="1"/>
    </xf>
    <xf numFmtId="0" fontId="29" fillId="0" borderId="13" xfId="19" applyFont="1" applyBorder="1" applyAlignment="1">
      <alignment horizontal="center" vertical="center" wrapText="1"/>
    </xf>
    <xf numFmtId="0" fontId="32" fillId="0" borderId="43" xfId="0" applyFont="1" applyBorder="1" applyAlignment="1">
      <alignment horizontal="center" vertical="center" wrapText="1"/>
    </xf>
    <xf numFmtId="0" fontId="66" fillId="0" borderId="26" xfId="0" applyFont="1" applyBorder="1" applyAlignment="1">
      <alignment horizontal="center" vertical="center" wrapText="1"/>
    </xf>
    <xf numFmtId="0" fontId="66" fillId="0" borderId="26" xfId="0" applyFont="1" applyFill="1" applyBorder="1" applyAlignment="1">
      <alignment horizontal="center" vertical="center" wrapText="1"/>
    </xf>
    <xf numFmtId="9" fontId="66" fillId="0" borderId="26" xfId="0" applyNumberFormat="1" applyFont="1" applyBorder="1" applyAlignment="1">
      <alignment vertical="top" wrapText="1"/>
    </xf>
    <xf numFmtId="43" fontId="66" fillId="0" borderId="26" xfId="18" applyFont="1" applyBorder="1" applyAlignment="1">
      <alignment vertical="top" wrapText="1"/>
    </xf>
    <xf numFmtId="43" fontId="66" fillId="0" borderId="26" xfId="18" applyFont="1" applyBorder="1" applyAlignment="1">
      <alignment wrapText="1"/>
    </xf>
    <xf numFmtId="0" fontId="66" fillId="0" borderId="26" xfId="0" applyFont="1" applyBorder="1"/>
    <xf numFmtId="9" fontId="32" fillId="0" borderId="26" xfId="0" applyNumberFormat="1" applyFont="1" applyBorder="1" applyAlignment="1">
      <alignment vertical="center" wrapText="1"/>
    </xf>
    <xf numFmtId="43" fontId="32" fillId="0" borderId="26" xfId="18" applyFont="1" applyBorder="1" applyAlignment="1">
      <alignmen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1" fillId="22" borderId="30" xfId="19" applyFont="1" applyFill="1" applyBorder="1" applyAlignment="1">
      <alignment horizontal="center" vertical="center" wrapText="1"/>
    </xf>
    <xf numFmtId="0" fontId="71" fillId="22" borderId="27" xfId="19"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74" fillId="22" borderId="30" xfId="16" applyFont="1" applyFill="1" applyBorder="1" applyAlignment="1">
      <alignment horizontal="center" vertical="center" wrapText="1"/>
    </xf>
    <xf numFmtId="0" fontId="74" fillId="22" borderId="28" xfId="16" applyFont="1" applyFill="1" applyBorder="1" applyAlignment="1">
      <alignment horizontal="center" vertical="center" wrapText="1"/>
    </xf>
    <xf numFmtId="0" fontId="74" fillId="22" borderId="27" xfId="16" applyFont="1" applyFill="1" applyBorder="1" applyAlignment="1">
      <alignment horizontal="center" vertical="center"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53" fillId="16" borderId="30" xfId="0" applyFont="1" applyFill="1" applyBorder="1" applyAlignment="1" applyProtection="1">
      <alignment horizontal="center" vertical="center" wrapText="1"/>
      <protection locked="0"/>
    </xf>
    <xf numFmtId="0" fontId="53" fillId="16" borderId="28" xfId="0" applyFont="1" applyFill="1" applyBorder="1" applyAlignment="1" applyProtection="1">
      <alignment horizontal="center" vertical="center" wrapText="1"/>
      <protection locked="0"/>
    </xf>
    <xf numFmtId="0" fontId="53"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8" fillId="0" borderId="30" xfId="19" applyFont="1" applyBorder="1" applyAlignment="1">
      <alignment horizontal="center" vertical="center" wrapText="1"/>
    </xf>
    <xf numFmtId="0" fontId="38"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74" fillId="19" borderId="30" xfId="19" applyFont="1" applyFill="1" applyBorder="1" applyAlignment="1">
      <alignment horizontal="center" vertical="top" wrapText="1"/>
    </xf>
    <xf numFmtId="0" fontId="74" fillId="19" borderId="27" xfId="19" applyFont="1" applyFill="1" applyBorder="1" applyAlignment="1">
      <alignment horizontal="center" vertical="top" wrapText="1"/>
    </xf>
    <xf numFmtId="0" fontId="29" fillId="0" borderId="28"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37" xfId="0" applyFont="1" applyFill="1" applyBorder="1" applyAlignment="1">
      <alignment horizontal="center" vertical="top" wrapText="1"/>
    </xf>
    <xf numFmtId="0" fontId="29" fillId="11" borderId="16"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40" fillId="0" borderId="30" xfId="0" applyFont="1" applyBorder="1" applyAlignment="1">
      <alignment horizontal="center" vertical="top" wrapText="1"/>
    </xf>
    <xf numFmtId="0" fontId="40" fillId="0" borderId="28" xfId="0" applyFont="1" applyBorder="1" applyAlignment="1">
      <alignment horizontal="center" vertical="top" wrapText="1"/>
    </xf>
    <xf numFmtId="0" fontId="40"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6" applyFont="1" applyBorder="1" applyAlignment="1">
      <alignment horizontal="center" vertical="top"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0">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0066"/>
      <color rgb="FFCCCCFF"/>
      <color rgb="FFFFFF66"/>
      <color rgb="FF800000"/>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2</c:v>
                </c:pt>
                <c:pt idx="5">
                  <c:v>17</c:v>
                </c:pt>
                <c:pt idx="6">
                  <c:v>0</c:v>
                </c:pt>
                <c:pt idx="7">
                  <c:v>9</c:v>
                </c:pt>
                <c:pt idx="8">
                  <c:v>0</c:v>
                </c:pt>
                <c:pt idx="9">
                  <c:v>4</c:v>
                </c:pt>
                <c:pt idx="10">
                  <c:v>0</c:v>
                </c:pt>
                <c:pt idx="11">
                  <c:v>1</c:v>
                </c:pt>
                <c:pt idx="12">
                  <c:v>2</c:v>
                </c:pt>
                <c:pt idx="13">
                  <c:v>84</c:v>
                </c:pt>
                <c:pt idx="14">
                  <c:v>16</c:v>
                </c:pt>
                <c:pt idx="15">
                  <c:v>1</c:v>
                </c:pt>
                <c:pt idx="16">
                  <c:v>2</c:v>
                </c:pt>
              </c:numCache>
            </c:numRef>
          </c:val>
        </c:ser>
        <c:dLbls>
          <c:showLegendKey val="0"/>
          <c:showVal val="0"/>
          <c:showCatName val="0"/>
          <c:showSerName val="0"/>
          <c:showPercent val="0"/>
          <c:showBubbleSize val="0"/>
        </c:dLbls>
        <c:gapWidth val="150"/>
        <c:shape val="box"/>
        <c:axId val="71985408"/>
        <c:axId val="82735488"/>
        <c:axId val="0"/>
      </c:bar3DChart>
      <c:catAx>
        <c:axId val="71985408"/>
        <c:scaling>
          <c:orientation val="minMax"/>
        </c:scaling>
        <c:delete val="0"/>
        <c:axPos val="b"/>
        <c:majorTickMark val="none"/>
        <c:minorTickMark val="none"/>
        <c:tickLblPos val="nextTo"/>
        <c:crossAx val="82735488"/>
        <c:crosses val="autoZero"/>
        <c:auto val="1"/>
        <c:lblAlgn val="ctr"/>
        <c:lblOffset val="100"/>
        <c:noMultiLvlLbl val="0"/>
      </c:catAx>
      <c:valAx>
        <c:axId val="8273548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1985408"/>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25</c:v>
                </c:pt>
                <c:pt idx="2">
                  <c:v>15</c:v>
                </c:pt>
                <c:pt idx="3">
                  <c:v>0</c:v>
                </c:pt>
                <c:pt idx="4">
                  <c:v>25</c:v>
                </c:pt>
                <c:pt idx="5">
                  <c:v>1</c:v>
                </c:pt>
                <c:pt idx="6">
                  <c:v>1</c:v>
                </c:pt>
                <c:pt idx="7">
                  <c:v>0</c:v>
                </c:pt>
                <c:pt idx="8">
                  <c:v>1</c:v>
                </c:pt>
                <c:pt idx="9">
                  <c:v>0</c:v>
                </c:pt>
              </c:numCache>
            </c:numRef>
          </c:val>
        </c:ser>
        <c:dLbls>
          <c:showLegendKey val="0"/>
          <c:showVal val="0"/>
          <c:showCatName val="0"/>
          <c:showSerName val="0"/>
          <c:showPercent val="0"/>
          <c:showBubbleSize val="0"/>
        </c:dLbls>
        <c:gapWidth val="150"/>
        <c:shape val="box"/>
        <c:axId val="193253760"/>
        <c:axId val="193255296"/>
        <c:axId val="0"/>
      </c:bar3DChart>
      <c:catAx>
        <c:axId val="193253760"/>
        <c:scaling>
          <c:orientation val="minMax"/>
        </c:scaling>
        <c:delete val="0"/>
        <c:axPos val="b"/>
        <c:majorTickMark val="none"/>
        <c:minorTickMark val="none"/>
        <c:tickLblPos val="nextTo"/>
        <c:crossAx val="193255296"/>
        <c:crosses val="autoZero"/>
        <c:auto val="1"/>
        <c:lblAlgn val="ctr"/>
        <c:lblOffset val="100"/>
        <c:noMultiLvlLbl val="0"/>
      </c:catAx>
      <c:valAx>
        <c:axId val="19325529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93253760"/>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14"/>
          <c:y val="2.601626016260162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5</c:v>
                </c:pt>
                <c:pt idx="1">
                  <c:v>0</c:v>
                </c:pt>
                <c:pt idx="2">
                  <c:v>38</c:v>
                </c:pt>
                <c:pt idx="3">
                  <c:v>17</c:v>
                </c:pt>
                <c:pt idx="4">
                  <c:v>0</c:v>
                </c:pt>
                <c:pt idx="5">
                  <c:v>0</c:v>
                </c:pt>
                <c:pt idx="6">
                  <c:v>2</c:v>
                </c:pt>
                <c:pt idx="7">
                  <c:v>7</c:v>
                </c:pt>
                <c:pt idx="8">
                  <c:v>0</c:v>
                </c:pt>
                <c:pt idx="9">
                  <c:v>0</c:v>
                </c:pt>
                <c:pt idx="10">
                  <c:v>0</c:v>
                </c:pt>
                <c:pt idx="11">
                  <c:v>28</c:v>
                </c:pt>
                <c:pt idx="12">
                  <c:v>8</c:v>
                </c:pt>
                <c:pt idx="13">
                  <c:v>0</c:v>
                </c:pt>
                <c:pt idx="14">
                  <c:v>1</c:v>
                </c:pt>
                <c:pt idx="15">
                  <c:v>4</c:v>
                </c:pt>
                <c:pt idx="16">
                  <c:v>0</c:v>
                </c:pt>
              </c:numCache>
            </c:numRef>
          </c:val>
        </c:ser>
        <c:dLbls>
          <c:showLegendKey val="0"/>
          <c:showVal val="0"/>
          <c:showCatName val="0"/>
          <c:showSerName val="0"/>
          <c:showPercent val="0"/>
          <c:showBubbleSize val="0"/>
        </c:dLbls>
        <c:gapWidth val="150"/>
        <c:shape val="box"/>
        <c:axId val="205764096"/>
        <c:axId val="205766016"/>
        <c:axId val="0"/>
      </c:bar3DChart>
      <c:catAx>
        <c:axId val="205764096"/>
        <c:scaling>
          <c:orientation val="minMax"/>
        </c:scaling>
        <c:delete val="0"/>
        <c:axPos val="b"/>
        <c:majorTickMark val="none"/>
        <c:minorTickMark val="none"/>
        <c:tickLblPos val="nextTo"/>
        <c:crossAx val="205766016"/>
        <c:crosses val="autoZero"/>
        <c:auto val="1"/>
        <c:lblAlgn val="ctr"/>
        <c:lblOffset val="100"/>
        <c:noMultiLvlLbl val="0"/>
      </c:catAx>
      <c:valAx>
        <c:axId val="20576601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20576409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12</xdr:col>
      <xdr:colOff>186</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9</xdr:col>
      <xdr:colOff>2156465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381005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Outlook/2S67PKNN/ok%20%20cuadrado%20Formato%20CME%202014-%20Letr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Outlook/2S67PKNN/ok%20Formato%20CME%202014-Arquitectura_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Outlook/2S67PKNN/ok%20POA_Final_ELCE_CLE%20(Cuadrad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NAH-12/AppData/Local/Temp/Rar$DI01.573/Poa%20Presupuesto%20definitivo%20ELCE%20201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Outlook/2S67PKNN/ok%20CME%202014%20Decanato%20sugerencia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Outlook/2S67PKNN/POAs%20%20Integrados%20%20para%202014/Integrados/ok%20CME%202014%20Decanato%20sugerencia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Outlook/2S67PKNN/POAs%20%20Integrados%20%20para%202014/Integrados/ok%20%20cuadrado%20Formato%20CME%202014-%20Letr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sheetName val="NIVEL DE ES Y  SISTEMA NACIONAL"/>
      <sheetName val="Lo Esencial"/>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C587" t="str">
            <v>Total Plan Operativo</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ow r="6">
          <cell r="E6" t="str">
            <v>Correlativo de la Actividad</v>
          </cell>
          <cell r="F6" t="str">
            <v>ACTIVIDADES</v>
          </cell>
        </row>
        <row r="9">
          <cell r="E9" t="str">
            <v>1.a.1 E.L.</v>
          </cell>
          <cell r="F9" t="str">
            <v>Taller de validación del nuevo Plan de Estudios de la Carrera de Letras</v>
          </cell>
        </row>
        <row r="10">
          <cell r="F10" t="str">
            <v>b.1 Realizar un apoyo de universidades líderes, reformas en los planes y programas de estudio de todas las carreras para ajustarlas al Modelo Educativo de la UNAH y a las exigencias del desarrollo tecnológico, científico y del entorno social.</v>
          </cell>
        </row>
        <row r="11">
          <cell r="F11" t="str">
            <v>b.2 Impartir talleres de capacitación a toda la comunidad docente  sobre los fundamentos y principios del nuevo modelo educativo.                                                       b.3 Promoción e incentivos para la innovación educativa.</v>
          </cell>
        </row>
        <row r="12">
          <cell r="F12" t="str">
            <v>b.3 Ejecución de la ruta del desarrollo curricular en las unidades Académicas.</v>
          </cell>
        </row>
        <row r="13">
          <cell r="F13" t="str">
            <v>Promoción de la obligatoriedad de mantenimiento del sistema de estadísiticas por parte de todas las instancias de gestión académica.</v>
          </cell>
        </row>
        <row r="14">
          <cell r="E14" t="str">
            <v>1.b.2 E.L.</v>
          </cell>
          <cell r="F14" t="str">
            <v>El nuevo modelo educativo es incorporado en el Plan de Estudios de la Carrera de Letras</v>
          </cell>
        </row>
        <row r="15">
          <cell r="F15" t="str">
            <v>c.1 Actualizar permanentemente los currículos de acuerdo a estudios de pertinencia y de mercado, a realizar y conforme a los planes de mejora del proceso de autoevaluación.</v>
          </cell>
        </row>
        <row r="16">
          <cell r="F16" t="str">
            <v>Inversión para la ejecución de los planes de mejora.</v>
          </cell>
        </row>
        <row r="17">
          <cell r="F17" t="str">
            <v xml:space="preserve">1) Apropiación, alineamiento y articulación de las unidades académicas de la UNAH con los requerimientos del SHACES. </v>
          </cell>
        </row>
        <row r="18">
          <cell r="F18" t="str">
            <v>1) Divulgación de Normas Académicas a toda la comunidad universitaria.                                                                                                                                                                                              2) Edición y publicación.</v>
          </cell>
        </row>
      </sheetData>
      <sheetData sheetId="12">
        <row r="4">
          <cell r="E4" t="str">
            <v>Correlativo de Actividad</v>
          </cell>
          <cell r="F4" t="str">
            <v>ACTIVIDADES</v>
          </cell>
        </row>
        <row r="7">
          <cell r="E7" t="str">
            <v>2.a.1 E.L.</v>
          </cell>
          <cell r="F7" t="str">
            <v>Simposio de Lengua y Literatura</v>
          </cell>
        </row>
        <row r="8">
          <cell r="E8" t="str">
            <v>2.a.2 E.L.</v>
          </cell>
          <cell r="F8" t="str">
            <v>Realización de al menos 2 talleres de investigación: uno  de investigación lingüística y otro de investigación literaria</v>
          </cell>
        </row>
        <row r="9">
          <cell r="F9" t="str">
            <v>Participar en convocatorias de becas de investigación, profesores-investigadores de las facultades y los centros regionales.</v>
          </cell>
        </row>
        <row r="10">
          <cell r="F10" t="str">
            <v>Concursar a becas de investigación, a nivel nacional e internacional.</v>
          </cell>
        </row>
        <row r="11">
          <cell r="F11" t="str">
            <v>Participar en el concurso por los premios a la investigación como reconocimiento a la labor y trayectoria investigativa.</v>
          </cell>
        </row>
        <row r="12">
          <cell r="E12" t="str">
            <v>2.b.1 E.L.</v>
          </cell>
          <cell r="F12" t="str">
            <v>Publicación de al menos dos artículos (lingüísticos o literarios) en revistas científicas</v>
          </cell>
        </row>
        <row r="13">
          <cell r="F13" t="str">
            <v>Indexar las revistas existentes y  de la creación de nuevas revistas de las facultades y centros regionales, siguiendo los criterios internacionales de calidad.</v>
          </cell>
        </row>
        <row r="14">
          <cell r="E14" t="str">
            <v>2.b.2 E.L.</v>
          </cell>
          <cell r="F14" t="str">
            <v>Presentación de al menos dos ponencias (lingüísticas o literarias) en el Congreso de Investigación Científica</v>
          </cell>
        </row>
        <row r="15">
          <cell r="E15" t="str">
            <v>2.b.3 E.L.</v>
          </cell>
          <cell r="F15" t="str">
            <v>Encuentro de Profesores de Lengua y Literatura a nivel nacional</v>
          </cell>
        </row>
        <row r="16">
          <cell r="E16" t="str">
            <v>2.b.4 E.L.</v>
          </cell>
          <cell r="F16" t="str">
            <v>Encuentro de egresados de Letras de Lingüística y Literatura a nivel nacional</v>
          </cell>
        </row>
        <row r="17">
          <cell r="F17" t="str">
            <v>Participar en eventos de investigación científica organizados por la Dirección de Investigación Científica (conversatorios, conferencias, simposios, encuentros de investigación)</v>
          </cell>
        </row>
        <row r="18">
          <cell r="F18" t="str">
            <v>Organizar eventos científicos para difundir los resultados de la investigación de la  facultad o centro regional</v>
          </cell>
        </row>
        <row r="19">
          <cell r="E19" t="str">
            <v>2.c.1 E.L.</v>
          </cell>
          <cell r="F19" t="str">
            <v>Presentación de al menos dos ponencias (lingüísticas o literarias) en eventos científicos internacionales</v>
          </cell>
        </row>
        <row r="20">
          <cell r="F20" t="str">
            <v>Realizar proyectos de investigación que recaben ideas de tecnología e innovación que llevadas a la práctica resuelva carencias y necesidades sociales, económicas y ambientales.</v>
          </cell>
        </row>
        <row r="21">
          <cell r="F21" t="str">
            <v xml:space="preserve">Participar en el Diplomado en investigación científica. </v>
          </cell>
        </row>
        <row r="22">
          <cell r="F22" t="str">
            <v>Participar en los  Cursos de apoyo a la investigación científica.</v>
          </cell>
        </row>
        <row r="23">
          <cell r="F23" t="str">
            <v xml:space="preserve">Crear Unidades de Investigación por facultad y centro para fortalecer la estructura de investigación </v>
          </cell>
        </row>
        <row r="24">
          <cell r="F24" t="str">
            <v>Crear Institutos de Investigación  para fortalecer la estructura de investigación.</v>
          </cell>
        </row>
        <row r="26">
          <cell r="E26" t="str">
            <v>2.e.1 E.L.</v>
          </cell>
          <cell r="F26" t="str">
            <v>Dos profesores reciben como carga académica la labor de investigación</v>
          </cell>
        </row>
        <row r="27">
          <cell r="F27" t="str">
            <v>Firmar convenios o acuerdos con organizaciones nacionales o internacionales para la realización conjunta de proyectos de investigación.</v>
          </cell>
        </row>
        <row r="28">
          <cell r="F28" t="str">
            <v>Gestionar recursos para realizar investigaciones sobre los temas prioritarios de la UNAH y la facultad/centro regional.</v>
          </cell>
        </row>
        <row r="29">
          <cell r="E29" t="str">
            <v>2.e.2 E.L.</v>
          </cell>
          <cell r="F29" t="str">
            <v>Un docente de la Carrera de Letras realiza una pasantía en una universidad nacional o extranjera</v>
          </cell>
        </row>
        <row r="30">
          <cell r="F30" t="str">
            <v xml:space="preserve">Implementar el  funcionamiento de Spin Off universitarias en la UNAH. </v>
          </cell>
        </row>
      </sheetData>
      <sheetData sheetId="13">
        <row r="5">
          <cell r="E5" t="str">
            <v>Correlativo de Actividad</v>
          </cell>
          <cell r="F5" t="str">
            <v>ACTIVIDADES</v>
          </cell>
        </row>
        <row r="9">
          <cell r="E9" t="str">
            <v>3.a.1 E.L.</v>
          </cell>
          <cell r="F9" t="str">
            <v>a.1 Creación y funcionamiento de un Comité de Vinculación en cada unidad académica para que promueva y gestione el desarrollo  de proyectos con la Dirección de Gestión UNAH- Sociedad para contribuir a la solución de problemas en el país.</v>
          </cell>
        </row>
        <row r="11">
          <cell r="E11" t="str">
            <v>3.b.1 E.L.</v>
          </cell>
          <cell r="F11" t="str">
            <v>Proyecto para el Fomento Nacional de la Lectura</v>
          </cell>
        </row>
        <row r="12">
          <cell r="E12" t="str">
            <v>3.b.2 E.L.</v>
          </cell>
          <cell r="F12" t="str">
            <v>15 estudiantes realizan práctica profesionala supervisada en la Biblioteca del Instituto Hondureño de Antropología e Historia</v>
          </cell>
        </row>
        <row r="14">
          <cell r="E14" t="str">
            <v>3.c.1 E.L.</v>
          </cell>
          <cell r="F14" t="str">
            <v>Semana del Idioma Español</v>
          </cell>
        </row>
        <row r="15">
          <cell r="E15" t="str">
            <v>3.d.1 E.L.</v>
          </cell>
          <cell r="F15" t="str">
            <v>Organizar una Revista de publicación Científica de Lingüística a nivel virtual</v>
          </cell>
        </row>
      </sheetData>
      <sheetData sheetId="14">
        <row r="4">
          <cell r="E4" t="str">
            <v>Correlativo de Actividad</v>
          </cell>
          <cell r="F4" t="str">
            <v>ACTIVIDADES</v>
          </cell>
        </row>
        <row r="7">
          <cell r="E7" t="str">
            <v>4.a.1 E.L.</v>
          </cell>
          <cell r="F7" t="str">
            <v>Capacitaciones en: modelo educativo, aprender a aprender,Técnicas de Investigación, métodos y técnicas de la enseñanza, organización de Currículo, Evaluación de Programas y Técnicas Computacionales</v>
          </cell>
        </row>
        <row r="9">
          <cell r="E9" t="str">
            <v>4.a.2  E.L.</v>
          </cell>
          <cell r="F9" t="str">
            <v>Apertura de la Mestría  en Lingüística</v>
          </cell>
        </row>
        <row r="10">
          <cell r="E10" t="str">
            <v>4.a.3 E.L:</v>
          </cell>
          <cell r="F10" t="str">
            <v>Seguimiento a: Diplomado en Lengua y Literatura y Técnico universitario en Lengua de Señas</v>
          </cell>
        </row>
        <row r="11">
          <cell r="E11" t="str">
            <v>4.a.4 E.L.</v>
          </cell>
          <cell r="F11" t="str">
            <v xml:space="preserve">Creación de los siguientes Diplomados: Hermenéutica y Semiótica Literaria </v>
          </cell>
        </row>
        <row r="12">
          <cell r="E12" t="str">
            <v>4.a.5 E.L:</v>
          </cell>
          <cell r="F12" t="str">
            <v>Seguimiento a: Diplomado en Lengua y Literatura y Técnico universitario en Lengua de Señas</v>
          </cell>
        </row>
        <row r="13">
          <cell r="E13" t="str">
            <v>4.a.6 E.L.</v>
          </cell>
          <cell r="F13" t="str">
            <v>Contratación de 7 Profesores Auxiliar</v>
          </cell>
        </row>
        <row r="14">
          <cell r="F14" t="str">
            <v>Socialización e implementación de mecanismos que aseguren el uso del perfil general docente.</v>
          </cell>
        </row>
        <row r="16">
          <cell r="F16" t="str">
            <v>b.2 Aumentar inversión institucional para la oferta de postgrados a los docentes.</v>
          </cell>
        </row>
        <row r="17">
          <cell r="F17" t="str">
            <v>1) Socialización de la evaluación del desempeño a docentes y personal administrativo.                                                                                                                                                                  2) Implementación de la Evaluación del desempeño</v>
          </cell>
        </row>
      </sheetData>
      <sheetData sheetId="15">
        <row r="5">
          <cell r="E5" t="str">
            <v>Correlativo de Actividad</v>
          </cell>
          <cell r="F5" t="str">
            <v>ACTIVIDADES</v>
          </cell>
        </row>
      </sheetData>
      <sheetData sheetId="16">
        <row r="4">
          <cell r="E4" t="str">
            <v>Correlativo de Actividad</v>
          </cell>
          <cell r="F4" t="str">
            <v>ACTIVIDADES</v>
          </cell>
        </row>
      </sheetData>
      <sheetData sheetId="17">
        <row r="5">
          <cell r="E5" t="str">
            <v>Correlativo de Actividad</v>
          </cell>
          <cell r="F5" t="str">
            <v>ACTIVIDADES</v>
          </cell>
        </row>
      </sheetData>
      <sheetData sheetId="18"/>
      <sheetData sheetId="19" refreshError="1"/>
      <sheetData sheetId="20">
        <row r="5">
          <cell r="E5" t="str">
            <v>Correlativo de Actividad</v>
          </cell>
          <cell r="F5" t="str">
            <v>ACTIVIDADES</v>
          </cell>
        </row>
      </sheetData>
      <sheetData sheetId="21">
        <row r="1">
          <cell r="E1" t="str">
            <v>GOBERNABILIDAD Y PROCESO DE GESTIÓN DESCENTRALIZADAS EN REDES</v>
          </cell>
        </row>
        <row r="5">
          <cell r="E5" t="str">
            <v>Correlativo de Actividad</v>
          </cell>
          <cell r="F5" t="str">
            <v>ACTIVIDADES</v>
          </cell>
        </row>
      </sheetData>
      <sheetData sheetId="22">
        <row r="3">
          <cell r="E3" t="str">
            <v>Correlativo de Actividad</v>
          </cell>
          <cell r="F3" t="str">
            <v>ACTIVIDADES</v>
          </cell>
        </row>
      </sheetData>
      <sheetData sheetId="23">
        <row r="3">
          <cell r="E3" t="str">
            <v>Correlativo de Actividad</v>
          </cell>
          <cell r="F3" t="str">
            <v>ACTIVIDADES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Gestion Academica"/>
      <sheetName val="Gobernabilidad"/>
      <sheetName val="NIVEL DE ES Y  SISTEMA NACIONAL"/>
      <sheetName val="Lo Esencial"/>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C587" t="str">
            <v>Total Plan Operativo</v>
          </cell>
        </row>
      </sheetData>
      <sheetData sheetId="3">
        <row r="54">
          <cell r="D54">
            <v>4380</v>
          </cell>
        </row>
      </sheetData>
      <sheetData sheetId="4">
        <row r="73">
          <cell r="D73">
            <v>5463274.0949999997</v>
          </cell>
        </row>
      </sheetData>
      <sheetData sheetId="5" refreshError="1"/>
      <sheetData sheetId="6"/>
      <sheetData sheetId="7">
        <row r="10">
          <cell r="D10">
            <v>3600</v>
          </cell>
        </row>
      </sheetData>
      <sheetData sheetId="8">
        <row r="13">
          <cell r="D13" t="str">
            <v>2.d.1</v>
          </cell>
        </row>
      </sheetData>
      <sheetData sheetId="9"/>
      <sheetData sheetId="10" refreshError="1"/>
      <sheetData sheetId="11">
        <row r="6">
          <cell r="E6" t="str">
            <v>Correlativo de la Actividad</v>
          </cell>
          <cell r="F6" t="str">
            <v>ACTIVIDADES</v>
          </cell>
        </row>
        <row r="9">
          <cell r="E9" t="str">
            <v>1.a.1</v>
          </cell>
          <cell r="F9" t="str">
            <v>Realizar cuatro reuniones taller con el fin de completar y finalizar  el currículo de la Carrera de Arquitectura socializándolo e incorporando a todos los actores de la unidad académica ( tomando como punto de partida el  borrador realizado en el programa de las carreras prioritarias por la VRA .</v>
          </cell>
        </row>
        <row r="10">
          <cell r="E10" t="str">
            <v>1.a.2</v>
          </cell>
          <cell r="F10" t="str">
            <v xml:space="preserve"> Actualizar convenios con universidades involucradas en la MPD, analizar posible convenio con Universidad de Guadalajara o Sevilla, seguir en colaboraciòn con la Universidad Politècnca de Valencia,  concretar colaboraciones con la Universidad de Guadalajara , dar seguimiento a las iniciativas de la Universidad de Calabria y Roma Tre</v>
          </cell>
        </row>
        <row r="11">
          <cell r="E11" t="str">
            <v>1.a.3</v>
          </cell>
          <cell r="F11" t="str">
            <v>Talleres a  docentes en el nuevo modelo curricular: planeaciòn, metodos didàcticos por competencias ,evaluaciòn, enseñanza en talleres</v>
          </cell>
        </row>
        <row r="12">
          <cell r="E12" t="str">
            <v>1.b.1</v>
          </cell>
          <cell r="F12" t="str">
            <v>Formaciòn docente en el uso de la plataforma tecnològica de la UNAH</v>
          </cell>
        </row>
        <row r="13">
          <cell r="E13" t="str">
            <v>1.b.2</v>
          </cell>
          <cell r="F13" t="str">
            <v xml:space="preserve"> supervisión de la práctica docente y  de los indices y estadisticas relacionados, instaurar la cultura de la construcción de la carpeta del docente.</v>
          </cell>
        </row>
        <row r="14">
          <cell r="E14" t="str">
            <v>1.b.3</v>
          </cell>
          <cell r="F14" t="str">
            <v xml:space="preserve"> Re-diseño del seguimiento y orientaciòn al estudiante (tutorias) </v>
          </cell>
        </row>
        <row r="16">
          <cell r="E16" t="str">
            <v>1.c.1</v>
          </cell>
          <cell r="F16" t="str">
            <v>Realizaciòn de una consultoria para estudio de demanda en carreras relacionadas con la arquitectura</v>
          </cell>
        </row>
        <row r="19">
          <cell r="E19" t="str">
            <v>1.c.2</v>
          </cell>
          <cell r="F19" t="str">
            <v>Hacer normativa institucional interna de la Escuela de Arquitectura</v>
          </cell>
        </row>
      </sheetData>
      <sheetData sheetId="12">
        <row r="4">
          <cell r="E4" t="str">
            <v>Correlativo de Actividad</v>
          </cell>
          <cell r="F4" t="str">
            <v>ACTIVIDADES</v>
          </cell>
        </row>
        <row r="7">
          <cell r="E7" t="str">
            <v>2.2.2</v>
          </cell>
        </row>
        <row r="18">
          <cell r="E18" t="str">
            <v>2.d.1</v>
          </cell>
          <cell r="F18" t="str">
            <v>Taller a docente sobre el método científico de la investigación</v>
          </cell>
        </row>
        <row r="20">
          <cell r="E20" t="str">
            <v>Organizar la comisión  de investigación, que  generen un reglamento donde se expongan procesos con tiempos concretos de formulación, seguimiento, obtención de logros. Organizar las lineas, las políticas.</v>
          </cell>
        </row>
        <row r="26">
          <cell r="E26" t="str">
            <v>2.e.1</v>
          </cell>
          <cell r="F26" t="str">
            <v xml:space="preserve">     Taller docente sobre integración de la investigación como un eje transversal en la práctica docente.</v>
          </cell>
        </row>
      </sheetData>
      <sheetData sheetId="13">
        <row r="3">
          <cell r="E3" t="str">
            <v>Correlativo de Actividad</v>
          </cell>
          <cell r="F3" t="str">
            <v>ACTIVIDADES</v>
          </cell>
        </row>
        <row r="7">
          <cell r="E7" t="str">
            <v>3.a.1</v>
          </cell>
          <cell r="F7" t="str">
            <v xml:space="preserve"> Desarrollar la politica y reglamento del  Comité de Vinculación en la escuela de Arquitectura  para que promueva y gestione el desarrollo  de proyectos con la Dirección de vincuación  UNAH- Sociedad para contribuir a la solución de problemas en el país;organizando  la unidad de vinculación, su reglamento y establecer mecanismos de vinculaciòn con entidades del estado y ONGs de manera que se garantice que la mayoria de la práctica profesional,los ejercicios de diseño y otras asignaturas sean de servicio  real a la comunidad</v>
          </cell>
        </row>
        <row r="8">
          <cell r="E8" t="str">
            <v>3.a.2</v>
          </cell>
          <cell r="F8" t="str">
            <v>Realizaciòn de proyectos de vinculaciòn</v>
          </cell>
        </row>
        <row r="9">
          <cell r="E9" t="str">
            <v>3.a.3</v>
          </cell>
          <cell r="F9" t="str">
            <v>Desarrollo de talleres de capacitación en vinculación al cuerpo docente de la Escuela de Arquitectura</v>
          </cell>
        </row>
        <row r="10">
          <cell r="E10" t="str">
            <v>3.a.4</v>
          </cell>
          <cell r="F10" t="str">
            <v xml:space="preserve"> Socialización de las politicas de vinculación de la UNAH </v>
          </cell>
        </row>
        <row r="12">
          <cell r="E12" t="str">
            <v>3.b.1</v>
          </cell>
          <cell r="F12" t="str">
            <v xml:space="preserve"> Al menos dos convenios con entidades públicas y/o privadas.</v>
          </cell>
        </row>
        <row r="16">
          <cell r="E16" t="str">
            <v>3.d.1</v>
          </cell>
          <cell r="F16" t="str">
            <v>Difusión de todos los eventos en los medios de difusión de la UNAH.</v>
          </cell>
        </row>
      </sheetData>
      <sheetData sheetId="14">
        <row r="3">
          <cell r="E3" t="str">
            <v>Correlativo de Actividad</v>
          </cell>
          <cell r="F3" t="str">
            <v>ACTIVIDADES</v>
          </cell>
        </row>
        <row r="6">
          <cell r="E6" t="str">
            <v>4.a.1</v>
          </cell>
          <cell r="F6" t="str">
            <v xml:space="preserve"> Desarrollar un taller  en las exigencias pedagogicas modernas en arquitectura con consultor experto internacional    </v>
          </cell>
        </row>
        <row r="8">
          <cell r="E8" t="str">
            <v>4.a.2</v>
          </cell>
          <cell r="F8" t="str">
            <v xml:space="preserve">   Talleres sobre didactica en el diseño arquitectónico</v>
          </cell>
        </row>
        <row r="9">
          <cell r="E9" t="str">
            <v>4.a.3</v>
          </cell>
          <cell r="F9" t="str">
            <v xml:space="preserve">Búsqueda de instituciones que brinden programas certificados   </v>
          </cell>
        </row>
        <row r="10">
          <cell r="E10" t="str">
            <v>4.a.4</v>
          </cell>
          <cell r="F10" t="str">
            <v>Capacitaciones de todo el cuerpo docente en programas informáticos utilizados en la práctica arquitectónica actual</v>
          </cell>
        </row>
        <row r="11">
          <cell r="E11" t="str">
            <v>4.b.1</v>
          </cell>
          <cell r="F11" t="str">
            <v>Contratación de docentes: 7 tiempo completo, 7 por hora, 4 instructores</v>
          </cell>
        </row>
      </sheetData>
      <sheetData sheetId="15">
        <row r="3">
          <cell r="E3" t="str">
            <v>Correlativo de Actividad</v>
          </cell>
          <cell r="F3" t="str">
            <v>ACTIVIDADES</v>
          </cell>
        </row>
        <row r="6">
          <cell r="E6" t="str">
            <v>8.8.8</v>
          </cell>
        </row>
        <row r="7">
          <cell r="E7" t="str">
            <v>5.a.1</v>
          </cell>
          <cell r="F7" t="str">
            <v>Realización de 2 encuestas de satisfacción de los graduados, mediante jornada con ellos</v>
          </cell>
        </row>
        <row r="8">
          <cell r="E8" t="str">
            <v>5.b.1</v>
          </cell>
          <cell r="F8" t="str">
            <v>Realización de 1 encuesta sobre el desempeño de los graduados en sus respectivs instituciones de trabajo</v>
          </cell>
        </row>
      </sheetData>
      <sheetData sheetId="16">
        <row r="3">
          <cell r="E3" t="str">
            <v>Correlativo de Actividad</v>
          </cell>
          <cell r="F3" t="str">
            <v>ACTIVIDADES</v>
          </cell>
        </row>
        <row r="6">
          <cell r="E6" t="str">
            <v>9.a.1</v>
          </cell>
          <cell r="F6" t="str">
            <v xml:space="preserve">La Escuela de Arquitectura participa en la red que ha generado SOPTRAVI con el sistema SINIT y RENOT </v>
          </cell>
        </row>
        <row r="18">
          <cell r="E18" t="str">
            <v>6.c.1</v>
          </cell>
          <cell r="F18" t="str">
            <v>Lograr la aprobación de educación Superior de la  Maestría Regional Centroamericana MPD</v>
          </cell>
        </row>
        <row r="19">
          <cell r="E19" t="str">
            <v>6.c.2</v>
          </cell>
          <cell r="F19" t="str">
            <v>Creación de un programa de seguimiento a graduados de la Escuela de Arquitectura</v>
          </cell>
        </row>
      </sheetData>
      <sheetData sheetId="17">
        <row r="3">
          <cell r="E3" t="str">
            <v>Correlativo de Actividad</v>
          </cell>
          <cell r="F3" t="str">
            <v>ACTIVIDADES</v>
          </cell>
        </row>
        <row r="6">
          <cell r="E6" t="str">
            <v>5.5.5</v>
          </cell>
        </row>
        <row r="9">
          <cell r="E9" t="str">
            <v>7.a.1</v>
          </cell>
          <cell r="F9" t="str">
            <v xml:space="preserve">Se fortalecerá la Biblioteca de la Escuela de Arquitectura, sistematizando el proceso de registro de libros, incluyendo las obras en mediios digitales </v>
          </cell>
        </row>
      </sheetData>
      <sheetData sheetId="18">
        <row r="3">
          <cell r="E3" t="str">
            <v>Correlativo de Actividad</v>
          </cell>
          <cell r="F3" t="str">
            <v>ACTIVIDADES</v>
          </cell>
        </row>
        <row r="8">
          <cell r="E8" t="str">
            <v>8.a.1</v>
          </cell>
          <cell r="F8" t="str">
            <v>Instalación de un WI-Fi que de conectividad a todas las aulas de la carrera de arquitectur</v>
          </cell>
        </row>
        <row r="9">
          <cell r="E9" t="str">
            <v>8.b.1</v>
          </cell>
          <cell r="F9" t="str">
            <v>Implementaciòn de un laboratorio de computo con 60 computadoras con el software requerido (20 computadoras cada año), 8 computadoras para nuevos docentes con el software requerido y dos para uso administrativo</v>
          </cell>
        </row>
        <row r="10">
          <cell r="E10" t="str">
            <v>8.b.2</v>
          </cell>
          <cell r="F10" t="str">
            <v>Seguridad en las aulas, protección de equipo didáctico.</v>
          </cell>
        </row>
        <row r="11">
          <cell r="E11" t="str">
            <v>8.b.3</v>
          </cell>
          <cell r="F11" t="str">
            <v>Desarrollo de perfil de proyecto y anteproyecto del edificio que albergará  la Escuela de Arquitectura</v>
          </cell>
        </row>
        <row r="12">
          <cell r="E12" t="str">
            <v>8.b.4</v>
          </cell>
          <cell r="F12" t="str">
            <v>Desarrollo de planos constructivos, especificaciones y presupuesto para licitación</v>
          </cell>
        </row>
        <row r="13">
          <cell r="E13" t="str">
            <v>8.c.1</v>
          </cell>
          <cell r="F13" t="str">
            <v>Equipo didáctico en cada aula: computadora y data show</v>
          </cell>
        </row>
      </sheetData>
      <sheetData sheetId="19">
        <row r="3">
          <cell r="E3" t="str">
            <v>Correlativo de Actividad</v>
          </cell>
          <cell r="F3" t="str">
            <v>ACTIVIDADES</v>
          </cell>
        </row>
        <row r="7">
          <cell r="E7" t="str">
            <v>9.a.1</v>
          </cell>
          <cell r="F7" t="str">
            <v xml:space="preserve">Se firmaran cartas de buenas intensiones que permitan la colaboracion interuniversitaria, así como convenios con empresas e instituciones (Universidad  Roma Tre, Univ. Guadalajara, Univ Valencia, Univ de Bulgaria). </v>
          </cell>
        </row>
        <row r="8">
          <cell r="E8" t="str">
            <v>9.a.2</v>
          </cell>
          <cell r="F8" t="str">
            <v xml:space="preserve"> Se adoptarán estándares y políticas compartidas por las universidades centroamericanas pertenecientes al CSUCA, dentro del proceso de re-diseño curricular de la carrera de arquitectura</v>
          </cell>
        </row>
      </sheetData>
      <sheetData sheetId="20">
        <row r="3">
          <cell r="E3" t="str">
            <v>Correlativo de Actividad</v>
          </cell>
          <cell r="F3" t="str">
            <v>ACTIVIDADES</v>
          </cell>
        </row>
        <row r="7">
          <cell r="E7" t="str">
            <v>10.10.10</v>
          </cell>
        </row>
        <row r="8">
          <cell r="E8" t="str">
            <v>10.b.1</v>
          </cell>
          <cell r="F8" t="str">
            <v>La Escuela dictamina sobre la calidad y pertinencia de los diseños curriculares que se promueven en los distintos centros de educación superior en areas de la arquitectura y afines</v>
          </cell>
        </row>
      </sheetData>
      <sheetData sheetId="21">
        <row r="3">
          <cell r="E3" t="str">
            <v>Correlativo de Actividad</v>
          </cell>
          <cell r="F3" t="str">
            <v>ACTIVIDADES</v>
          </cell>
        </row>
        <row r="6">
          <cell r="E6" t="str">
            <v>11.11.11</v>
          </cell>
        </row>
      </sheetData>
      <sheetData sheetId="22">
        <row r="3">
          <cell r="E3" t="str">
            <v>Correlativo de Actividad</v>
          </cell>
          <cell r="F3" t="str">
            <v>ACTIVIDADES</v>
          </cell>
        </row>
        <row r="6">
          <cell r="E6" t="str">
            <v>12.1.1</v>
          </cell>
          <cell r="F6" t="str">
            <v>Jornadas de formación a los docentes para transversalizar el  enfoque en derechos humanos y eticas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1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Gestion Academica"/>
      <sheetName val="Gobernabilidad"/>
      <sheetName val="NIVEL DE ES Y  SISTEMA NACIONAL"/>
      <sheetName val="Lo Esencial"/>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C587"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Correlativo de la Actividad</v>
          </cell>
          <cell r="F6" t="str">
            <v>ACTIVIDADES</v>
          </cell>
        </row>
        <row r="9">
          <cell r="E9" t="str">
            <v>1.a.1</v>
          </cell>
          <cell r="F9" t="str">
            <v xml:space="preserve">ELCE 01- 1 Taller de modelo educativo UNAH (ELCE/CLE)                                                                                                                                                                                                                                                                                                           </v>
          </cell>
        </row>
        <row r="10">
          <cell r="E10" t="str">
            <v>1.a.2</v>
          </cell>
          <cell r="F10" t="str">
            <v xml:space="preserve"> ELCE 02 - 1Taller de MECR/TEASOL y enfoque ACCIONAL (ELCE/CLE) F12</v>
          </cell>
        </row>
        <row r="11">
          <cell r="E11" t="str">
            <v>1.a.3</v>
          </cell>
          <cell r="F11" t="str">
            <v xml:space="preserve"> ELCE 03 -  1 Taller sobre evaluación en lenguas extranjeras.</v>
          </cell>
        </row>
        <row r="12">
          <cell r="E12" t="str">
            <v>1.a.4</v>
          </cell>
          <cell r="F12" t="str">
            <v xml:space="preserve">ELCE 04 - 1Taller currículo por competencias (ELCE/CLE) </v>
          </cell>
        </row>
        <row r="13">
          <cell r="E13" t="str">
            <v>1.a.5</v>
          </cell>
          <cell r="F13" t="str">
            <v>ELCE 05- Culminación de la revisión del  Currículo de Formación General (ELCE)</v>
          </cell>
        </row>
        <row r="17">
          <cell r="E17" t="str">
            <v>2.b.4</v>
          </cell>
          <cell r="F17" t="str">
            <v>ELCE 06- Actualización  de la base de datos de los estudiantes de la CLE para presentar estadísticas.</v>
          </cell>
        </row>
        <row r="19">
          <cell r="E19" t="str">
            <v>3.c.1</v>
          </cell>
          <cell r="F19" t="str">
            <v>ELCE 07- Análisis de apertura de otra orientación de la carrera:  turismo, traducción, etc.</v>
          </cell>
        </row>
        <row r="22">
          <cell r="E22" t="str">
            <v>3.c.3</v>
          </cell>
          <cell r="F22" t="str">
            <v xml:space="preserve">ELCE 08- 1Taller de trabajo sobre las normas académicas a docentes y estudiantes. </v>
          </cell>
        </row>
      </sheetData>
      <sheetData sheetId="12">
        <row r="4">
          <cell r="E4" t="str">
            <v>Correlativo de Actividad</v>
          </cell>
          <cell r="F4" t="str">
            <v>ACTIVIDADES</v>
          </cell>
        </row>
        <row r="7">
          <cell r="E7" t="str">
            <v>2.a.1</v>
          </cell>
          <cell r="F7" t="str">
            <v>ELCE 09 - Consolidación de la unidad de investigación ELCE/CLE</v>
          </cell>
        </row>
        <row r="8">
          <cell r="E8" t="str">
            <v>2.b.2</v>
          </cell>
          <cell r="F8" t="str">
            <v>ELCE 10- Participación de 4 docentes en el diplomado de  investigación (DICU) para los docentes.  (ELCE/CLE)</v>
          </cell>
        </row>
        <row r="9">
          <cell r="E9" t="str">
            <v>2.b.2</v>
          </cell>
          <cell r="F9" t="str">
            <v>ELCE 11- Envío de convocatorias y promoción a participar a una capacitación a nivel internacional, en materia de investigación.</v>
          </cell>
        </row>
        <row r="11">
          <cell r="E11" t="str">
            <v>2.c.1</v>
          </cell>
          <cell r="F11" t="str">
            <v xml:space="preserve">ELCE 12- Definición de las políticas de investigación UNAH-CLE-ELCE por parte de la UI. </v>
          </cell>
        </row>
        <row r="15">
          <cell r="E15" t="str">
            <v>2.d.4</v>
          </cell>
          <cell r="F15" t="str">
            <v>ELCE 13- Presentación de una o dos investigaciones en la semana científica.</v>
          </cell>
        </row>
        <row r="17">
          <cell r="E17" t="str">
            <v>2.e.1</v>
          </cell>
          <cell r="F17" t="str">
            <v>ELCE 14- Preveer  en el POA del 2015, proyectos de investigación.</v>
          </cell>
        </row>
      </sheetData>
      <sheetData sheetId="13">
        <row r="3">
          <cell r="E3" t="str">
            <v>Correlativo de Actividad</v>
          </cell>
          <cell r="F3" t="str">
            <v>ACTIVIDADES</v>
          </cell>
        </row>
        <row r="7">
          <cell r="E7" t="str">
            <v>3.a.1</v>
          </cell>
          <cell r="F7" t="str">
            <v>ELCE 15 - Integración  del Comité de Vinculación UNAH-Sociedad en la ELCE, debidamente  inscrita en la respectiva unidad  (DVSU). Establecimiento de un plan de acción.</v>
          </cell>
        </row>
        <row r="8">
          <cell r="E8" t="str">
            <v>3.a.2</v>
          </cell>
          <cell r="F8" t="str">
            <v xml:space="preserve">ELCE 16 - 1 Taller sobre poíticas de Vinculción. </v>
          </cell>
        </row>
        <row r="10">
          <cell r="E10" t="str">
            <v>3.b.2</v>
          </cell>
          <cell r="F10" t="str">
            <v>ELCE 17- Identificación de instituciones para posibles alianzas estratégicas para diversificar la PPS.</v>
          </cell>
        </row>
        <row r="11">
          <cell r="E11" t="str">
            <v xml:space="preserve">3.b.3                                        </v>
          </cell>
          <cell r="F11" t="str">
            <v xml:space="preserve">                  ELCE 18-  Financiamiento de la actividades de  supervisión de la PPS y Práctica Docente.</v>
          </cell>
        </row>
        <row r="13">
          <cell r="E13" t="str">
            <v>3.d.1</v>
          </cell>
          <cell r="F13" t="str">
            <v>ELCE 19- Evaluación y divulgación de los resultados de la PPS y su impacto en las instituciones donde ya se realiza.</v>
          </cell>
        </row>
      </sheetData>
      <sheetData sheetId="14">
        <row r="3">
          <cell r="E3" t="str">
            <v>Correlativo de Actividad</v>
          </cell>
          <cell r="F3" t="str">
            <v>ACTIVIDADES</v>
          </cell>
        </row>
        <row r="6">
          <cell r="E6" t="str">
            <v>4.a.1</v>
          </cell>
          <cell r="F6" t="str">
            <v xml:space="preserve">ELCE 20- Recopilación de documentación referente a los criterios de certificación y análisis de criterios con vista a acreditar a los docentes. </v>
          </cell>
        </row>
        <row r="10">
          <cell r="E10" t="str">
            <v>4.b.3</v>
          </cell>
          <cell r="F10" t="str">
            <v>ELCE 21-                Establecimiento y busqueda de programas de estudios doctorales en a desarrollar a partir del 2015 para que por lo menos el 5% de los  docentes con grado de Maestría, acepten seguir formacion de doctorados en el exterior. Participacion de un docente del área de inglés en el congreso TEASOL</v>
          </cell>
        </row>
        <row r="13">
          <cell r="E13" t="str">
            <v>4.b.4</v>
          </cell>
          <cell r="F13" t="str">
            <v xml:space="preserve">ELCE 22- Sensiblización, validación y acompañamiento (con docentes voluntarios) de las diferentes  propuesta de evaluación de desempeño docente, de la ELCE/CLE/UNAH.  </v>
          </cell>
        </row>
      </sheetData>
      <sheetData sheetId="15">
        <row r="3">
          <cell r="E3" t="str">
            <v>Correlativo de Actividad</v>
          </cell>
          <cell r="F3" t="str">
            <v>ACTIVIDADES</v>
          </cell>
        </row>
        <row r="10">
          <cell r="E10" t="str">
            <v xml:space="preserve">5.d.1                                </v>
          </cell>
          <cell r="F10" t="str">
            <v>ELCE 39- Elaboración de un programa  de formación continua para los egresados.                                              ELCE 40-  Realización del Precongreso de Egresados.</v>
          </cell>
        </row>
      </sheetData>
      <sheetData sheetId="16">
        <row r="3">
          <cell r="E3" t="str">
            <v>Correlativo de Actividad</v>
          </cell>
          <cell r="F3" t="str">
            <v>ACTIVIDADES</v>
          </cell>
        </row>
        <row r="6">
          <cell r="E6" t="str">
            <v>9.a.1</v>
          </cell>
          <cell r="F6" t="str">
            <v>ELCE 41- Acercamientos con SPS, UNAH-VA y Copán para proyectos académicos.</v>
          </cell>
        </row>
        <row r="7">
          <cell r="E7" t="str">
            <v>9.a.2</v>
          </cell>
          <cell r="F7" t="str">
            <v>ELCE 42- Acercamientos con las universidades centroamericanas para establecer redes académicas.</v>
          </cell>
        </row>
        <row r="11">
          <cell r="E11" t="str">
            <v xml:space="preserve">9.b.1                                 </v>
          </cell>
          <cell r="F11" t="str">
            <v xml:space="preserve">ELCE 43- Gestión administrativa para pilotear clases de lengua generales en línea (ELCE) y clases de especialidad de la CLE. </v>
          </cell>
        </row>
        <row r="14">
          <cell r="E14" t="str">
            <v>9.b.4</v>
          </cell>
          <cell r="F14" t="str">
            <v>ELCE 44 - Reconocimientos para la labor docente de la CLE y de la ELCE.</v>
          </cell>
        </row>
      </sheetData>
      <sheetData sheetId="17">
        <row r="3">
          <cell r="E3" t="str">
            <v>Correlativo de Actividad</v>
          </cell>
          <cell r="F3" t="str">
            <v>ACTIVIDADES</v>
          </cell>
        </row>
        <row r="6">
          <cell r="E6" t="str">
            <v>5.a.1</v>
          </cell>
          <cell r="F6" t="str">
            <v>ELCE 23- comparación de correspondencia entre la base de datos de registro y  la base de la CLE.</v>
          </cell>
        </row>
        <row r="8">
          <cell r="E8" t="str">
            <v>5.a.3</v>
          </cell>
          <cell r="F8" t="str">
            <v xml:space="preserve">ELCE 24 - Gestión ante casa editoras para obtención de bibliografìa actualizada para fortalecer el centro de Reursos Bibliograficos de la ELCE-CLE. </v>
          </cell>
        </row>
        <row r="9">
          <cell r="E9" t="str">
            <v>5.a.4</v>
          </cell>
          <cell r="F9" t="str">
            <v>ELCE 25 - Gestión del Crentro bibliograficos virtual para la ELCE/CLE.</v>
          </cell>
        </row>
        <row r="13">
          <cell r="E13" t="str">
            <v xml:space="preserve">5.b.1                        </v>
          </cell>
          <cell r="F13" t="str">
            <v>ELCE 26- Creación de los espacios necesarios para que los estudiantes puedan organizar.                          ELCE 27- Participación de estudiantes de francés a SEDIFRALE</v>
          </cell>
        </row>
        <row r="14">
          <cell r="E14" t="str">
            <v xml:space="preserve">5.b.2 </v>
          </cell>
          <cell r="F14" t="str">
            <v>ELCE 28- Estudio comparativo de los estudiantes con puntaje mínimo y máximo obtenido en la PAA afín de  elevar el puntaje de la PAA.                                                        ELCE 29- Establecimiento del nuevo perfil de ingreso.</v>
          </cell>
        </row>
      </sheetData>
      <sheetData sheetId="18">
        <row r="3">
          <cell r="E3" t="str">
            <v>Correlativo de Actividad</v>
          </cell>
          <cell r="F3" t="str">
            <v>ACTIVIDADES</v>
          </cell>
        </row>
        <row r="8">
          <cell r="E8" t="str">
            <v>6.a.1</v>
          </cell>
          <cell r="F8" t="str">
            <v xml:space="preserve">ELCE 29- Creación de un dominio para la ELCE y finalización del proceso de creación de la página WEB de la CLE con la DEGT. </v>
          </cell>
        </row>
        <row r="9">
          <cell r="E9" t="str">
            <v>6.b.1</v>
          </cell>
          <cell r="F9" t="str">
            <v>ELCE 30- Estudio cuantitativo y cualitativo para la ubicación del espacio físico de la ELCE y CLE, a fin de justificar la construcción del edificio. Entre tanto mejorar el espacio fisico, administrativo y academico.</v>
          </cell>
        </row>
        <row r="10">
          <cell r="E10" t="str">
            <v>6.c.1                                  6.c.2</v>
          </cell>
          <cell r="F10" t="str">
            <v xml:space="preserve">ELCE 31- Elaboración del proyecto para la modernización del centro de recursos virtuales de la ELCE.                                    ELCE 32-  Elaboración del proyecto para la posible apertura de un laboratorio para la CLE. </v>
          </cell>
        </row>
        <row r="11">
          <cell r="E11" t="str">
            <v>6.d.2</v>
          </cell>
          <cell r="F11" t="str">
            <v>ELCE 33- Redacción de un informe labor académica (Docencia, Investigación y Vinculación) de cada docente, a la coordinación y a la jefatura.</v>
          </cell>
        </row>
      </sheetData>
      <sheetData sheetId="19">
        <row r="3">
          <cell r="E3" t="str">
            <v>Correlativo de Actividad</v>
          </cell>
          <cell r="F3" t="str">
            <v>ACTIVIDADES</v>
          </cell>
        </row>
        <row r="7">
          <cell r="E7" t="str">
            <v>7.a.1</v>
          </cell>
          <cell r="F7" t="str">
            <v xml:space="preserve">ELCE 34- Acercamiento a la VRI para conocer la gama de convenios existentes con universidades e instituciones con quienes la UNAH tiene convenios, para identificar aquellas con las cuales nos gustaría tener enlaces. </v>
          </cell>
        </row>
        <row r="11">
          <cell r="E11" t="str">
            <v>7.b.1</v>
          </cell>
          <cell r="F11" t="str">
            <v>ELCE 35- Calendarizacion, actualización y monitoreo semestral de todos los proyectos, para rendición de cuentas.</v>
          </cell>
        </row>
        <row r="14">
          <cell r="E14" t="str">
            <v xml:space="preserve">7.c.1 </v>
          </cell>
          <cell r="F14" t="str">
            <v xml:space="preserve">ELCE 36- Elaboración de la propuesta del Centro de lengua.                                ELCE 37-  Acercamiento CLE-SPS                                     ELCE 38- Acercamiento con el SED para conoer las implicaciones del traspaso del programa a nuestra unidad. </v>
          </cell>
        </row>
      </sheetData>
      <sheetData sheetId="20">
        <row r="3">
          <cell r="E3" t="str">
            <v>Correlativo de Actividad</v>
          </cell>
          <cell r="F3" t="str">
            <v>ACTIVIDADES</v>
          </cell>
        </row>
        <row r="7">
          <cell r="E7" t="str">
            <v>10.a.2</v>
          </cell>
          <cell r="F7" t="str">
            <v xml:space="preserve">ELCE 46- Gestión ante las autoridades para hacer efectivo los incentivos a los talentos humanos de la  ELCE y la CLE.                                         ELCE 47 - 1Taller sobre trabajo en Equipo (Administrativos y Docentes de la ELCE)                               ELCE 48- 1 Taller sobre Relaciones interpersonales. </v>
          </cell>
        </row>
      </sheetData>
      <sheetData sheetId="21">
        <row r="3">
          <cell r="E3" t="str">
            <v>Correlativo de Actividad</v>
          </cell>
          <cell r="F3" t="str">
            <v>ACTIVIDADES</v>
          </cell>
        </row>
        <row r="8">
          <cell r="E8" t="str">
            <v>10.a.2</v>
          </cell>
          <cell r="F8" t="str">
            <v>ELCE 45- 1er Acercamiento con el Ministerio de Educación Pública para dar a conocer los proyectos de la CLE-PPS</v>
          </cell>
        </row>
      </sheetData>
      <sheetData sheetId="22">
        <row r="3">
          <cell r="E3" t="str">
            <v>Correlativo de Actividad</v>
          </cell>
          <cell r="F3" t="str">
            <v>ACTIVIDADES</v>
          </cell>
        </row>
        <row r="7">
          <cell r="E7" t="str">
            <v>11.a. 1</v>
          </cell>
          <cell r="F7" t="str">
            <v xml:space="preserve">ELCE - 49- 1 taller de ética en el currículo para la ELCE y la CLE. </v>
          </cell>
        </row>
        <row r="10">
          <cell r="E10" t="str">
            <v>11.b.1</v>
          </cell>
          <cell r="F10" t="str">
            <v>ELCE 50- Establecimiento de un calendario cívico para fortalecer la identidad nacional.</v>
          </cell>
        </row>
        <row r="13">
          <cell r="E13" t="str">
            <v>11.c.1</v>
          </cell>
          <cell r="F13" t="str">
            <v>Realización de todas las actividades culturales de la CLE/ELCE:                                         ELCE 51-1  La francofonía,           ELCE 52-1. Festival  de la lectura        ELCE 53-1fiesta de la música          ELCE 54-1el aniversario de la carrera ELCE 55-1 la semana de la lengua italiana  ELCE 56-1, acción de gracias.                                           ELCE 57-1 Festival del cine asiático                                                          ELCE 58-1 Festival del cine brasileño.</v>
          </cell>
        </row>
        <row r="21">
          <cell r="F21" t="str">
            <v>ELCE 59- Realización de la Feria Intercultural por la paz y los derechos humanos</v>
          </cell>
        </row>
        <row r="23">
          <cell r="E23" t="str">
            <v>11.d.1</v>
          </cell>
          <cell r="F23" t="str">
            <v>ELCE 59- Realización de la Feria Intercultural por la paz y los derechos humanos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NIVEL DE ES Y  SISTEMA NACIONAL"/>
      <sheetName val="Gobernabilidad"/>
      <sheetName val="Lo Esencial"/>
    </sheetNames>
    <sheetDataSet>
      <sheetData sheetId="0" refreshError="1"/>
      <sheetData sheetId="1" refreshError="1"/>
      <sheetData sheetId="2" refreshError="1">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row r="584">
          <cell r="C584"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E3" t="str">
            <v>Correlativo de la Actividad</v>
          </cell>
          <cell r="F3" t="str">
            <v>ACTIVIDADES</v>
          </cell>
        </row>
        <row r="6">
          <cell r="E6" t="str">
            <v xml:space="preserve">1.a.1                                1.a.2                                     1.a.3                                  1.a.4                                1.a.5                                         </v>
          </cell>
          <cell r="F6" t="str">
            <v>ELCE 01- 1 TALLER DE MODELO EDUCATIVO UNAH (ELCE/CLE)                                                  ELCE 02 - 1TALLER DE MECR/TEASOL Y ACCIONAL (ELCE/CLE) F12                                                      ELCE 03 -  1 TALLER SOBRE EVALUACIÒN DE LENGUAS EXTRANJERAS.                                                                                                                                                  ELCE 04 - 1TALLER CURRICULO POR COMPETENCIAS (ELCE/CLE)                            ELCE 05- Culminazió de la revisión del  CURRICULO DE FORMACIÒN GENERAL (ELCE)</v>
          </cell>
        </row>
        <row r="10">
          <cell r="E10" t="str">
            <v>2.b.4</v>
          </cell>
          <cell r="F10" t="str">
            <v>ELCE 06- Actualización  de la base de datos de los estudiantes de la CLE, para presentar estadísticas.</v>
          </cell>
        </row>
        <row r="12">
          <cell r="E12" t="str">
            <v>3.c.1</v>
          </cell>
          <cell r="F12" t="str">
            <v>ELCE 07- Análisis de apertura de otra orientación de la carrera:  turismo, traducción, etc.</v>
          </cell>
        </row>
        <row r="15">
          <cell r="E15" t="str">
            <v>3.c.3</v>
          </cell>
          <cell r="F15" t="str">
            <v xml:space="preserve">ELCE 08- 1Taller de trabajo sobre las normas académicas a docentes y estudiantes. </v>
          </cell>
        </row>
      </sheetData>
      <sheetData sheetId="12" refreshError="1">
        <row r="3">
          <cell r="E3" t="str">
            <v>Correlativo de Actividad</v>
          </cell>
          <cell r="F3" t="str">
            <v>ACTIVIDADES</v>
          </cell>
        </row>
        <row r="6">
          <cell r="E6" t="str">
            <v>2.a.1</v>
          </cell>
          <cell r="F6" t="str">
            <v>ELCE 09 - Consolidación de la unidad de investigación ELCE/CLE</v>
          </cell>
        </row>
        <row r="7">
          <cell r="E7" t="str">
            <v>2.b.1</v>
          </cell>
          <cell r="F7" t="str">
            <v>ELCE 10- Participación de 4 docentes en el diplomado de  investigación (DICU) para los docentes.  (ELCE/CLE)</v>
          </cell>
        </row>
        <row r="8">
          <cell r="E8" t="str">
            <v>2.b.2</v>
          </cell>
          <cell r="F8" t="str">
            <v>ELCE 11- Envío de convocatorias y promoción a participar a una capacitación a nivel internacional, en materia de investigación.</v>
          </cell>
        </row>
        <row r="10">
          <cell r="E10" t="str">
            <v>2.c.1</v>
          </cell>
          <cell r="F10" t="str">
            <v xml:space="preserve">ELCE 12- Definición de las políticas de investigación UNAH-CLE-ELCE por parte de la UI. </v>
          </cell>
        </row>
        <row r="14">
          <cell r="E14" t="str">
            <v>2.d.4</v>
          </cell>
          <cell r="F14" t="str">
            <v>ELCE 13- Presentación de una o dos investigaciones en la semana científica.</v>
          </cell>
        </row>
        <row r="16">
          <cell r="E16" t="str">
            <v>2.e.1</v>
          </cell>
          <cell r="F16" t="str">
            <v>ELCE 14- Preveer  en el POA del 2015, proyectos de investigación.</v>
          </cell>
        </row>
      </sheetData>
      <sheetData sheetId="13" refreshError="1">
        <row r="3">
          <cell r="E3" t="str">
            <v>Correlativo de Actividad</v>
          </cell>
          <cell r="F3" t="str">
            <v>ACTIVIDADES</v>
          </cell>
        </row>
        <row r="7">
          <cell r="E7" t="str">
            <v>3.a.1</v>
          </cell>
          <cell r="F7" t="str">
            <v>ELCE 15 - Integración  del Comité de Vinculación UNAH-Sociedad en la ELCE, debidamente  inscrita en la respectiva unidad  (DVSU). Establecimiento de un plan de acción.</v>
          </cell>
        </row>
        <row r="8">
          <cell r="E8" t="str">
            <v>3.a.b</v>
          </cell>
          <cell r="F8" t="str">
            <v xml:space="preserve">ELCE 16 - 1 Taller sobre poíticas de Vinculción. </v>
          </cell>
        </row>
        <row r="10">
          <cell r="E10" t="str">
            <v>3.b.2</v>
          </cell>
          <cell r="F10" t="str">
            <v>ELCE 17- Identificación de instituciones para posibles alianzas estratégicas para diversificar la PPS.</v>
          </cell>
        </row>
        <row r="11">
          <cell r="E11" t="str">
            <v>3.c.1                     3.c.2</v>
          </cell>
          <cell r="F11" t="str">
            <v xml:space="preserve">                  ELCE 18-  Financiamiento de la actividades de  supervisión de la PPS y Práctica Docente.</v>
          </cell>
        </row>
        <row r="13">
          <cell r="E13" t="str">
            <v>3.d.1</v>
          </cell>
          <cell r="F13" t="str">
            <v>ELCE 19- Evaluación y divulgación de los resultados de la PPS y su impacto en las instituciones donde ya se realiza.</v>
          </cell>
        </row>
      </sheetData>
      <sheetData sheetId="14" refreshError="1">
        <row r="3">
          <cell r="E3" t="str">
            <v>Correlativo de Actividad</v>
          </cell>
          <cell r="F3" t="str">
            <v>ACTIVIDADES</v>
          </cell>
        </row>
        <row r="6">
          <cell r="E6" t="str">
            <v>4.a.1</v>
          </cell>
          <cell r="F6" t="str">
            <v xml:space="preserve">ELCE 20- Recopilación de documentación referente a los criterios de certificación y análisis de criterios con vista a acreditar a los docentes. </v>
          </cell>
        </row>
        <row r="10">
          <cell r="E10" t="str">
            <v>4.b.3</v>
          </cell>
          <cell r="F10" t="str">
            <v>ELCE 21-                Establecimiento y busqueda de programas de estudios doctorales en a desarrollar a partir del 2015 para que por lo menos el 5% de los  docentes con grado de Maestría, acepten seguir formacion de doctorados en el exterior. Participacion de un docente del área de inglés en el congreso TEASOL</v>
          </cell>
        </row>
        <row r="11">
          <cell r="E11" t="str">
            <v>4.b.4</v>
          </cell>
          <cell r="F11" t="str">
            <v xml:space="preserve">ELCE 22- Sensiblización, validación y acompañamiento (con docentes voluntarios) de las diferentes  propuesta de evaluación de desempeño docente, de la ELCE/CLE/UNAH.  </v>
          </cell>
        </row>
      </sheetData>
      <sheetData sheetId="15" refreshError="1">
        <row r="3">
          <cell r="E3" t="str">
            <v>Correlativo de Actividad</v>
          </cell>
          <cell r="F3" t="str">
            <v>ACTIVIDADES</v>
          </cell>
        </row>
        <row r="6">
          <cell r="E6" t="str">
            <v>5.a.1</v>
          </cell>
          <cell r="F6" t="str">
            <v>ELCE 23- comparación de correspondencia entre la base de datos de registro y  la base de la CLE.</v>
          </cell>
        </row>
        <row r="8">
          <cell r="E8" t="str">
            <v>5.a.3</v>
          </cell>
          <cell r="F8" t="str">
            <v xml:space="preserve">ELCE 24 - Gestión ante casa edictoras para obtención de bibliografìa actualizada para fortalecer el centro de Reursos Bibliograficos de la ELCE-CLE. </v>
          </cell>
        </row>
        <row r="9">
          <cell r="E9" t="str">
            <v>5.a.4</v>
          </cell>
          <cell r="F9" t="str">
            <v>ELCE 25 - Gestión del Crectro bibliograficos virtual para la ELCE/CLE.</v>
          </cell>
        </row>
        <row r="12">
          <cell r="E12" t="str">
            <v xml:space="preserve">5.b.1                        </v>
          </cell>
          <cell r="F12" t="str">
            <v>ELCE 26- Creación de los espacios necesarios para que los estudiantes puedan organizar.                          ELCE 27- Participación de estudiantes de francés a SEDIFRALE</v>
          </cell>
        </row>
        <row r="13">
          <cell r="E13" t="str">
            <v xml:space="preserve">5.b.2 </v>
          </cell>
          <cell r="F13" t="str">
            <v>ELCE 28- Estudio comparativo de los estudiantes con puntaje mínimo y máximo obtenido en la PAA afín de  elevar el puntaje de la PAA.                                                 ELCE 29- Establecimiento del nuevo perfil de ingreso.</v>
          </cell>
        </row>
      </sheetData>
      <sheetData sheetId="16" refreshError="1">
        <row r="3">
          <cell r="E3" t="str">
            <v>Correlativo de Actividad</v>
          </cell>
          <cell r="F3" t="str">
            <v>ACTIVIDADES</v>
          </cell>
        </row>
        <row r="8">
          <cell r="E8" t="str">
            <v>6.a.1</v>
          </cell>
          <cell r="F8" t="str">
            <v xml:space="preserve">ELCE 29- Creación de un dominio para la ELCE y finalización del proceso de creación de la página WEB de la CLE con la DEGT. </v>
          </cell>
        </row>
        <row r="9">
          <cell r="E9" t="str">
            <v>6.b.1</v>
          </cell>
          <cell r="F9" t="str">
            <v>ELCE 30- Estudio cuantitativo y cualitativo para la ubicación del espacio físico de la ELCE y CLE, a fin de justificar la construcción del edificio. Entre tanto mejorar el espacio fisico, administrativo y academico.</v>
          </cell>
        </row>
        <row r="10">
          <cell r="E10" t="str">
            <v>6.c.1                                  6.c.2</v>
          </cell>
          <cell r="F10" t="str">
            <v xml:space="preserve">ELCE 31- Elaboración del proyecto para la modernización del centro de recursos virtuales de la ELCE.                               ELCE 32-  Elaboración del proyecto para la posible apertura de un laboratorio para la CLE. </v>
          </cell>
        </row>
        <row r="11">
          <cell r="E11" t="str">
            <v>6.d.2</v>
          </cell>
          <cell r="F11" t="str">
            <v>ELCE 33- Redacción de un informe labor académica (Docencia, Investigación y Vinculación) de cada docente, a la coordinación y a la jefatura.</v>
          </cell>
        </row>
      </sheetData>
      <sheetData sheetId="17" refreshError="1">
        <row r="3">
          <cell r="E3" t="str">
            <v>Correlativo de Actividad</v>
          </cell>
          <cell r="F3" t="str">
            <v>ACTIVIDADES</v>
          </cell>
        </row>
        <row r="7">
          <cell r="E7" t="str">
            <v>7.a.1</v>
          </cell>
          <cell r="F7" t="str">
            <v xml:space="preserve">ELCE 34- Acercamiento a la VRI para conocer la gama de convenios existentes con universidades e instituciones con quienes la UNAH tiene convenios, para identificar aquellas con las cuales nos gustaría tener enlaces. </v>
          </cell>
        </row>
        <row r="11">
          <cell r="E11" t="str">
            <v>7.b.1</v>
          </cell>
          <cell r="F11" t="str">
            <v>ELCE 35- Calendarizacion, actualización y monitoreo semestral de todos los proyectos, para rendición de cuentas.</v>
          </cell>
        </row>
        <row r="14">
          <cell r="E14" t="str">
            <v xml:space="preserve">7.c.1 </v>
          </cell>
          <cell r="F14" t="str">
            <v xml:space="preserve">ELCE 36- Elaboración de la propuesta del Centro de lengua.                                ELCE 37-  Acercamiento CLE-SPS                                     ELCE 38- Acercamiento con el SED para conoer las implicaciones del traspaso del programa a nuestra unidad. </v>
          </cell>
        </row>
      </sheetData>
      <sheetData sheetId="18" refreshError="1">
        <row r="3">
          <cell r="E3" t="str">
            <v>Correlativo de Actividad</v>
          </cell>
          <cell r="F3" t="str">
            <v>ACTIVIDADES</v>
          </cell>
        </row>
        <row r="10">
          <cell r="E10" t="str">
            <v xml:space="preserve">8.d.1                                </v>
          </cell>
          <cell r="F10" t="str">
            <v>ELCE 39- Elaboración de un programa  de formación continua para los egresados.                                              ELCE 40-  Realización del Precongreso de Egresados.</v>
          </cell>
        </row>
      </sheetData>
      <sheetData sheetId="19" refreshError="1">
        <row r="3">
          <cell r="E3" t="str">
            <v>Correlativo de Actividad</v>
          </cell>
          <cell r="F3" t="str">
            <v>ACTIVIDADES</v>
          </cell>
        </row>
        <row r="6">
          <cell r="E6" t="str">
            <v>9.a.1</v>
          </cell>
          <cell r="F6" t="str">
            <v>ELCE 41- Acercamientos con SPS, UNAH-VA y Copán para proyectos académicos.</v>
          </cell>
        </row>
        <row r="7">
          <cell r="E7" t="str">
            <v>9.a.2</v>
          </cell>
          <cell r="F7" t="str">
            <v>ELCE 42- Acercamientos con las universidades centroamericanas para establecer redes académicas.</v>
          </cell>
        </row>
        <row r="9">
          <cell r="E9" t="str">
            <v xml:space="preserve">9.b.1                                 </v>
          </cell>
          <cell r="F9" t="str">
            <v xml:space="preserve">ELCE 43- Gestión administrativa para pilotear clases de lengua generales en línea (ELCE) y clases de especialidad de la CLE. </v>
          </cell>
        </row>
        <row r="12">
          <cell r="E12" t="str">
            <v>9.b.4</v>
          </cell>
          <cell r="F12" t="str">
            <v>ELCE 44 - Reconocimientos para la labor docente de la CLE y de la ELCE.</v>
          </cell>
        </row>
      </sheetData>
      <sheetData sheetId="20" refreshError="1">
        <row r="3">
          <cell r="E3" t="str">
            <v>Correlativo de Actividad</v>
          </cell>
          <cell r="F3" t="str">
            <v>ACTIVIDADES</v>
          </cell>
        </row>
        <row r="10">
          <cell r="E10" t="str">
            <v>10.a.2</v>
          </cell>
          <cell r="F10" t="str">
            <v>ELCE 45- 1er Acercamiento con el Ministerio de Educación Pública para dar a conocer los proyectos de la CLE-PPS</v>
          </cell>
        </row>
      </sheetData>
      <sheetData sheetId="21" refreshError="1">
        <row r="3">
          <cell r="E3" t="str">
            <v>Correlativo de Actividad</v>
          </cell>
          <cell r="F3" t="str">
            <v>ACTIVIDADES</v>
          </cell>
        </row>
        <row r="7">
          <cell r="E7" t="str">
            <v>10.a.2</v>
          </cell>
          <cell r="F7" t="str">
            <v xml:space="preserve">ELCE 46- Gestión ante las autoridades para hacer efectivo los incentivos a los talentos humanos de la  ELCE y la CLE.                                         ELCE 47 - 1Taller sobre trabajo en Equipo (Administrativos y Docentes de la ELCE)                               ELCE 48- 1 Taller sobre Relaciones interpersonales. </v>
          </cell>
        </row>
      </sheetData>
      <sheetData sheetId="22" refreshError="1">
        <row r="3">
          <cell r="E3" t="str">
            <v>Correlativo de Actividad</v>
          </cell>
          <cell r="F3" t="str">
            <v>ACTIVIDADES</v>
          </cell>
        </row>
        <row r="7">
          <cell r="E7" t="str">
            <v>11.a. 1</v>
          </cell>
          <cell r="F7" t="str">
            <v xml:space="preserve">ELCE - 49- 1 taller de ética en el currículo para la ELCE y la CLE. </v>
          </cell>
        </row>
        <row r="10">
          <cell r="E10" t="str">
            <v>11.b.1</v>
          </cell>
          <cell r="F10" t="str">
            <v>ELCE 50- Establecimiento de un calendario cívico para fortalecer la identidad nacional.</v>
          </cell>
        </row>
        <row r="13">
          <cell r="E13" t="str">
            <v>11.c.1</v>
          </cell>
          <cell r="F13" t="str">
            <v>Realización de todas las actividades culturales de la CLE/ELCE:                                         ELCE 51-1  La francofonía, ELCE 52-1. Festival  de la lectura        ELCE 53-1fiesta de la música          ELCE 54-1el aniversario de la carrera ELCE 55-1 la semana de la lengua italiana  ELCE 56-1, acción de gracias. ELCE 57-1 Festival del cine asiático ELCE 58-1 Festival del cine brasileño.</v>
          </cell>
        </row>
        <row r="15">
          <cell r="E15" t="str">
            <v>11.d.1</v>
          </cell>
          <cell r="F15" t="str">
            <v>ELCE 59- Realización de la Feria Intercultural por la paz y los derechos humanos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C587"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
          <cell r="E6" t="str">
            <v>Correlativo de la Actividad</v>
          </cell>
          <cell r="F6" t="str">
            <v>ACTIVIDADES</v>
          </cell>
        </row>
        <row r="9">
          <cell r="E9" t="str">
            <v>1.a.1</v>
          </cell>
          <cell r="F9" t="str">
            <v>Dar seguimiento a los procesos de  autoevaluación y acreditacion de las carreras de la facultad.</v>
          </cell>
        </row>
        <row r="10">
          <cell r="E10" t="str">
            <v>1.a.2</v>
          </cell>
          <cell r="F10" t="str">
            <v>Desarrollo y fortalecimiento de los postgrados de la Facultad</v>
          </cell>
        </row>
        <row r="14">
          <cell r="E14" t="str">
            <v>1.b.1</v>
          </cell>
          <cell r="F14" t="str">
            <v>Sistematización de procesos de matrícula,permanencia y egreso de estudiantes</v>
          </cell>
        </row>
        <row r="16">
          <cell r="E16" t="str">
            <v>1.c.1</v>
          </cell>
          <cell r="F16" t="str">
            <v>Inclusion de la demanda de profesionales en el proceso de autoevaluación  de cada Escuela.</v>
          </cell>
        </row>
        <row r="18">
          <cell r="E18" t="str">
            <v>1.c.2</v>
          </cell>
          <cell r="F18" t="str">
            <v>Aplicación de las Normas del SHACES en los procesos de acreditación de las carreras</v>
          </cell>
        </row>
      </sheetData>
      <sheetData sheetId="12" refreshError="1">
        <row r="4">
          <cell r="E4" t="str">
            <v>Correlativo de Actividad</v>
          </cell>
          <cell r="F4" t="str">
            <v>ACTIVIDADES</v>
          </cell>
        </row>
        <row r="7">
          <cell r="E7" t="str">
            <v>2.a.1</v>
          </cell>
          <cell r="F7" t="str">
            <v>Motivación a las unidades para llevar a cabo  un mínimo de dos investigaciones por Escuela. Y tener opción a premios para investigadores UNAH</v>
          </cell>
        </row>
        <row r="8">
          <cell r="E8" t="str">
            <v>2.a.2</v>
          </cell>
          <cell r="F8" t="str">
            <v>De manera conjunta, dejar establecidas las líneas de investigacion de la Facultad.</v>
          </cell>
        </row>
        <row r="15">
          <cell r="E15" t="str">
            <v>2.b.1</v>
          </cell>
          <cell r="F15" t="str">
            <v xml:space="preserve">Inclusión en la celebración del aniversario de la facultad  un espacio para la participación de investigadores. </v>
          </cell>
        </row>
        <row r="19">
          <cell r="E19" t="str">
            <v>2.d.1</v>
          </cell>
          <cell r="F19" t="str">
            <v>El decanato promueve la participacion de docentes en el Diplomado en Investigacion</v>
          </cell>
        </row>
        <row r="20">
          <cell r="E20" t="str">
            <v>2.e.1</v>
          </cell>
          <cell r="F20" t="str">
            <v xml:space="preserve">Las unidades académicas organizan sub comisiones de investigacion y siguen las líneas unificadas de la FHHAA </v>
          </cell>
        </row>
      </sheetData>
      <sheetData sheetId="13" refreshError="1">
        <row r="5">
          <cell r="E5" t="str">
            <v>Correlativo de Actividad</v>
          </cell>
          <cell r="F5" t="str">
            <v>ACTIVIDADES</v>
          </cell>
        </row>
        <row r="9">
          <cell r="E9" t="str">
            <v>3.a.1</v>
          </cell>
          <cell r="F9" t="str">
            <v>Se organiza la Unidad de Vinculación en cada Escuela y se establece la normativa para su aplicacion a través de la PPS.</v>
          </cell>
        </row>
        <row r="10">
          <cell r="E10" t="str">
            <v>3.a.2</v>
          </cell>
          <cell r="F10" t="str">
            <v>Motivación a los participantes docentes involucrados en la PPS de todas las carreras mediante capacitación para mejorar su gestión.</v>
          </cell>
        </row>
        <row r="12">
          <cell r="E12" t="str">
            <v>3.b.1</v>
          </cell>
          <cell r="F12" t="str">
            <v>Para retribuir a la sociedad en general, se identifican los espacios públicos que permitan realizar la práctica profesional y se establecen convenios.</v>
          </cell>
        </row>
        <row r="14">
          <cell r="E14" t="str">
            <v>3.c.1</v>
          </cell>
          <cell r="F14" t="str">
            <v>Establecer e implementar un plan de divulgación de los eventos de las escuelas y volcarlas a los medios de difusión de la UNAH, incluyendo las aportaciones a la Agenda Cultural Integrada con el CAC.</v>
          </cell>
        </row>
      </sheetData>
      <sheetData sheetId="14" refreshError="1">
        <row r="4">
          <cell r="E4" t="str">
            <v>Correlativo de Actividad</v>
          </cell>
          <cell r="F4" t="str">
            <v>ACTIVIDADES</v>
          </cell>
        </row>
        <row r="7">
          <cell r="E7" t="str">
            <v>4.a.1</v>
          </cell>
          <cell r="F7" t="str">
            <v>En consideración a la necesidad de formación docente en los campos disciplinarios, generar propuestas especificas que incluyan la participacion de expertos internacionales</v>
          </cell>
        </row>
        <row r="9">
          <cell r="E9" t="str">
            <v>4.a.2</v>
          </cell>
          <cell r="F9" t="str">
            <v>Partir de las propuestas que el Instituto de  capacitación y Profesionalización Docente presente, con base en el diagnóstico propio de la FHHAA,  para establecer planes de capacitación docente.</v>
          </cell>
        </row>
        <row r="10">
          <cell r="E10" t="str">
            <v>4.a.3</v>
          </cell>
          <cell r="F10" t="str">
            <v>Continuar apoyando financieramente a becarios nacionales en la Universidad de Calabria (Italia).</v>
          </cell>
        </row>
        <row r="11">
          <cell r="E11" t="str">
            <v>4.b.1</v>
          </cell>
          <cell r="F11" t="str">
            <v>Posicionar un plan de relevo docente en cada unidad académica que considere la identificación de plazas (priorizando la necesidad real de recurso humano) y el desempeño docente.</v>
          </cell>
        </row>
      </sheetData>
      <sheetData sheetId="15" refreshError="1">
        <row r="5">
          <cell r="E5" t="str">
            <v>Correlativo de Actividad</v>
          </cell>
          <cell r="F5" t="str">
            <v>ACTIVIDADES</v>
          </cell>
        </row>
        <row r="10">
          <cell r="E10" t="str">
            <v>5.b.1</v>
          </cell>
          <cell r="F10" t="str">
            <v>Apoyo en la gestión de cada Encuentro de egresados por carrera cuyo proceso implique comunicar las expectativas de la Facultad para el relevo docente.</v>
          </cell>
        </row>
      </sheetData>
      <sheetData sheetId="16" refreshError="1">
        <row r="4">
          <cell r="E4" t="str">
            <v>Correlativo de Actividad</v>
          </cell>
          <cell r="F4" t="str">
            <v>ACTIVIDADES</v>
          </cell>
        </row>
        <row r="7">
          <cell r="E7" t="str">
            <v>6.a.1</v>
          </cell>
          <cell r="F7" t="str">
            <v>Socialización y ejecución del proceso de organización y desarrollo de las redes educativas regionales con actores internos y externos a la UNAH. Visitas a las Oficinas Regionaes de SPS, Choluteca y Copan</v>
          </cell>
        </row>
        <row r="13">
          <cell r="E13" t="str">
            <v>6.b.1</v>
          </cell>
          <cell r="F13" t="str">
            <v xml:space="preserve"> 3 acercamientos al exterior orientados hacia el desarrollo tecnológico, el Modelo Educativo de la UNAH y tranversalización de ejes fundamentales con visión en el Plan de Nación.</v>
          </cell>
        </row>
      </sheetData>
      <sheetData sheetId="17" refreshError="1">
        <row r="5">
          <cell r="E5" t="str">
            <v>Correlativo de Actividad</v>
          </cell>
          <cell r="F5" t="str">
            <v>ACTIVIDADES</v>
          </cell>
        </row>
        <row r="10">
          <cell r="E10" t="str">
            <v>7.a.1</v>
          </cell>
          <cell r="F10" t="str">
            <v>Busqueda de las instancias institucionales  que desarrollan  alternativas de bienestar estudiantil   para establecer enlaces y beneficiar a los estudiantes</v>
          </cell>
        </row>
        <row r="20">
          <cell r="E20" t="str">
            <v>7.b.1</v>
          </cell>
          <cell r="F20" t="str">
            <v>En cada  Escuela  se conformará la Comisión de Asesoría y Acercamiento docente- Estudiante, donde se vele por el desarrollo integral del Estudiante</v>
          </cell>
        </row>
      </sheetData>
      <sheetData sheetId="18" refreshError="1"/>
      <sheetData sheetId="19" refreshError="1"/>
      <sheetData sheetId="20" refreshError="1">
        <row r="5">
          <cell r="E5" t="str">
            <v>Correlativo de Actividad</v>
          </cell>
          <cell r="F5" t="str">
            <v>ACTIVIDADES</v>
          </cell>
        </row>
        <row r="9">
          <cell r="E9" t="str">
            <v>9.a.1</v>
          </cell>
          <cell r="F9" t="str">
            <v>Identificación del potencial en cada unidad para la implementación de planes  de estudio y programas de formación  bimodal.</v>
          </cell>
        </row>
        <row r="10">
          <cell r="E10" t="str">
            <v>9.a.2</v>
          </cell>
          <cell r="F10" t="str">
            <v>Revisar si las carreras consideran los estándares educativos estimados por esl CSUCA durante los procesos de evaluación y /o presentación de propuestas de planes de estudio.</v>
          </cell>
        </row>
        <row r="11">
          <cell r="E11" t="str">
            <v>9.a.3</v>
          </cell>
          <cell r="F11" t="str">
            <v>Crear un Proyecto Común de capacitación para la gestión eficaz de la Facultad de HH y AA, consdierando aspectos tales como: La planificación, el monitoreo,  y la evaluación, empleando medios tecnológicos apropiados.</v>
          </cell>
        </row>
        <row r="13">
          <cell r="E13" t="str">
            <v>9.b.1</v>
          </cell>
          <cell r="F13" t="str">
            <v xml:space="preserve"> Calendarizar reuniones con el equipo administrativo.   Mantener actualizado los objetos del gasto.  Monitorear mensualmente el presupuesto asignado a cada departamento. Mantener en equilibrio el presupuesto de cada unidad.  Realizar los ajustes necesarios y en forma legal y correcta en el manejo del presupuesto. Generar reportes. Equipamiento y recursos materiales  para la docencia e investigación.        </v>
          </cell>
        </row>
      </sheetData>
      <sheetData sheetId="21" refreshError="1">
        <row r="1">
          <cell r="E1" t="str">
            <v>GOBERNABILIDAD Y PROCESO DE GESTIÓN DESCENTRALIZADAS EN REDES</v>
          </cell>
        </row>
        <row r="5">
          <cell r="E5" t="str">
            <v>Correlativo de Actividad</v>
          </cell>
          <cell r="F5" t="str">
            <v>ACTIVIDADES</v>
          </cell>
        </row>
        <row r="9">
          <cell r="E9" t="str">
            <v>10.a.1</v>
          </cell>
          <cell r="F9" t="str">
            <v xml:space="preserve">En base a Ley y al apoyo de las instancias internas, resolver los posibles conflictos y crear archivo especial de casos que permitan darles seguimiento.                              </v>
          </cell>
        </row>
        <row r="10">
          <cell r="E10" t="str">
            <v>10.b.1</v>
          </cell>
          <cell r="F10" t="str">
            <v>Dar seguimiento a los procesos de creación de carreras, certificación de estudios y otros referentes a validar, ejecutándose en apego a las normas establecidas en el Consejo de Educación Superior.</v>
          </cell>
        </row>
      </sheetData>
      <sheetData sheetId="22" refreshError="1">
        <row r="3">
          <cell r="E3" t="str">
            <v>Correlativo de Actividad</v>
          </cell>
          <cell r="F3" t="str">
            <v>ACTIVIDADES</v>
          </cell>
        </row>
        <row r="6">
          <cell r="E6" t="str">
            <v>11.a.1</v>
          </cell>
          <cell r="F6" t="str">
            <v>Definir líneas de acercamiento y desarrollo de los niveles previos al universitario en las áreas pertinentes al desarrollo del conocimiento de las HH AA.</v>
          </cell>
        </row>
        <row r="7">
          <cell r="E7" t="str">
            <v>11.a.2</v>
          </cell>
          <cell r="F7" t="str">
            <v xml:space="preserve"> Fortalecer los procesos  de comunicación asertiva en forma permanente, constructiva y respetuosa.</v>
          </cell>
        </row>
        <row r="10">
          <cell r="E10" t="str">
            <v>11.a.3</v>
          </cell>
          <cell r="F10" t="str">
            <v>Coordinación con la Secretaría de Educación para la articulación entre los niveles medio y universitario.</v>
          </cell>
        </row>
      </sheetData>
      <sheetData sheetId="23" refreshError="1">
        <row r="3">
          <cell r="E3" t="str">
            <v>Correlativo de Actividad</v>
          </cell>
          <cell r="F3" t="str">
            <v>ACTIVIDADES</v>
          </cell>
        </row>
        <row r="6">
          <cell r="E6" t="str">
            <v>12.a.1</v>
          </cell>
          <cell r="F6" t="str">
            <v>Seguimiento a las prácticas de las Caravanas por una cultura de Paz, experiencias sistematizadas y decisiones tomadas respecto a la transversalización de los ejes: ética, identidad y cultura para la ciudadanía.</v>
          </cell>
        </row>
        <row r="7">
          <cell r="E7" t="str">
            <v>12.a.2</v>
          </cell>
          <cell r="F7" t="str">
            <v>Formación de docentes en competencias para transversalizar el eje de ética en los planes de estudios.</v>
          </cell>
        </row>
        <row r="9">
          <cell r="E9" t="str">
            <v>12.a.3</v>
          </cell>
          <cell r="F9" t="str">
            <v>Los estudiantes que desarrollan la PPS de Pedagogía identificarán las actitudes y valores preponderantes en su escuela.</v>
          </cell>
        </row>
        <row r="10">
          <cell r="E10" t="str">
            <v>12.b.1</v>
          </cell>
          <cell r="F10" t="str">
            <v xml:space="preserve"> Publicar la Agenda Cultural  y de Derechos Humanos Anual de la Facultad.</v>
          </cell>
        </row>
        <row r="12">
          <cell r="E12" t="str">
            <v>12.b.2</v>
          </cell>
          <cell r="F12" t="str">
            <v xml:space="preserve">Exposición en tres plazas concurridas de la UNAH, y de manera itinerante, una meta de 50 mensajes enfocados a valores tales como la tolerancia  y el compromiso,  previamente seleccionados por la Escuela de Arquitectura. </v>
          </cell>
        </row>
        <row r="13">
          <cell r="E13" t="str">
            <v>12.b.3</v>
          </cell>
          <cell r="F13" t="str">
            <v>Concurso de Ensayos de los estudiantes que cursan la asignatura de redacción en el primer período académico.</v>
          </cell>
        </row>
        <row r="14">
          <cell r="E14" t="str">
            <v>12.b.4</v>
          </cell>
          <cell r="F14" t="str">
            <v>Organización de un foro sobre convivencia pacífica en la  experiencia universitaria por parte de la Escuela de Filosofía.</v>
          </cell>
        </row>
        <row r="17">
          <cell r="E17" t="str">
            <v>12.c.1</v>
          </cell>
          <cell r="F17" t="str">
            <v>Seguimiento al convenio ONU-UNAH</v>
          </cell>
        </row>
        <row r="19">
          <cell r="E19" t="str">
            <v>12.c.2</v>
          </cell>
          <cell r="F19" t="str">
            <v>Representación fotográfica del valor de la solidaridad  organizada por la Escuela de Artes</v>
          </cell>
        </row>
        <row r="22">
          <cell r="E22" t="str">
            <v>12.d.1</v>
          </cell>
          <cell r="F22" t="str">
            <v>Estrategias e Iniciativas para la sostenibilidad de proyectos de construcción de la ciudadanía: PSDH, y Red de Formación en Gestión Cultural y Desarrollo.</v>
          </cell>
        </row>
        <row r="23">
          <cell r="E23" t="str">
            <v>12.d.2</v>
          </cell>
          <cell r="F23" t="str">
            <v>Desarrollo de la Feria intercultural</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sheetName val="NIVEL DE ES Y  SISTEMA NACIONAL"/>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sheetData sheetId="4"/>
      <sheetData sheetId="5"/>
      <sheetData sheetId="6"/>
      <sheetData sheetId="7"/>
      <sheetData sheetId="8"/>
      <sheetData sheetId="9"/>
      <sheetData sheetId="10"/>
      <sheetData sheetId="11">
        <row r="6">
          <cell r="E6" t="str">
            <v>Correlativo de la Actividad</v>
          </cell>
          <cell r="F6" t="str">
            <v>ACTIVIDADES</v>
          </cell>
        </row>
        <row r="9">
          <cell r="E9" t="str">
            <v>1.a.1</v>
          </cell>
          <cell r="F9" t="str">
            <v>Dar seguimiento a los procesos de  autoevaluación y acreditacion de las carreras de la facultad.</v>
          </cell>
        </row>
        <row r="10">
          <cell r="E10" t="str">
            <v>1.a.2</v>
          </cell>
          <cell r="F10" t="str">
            <v>Desarrollo y fortalecimiento de los postgrados de la Facultad</v>
          </cell>
        </row>
        <row r="14">
          <cell r="E14" t="str">
            <v>1.b.1</v>
          </cell>
          <cell r="F14" t="str">
            <v>Sistematización de procesos de matrícula,permanencia y egreso de estudiantes</v>
          </cell>
        </row>
        <row r="16">
          <cell r="E16" t="str">
            <v>1.c.1</v>
          </cell>
          <cell r="F16" t="str">
            <v>Inclusion de la demanda de profesionales en el proceso de autoevaluación  de cada Escuela.</v>
          </cell>
        </row>
        <row r="18">
          <cell r="E18" t="str">
            <v>1.c.2</v>
          </cell>
          <cell r="F18" t="str">
            <v>Aplicación de las Normas del SHACES en los procesos de acreditación de las carreras</v>
          </cell>
        </row>
      </sheetData>
      <sheetData sheetId="12">
        <row r="4">
          <cell r="E4" t="str">
            <v>Correlativo de Actividad</v>
          </cell>
          <cell r="F4" t="str">
            <v>ACTIVIDADES</v>
          </cell>
        </row>
        <row r="7">
          <cell r="E7" t="str">
            <v>2.a.1</v>
          </cell>
          <cell r="F7" t="str">
            <v>Motivación a las unidades para llevar a cabo  un mínimo de dos investigaciones por Escuela. Y tener opción a premios para investigadores UNAH</v>
          </cell>
        </row>
        <row r="8">
          <cell r="E8" t="str">
            <v>2.a.2</v>
          </cell>
          <cell r="F8" t="str">
            <v>De manera conjunta, dejar establecidas las líneas de investigacion de la Facultad.</v>
          </cell>
        </row>
        <row r="15">
          <cell r="E15" t="str">
            <v>2.b.1</v>
          </cell>
          <cell r="F15" t="str">
            <v xml:space="preserve">Inclusión en la celebración del aniversario de la facultad  un espacio para la participación de investigadores. </v>
          </cell>
        </row>
        <row r="19">
          <cell r="E19" t="str">
            <v>2.d.1</v>
          </cell>
          <cell r="F19" t="str">
            <v>El decanato promueve la participacion de docentes en el Diplomado en Investigacion</v>
          </cell>
        </row>
        <row r="20">
          <cell r="E20" t="str">
            <v>2.e.1</v>
          </cell>
          <cell r="F20" t="str">
            <v xml:space="preserve">Las unidades académicas organizan sub comisiones de investigacion y siguen las líneas unificadas de la FHHAA </v>
          </cell>
        </row>
      </sheetData>
      <sheetData sheetId="13">
        <row r="5">
          <cell r="E5" t="str">
            <v>Correlativo de Actividad</v>
          </cell>
          <cell r="F5" t="str">
            <v>ACTIVIDADES</v>
          </cell>
        </row>
        <row r="9">
          <cell r="E9" t="str">
            <v>3.a.1</v>
          </cell>
          <cell r="F9" t="str">
            <v>Se organiza la Unidad de Vinculación en cada Escuela y se establece la normativa para su aplicacion a través de la PPS.</v>
          </cell>
        </row>
        <row r="10">
          <cell r="E10" t="str">
            <v>3.a.2</v>
          </cell>
          <cell r="F10" t="str">
            <v>Motivación a los participantes docentes involucrados en la PPS de todas las carreras mediante capacitación para mejorar su gestión.</v>
          </cell>
        </row>
        <row r="12">
          <cell r="E12" t="str">
            <v>3.b.1</v>
          </cell>
          <cell r="F12" t="str">
            <v>Para retribuir a la sociedad en general, se identifican los espacios públicos que permitan realizar la práctica profesional y se establecen convenios.</v>
          </cell>
        </row>
        <row r="14">
          <cell r="E14" t="str">
            <v>3.c.1</v>
          </cell>
          <cell r="F14" t="str">
            <v>Establecer e implementar un plan de divulgación de los eventos de las escuelas y volcarlas a los medios de difusión de la UNAH, incluyendo las aportaciones a la Agenda Cultural Integrada con el CAC.</v>
          </cell>
        </row>
      </sheetData>
      <sheetData sheetId="14">
        <row r="4">
          <cell r="E4" t="str">
            <v>Correlativo de Actividad</v>
          </cell>
          <cell r="F4" t="str">
            <v>ACTIVIDADES</v>
          </cell>
        </row>
        <row r="7">
          <cell r="E7" t="str">
            <v>4.a.1</v>
          </cell>
          <cell r="F7" t="str">
            <v>En consideración a la necesidad de formación docente en los campos disciplinarios, generar propuestas especificas que incluyan la participacion de expertos internacionales</v>
          </cell>
        </row>
        <row r="9">
          <cell r="E9" t="str">
            <v>4.a.2</v>
          </cell>
          <cell r="F9" t="str">
            <v>Partir de las propuestas que el Instituto de  capacitación y Profesionalización Docente presente, con base en el diagnóstico propio de la FHHAA,  para establecer planes de capacitación docente.</v>
          </cell>
        </row>
        <row r="10">
          <cell r="E10" t="str">
            <v>4.a.3</v>
          </cell>
          <cell r="F10" t="str">
            <v>Continuar apoyando financieramente a becarios nacionales en la Universidad de Calabria (Italia).</v>
          </cell>
        </row>
        <row r="11">
          <cell r="E11" t="str">
            <v>4.b.1</v>
          </cell>
          <cell r="F11" t="str">
            <v>Posicionar un plan de relevo docente en cada unidad académica que considere la identificación de plazas (priorizando la necesidad real de recurso humano) y el desempeño docente.</v>
          </cell>
        </row>
      </sheetData>
      <sheetData sheetId="15">
        <row r="5">
          <cell r="E5" t="str">
            <v>Correlativo de Actividad</v>
          </cell>
          <cell r="F5" t="str">
            <v>ACTIVIDADES</v>
          </cell>
        </row>
        <row r="10">
          <cell r="E10" t="str">
            <v>5.b.1</v>
          </cell>
          <cell r="F10" t="str">
            <v>Apoyo en la gestión de cada Encuentro de egresados por carrera cuyo proceso implique comunicar las expectativas de la Facultad para el relevo docente.</v>
          </cell>
        </row>
      </sheetData>
      <sheetData sheetId="16">
        <row r="4">
          <cell r="E4" t="str">
            <v>Correlativo de Actividad</v>
          </cell>
          <cell r="F4" t="str">
            <v>ACTIVIDADES</v>
          </cell>
        </row>
        <row r="7">
          <cell r="E7" t="str">
            <v>6.a.1</v>
          </cell>
          <cell r="F7" t="str">
            <v>Socialización y ejecución del proceso de organización y desarrollo de las redes educativas regionales con actores internos y externos a la UNAH. Visitas a las Oficinas Regionaes de SPS, Choluteca y Copan</v>
          </cell>
        </row>
        <row r="13">
          <cell r="E13" t="str">
            <v>6.b.1</v>
          </cell>
          <cell r="F13" t="str">
            <v xml:space="preserve"> 3 acercamientos al exterior orientados hacia el desarrollo tecnológico, el Modelo Educativo de la UNAH y tranversalización de ejes fundamentales con visión en el Plan de Nación.</v>
          </cell>
        </row>
      </sheetData>
      <sheetData sheetId="17">
        <row r="5">
          <cell r="E5" t="str">
            <v>Correlativo de Actividad</v>
          </cell>
          <cell r="F5" t="str">
            <v>ACTIVIDADES</v>
          </cell>
        </row>
        <row r="10">
          <cell r="E10" t="str">
            <v>7.a.1</v>
          </cell>
          <cell r="F10" t="str">
            <v>Busqueda de las instancias institucionales  que desarrollan  alternativas de bienestar estudiantil   para establecer enlaces y beneficiar a los estudiantes</v>
          </cell>
        </row>
        <row r="20">
          <cell r="E20" t="str">
            <v>7.b.1</v>
          </cell>
          <cell r="F20" t="str">
            <v>En cada  Escuela  se conformará la Comisión de Asesoría y Acercamiento docente- Estudiante, donde se vele por el desarrollo integral del Estudiante</v>
          </cell>
        </row>
      </sheetData>
      <sheetData sheetId="18"/>
      <sheetData sheetId="19"/>
      <sheetData sheetId="20">
        <row r="5">
          <cell r="E5" t="str">
            <v>Correlativo de Actividad</v>
          </cell>
          <cell r="F5" t="str">
            <v>ACTIVIDADES</v>
          </cell>
        </row>
        <row r="9">
          <cell r="E9" t="str">
            <v>9.a.1</v>
          </cell>
          <cell r="F9" t="str">
            <v>Identificación del potencial en cada unidad para la implementación de planes  de estudio y programas de formación  bimodal.</v>
          </cell>
        </row>
        <row r="10">
          <cell r="E10" t="str">
            <v>9.a.2</v>
          </cell>
          <cell r="F10" t="str">
            <v>Revisar si las carreras consideran los estándares educativos estimados por esl CSUCA durante los procesos de evaluación y /o presentación de propuestas de planes de estudio.</v>
          </cell>
        </row>
        <row r="11">
          <cell r="E11" t="str">
            <v>9.a.3</v>
          </cell>
          <cell r="F11" t="str">
            <v>Crear un Proyecto Común de capacitación para la gestión eficaz de la Facultad de HH y AA, consdierando aspectos tales como: La planificación, el monitoreo,  y la evaluación, empleando medios tecnológicos apropiados.</v>
          </cell>
        </row>
        <row r="13">
          <cell r="E13" t="str">
            <v>9.b.1</v>
          </cell>
          <cell r="F13" t="str">
            <v xml:space="preserve"> Calendarizar reuniones con el equipo administrativo.   Mantener actualizado los objetos del gasto.  Monitorear mensualmente el presupuesto asignado a cada departamento. Mantener en equilibrio el presupuesto de cada unidad.  Realizar los ajustes necesarios y en forma legal y correcta en el manejo del presupuesto. Generar reportes. Equipamiento y recursos materiales  para la docencia e investigación.        </v>
          </cell>
        </row>
      </sheetData>
      <sheetData sheetId="21">
        <row r="1">
          <cell r="E1" t="str">
            <v>GOBERNABILIDAD Y PROCESO DE GESTIÓN DESCENTRALIZADAS EN REDES</v>
          </cell>
        </row>
        <row r="5">
          <cell r="E5" t="str">
            <v>Correlativo de Actividad</v>
          </cell>
          <cell r="F5" t="str">
            <v>ACTIVIDADES</v>
          </cell>
        </row>
        <row r="9">
          <cell r="E9" t="str">
            <v>10.a.1</v>
          </cell>
          <cell r="F9" t="str">
            <v xml:space="preserve">En base a Ley y al apoyo de las instancias internas, resolver los posibles conflictos y crear archivo especial de casos que permitan darles seguimiento.                              </v>
          </cell>
        </row>
        <row r="10">
          <cell r="E10" t="str">
            <v>10.b.1</v>
          </cell>
          <cell r="F10" t="str">
            <v>Dar seguimiento a los procesos de creación de carreras, certificación de estudios y otros referentes a validar, ejecutándose en apego a las normas establecidas en el Consejo de Educación Superior.</v>
          </cell>
        </row>
      </sheetData>
      <sheetData sheetId="22">
        <row r="3">
          <cell r="E3" t="str">
            <v>Correlativo de Actividad</v>
          </cell>
          <cell r="F3" t="str">
            <v>ACTIVIDADES</v>
          </cell>
        </row>
        <row r="6">
          <cell r="E6" t="str">
            <v>11.a.1</v>
          </cell>
          <cell r="F6" t="str">
            <v>Definir líneas de acercamiento y desarrollo de los niveles previos al universitario en las áreas pertinentes al desarrollo del conocimiento de las HH AA.</v>
          </cell>
        </row>
        <row r="7">
          <cell r="E7" t="str">
            <v>11.a.2</v>
          </cell>
          <cell r="F7" t="str">
            <v xml:space="preserve"> Fortalecer los procesos  de comunicación asertiva en forma permanente, constructiva y respetuosa.</v>
          </cell>
        </row>
        <row r="10">
          <cell r="E10" t="str">
            <v>11.a.3</v>
          </cell>
          <cell r="F10" t="str">
            <v>Coordinación con la Secretaría de Educación para la articulación entre los niveles medio y universitario.</v>
          </cell>
        </row>
      </sheetData>
      <sheetData sheetId="23">
        <row r="3">
          <cell r="E3" t="str">
            <v>Correlativo de Actividad</v>
          </cell>
          <cell r="F3" t="str">
            <v>ACTIVIDADES</v>
          </cell>
        </row>
        <row r="6">
          <cell r="E6" t="str">
            <v>12.a.1</v>
          </cell>
          <cell r="F6" t="str">
            <v>Seguimiento a las prácticas de las Caravanas por una cultura de Paz, experiencias sistematizadas y decisiones tomadas respecto a la transversalización de los ejes: ética, identidad y cultura para la ciudadanía.</v>
          </cell>
        </row>
        <row r="7">
          <cell r="E7" t="str">
            <v>12.a.2</v>
          </cell>
          <cell r="F7" t="str">
            <v>Formación de docentes en competencias para transversalizar el eje de ética en los planes de estudios.</v>
          </cell>
        </row>
        <row r="9">
          <cell r="E9" t="str">
            <v>12.a.3</v>
          </cell>
          <cell r="F9" t="str">
            <v>Los estudiantes que desarrollan la PPS de Pedagogía identificarán las actitudes y valores preponderantes en su escuela.</v>
          </cell>
        </row>
        <row r="10">
          <cell r="E10" t="str">
            <v>12.b.1</v>
          </cell>
          <cell r="F10" t="str">
            <v xml:space="preserve"> Publicar la Agenda Cultural  y de Derechos Humanos Anual de la Facultad.</v>
          </cell>
        </row>
        <row r="12">
          <cell r="E12" t="str">
            <v>12.b.2</v>
          </cell>
          <cell r="F12" t="str">
            <v xml:space="preserve">Exposición en tres plazas concurridas de la UNAH, y de manera itinerante, una meta de 50 mensajes enfocados a valores tales como la tolerancia  y el compromiso,  previamente seleccionados por la Escuela de Arquitectura. </v>
          </cell>
        </row>
        <row r="13">
          <cell r="E13" t="str">
            <v>12.b.3</v>
          </cell>
          <cell r="F13" t="str">
            <v>Concurso de Ensayos de los estudiantes que cursan la asignatura de redacción en el primer período académico.</v>
          </cell>
        </row>
        <row r="14">
          <cell r="E14" t="str">
            <v>12.b.4</v>
          </cell>
          <cell r="F14" t="str">
            <v>Organización de un foro sobre convivencia pacífica en la  experiencia universitaria por parte de la Escuela de Filosofía.</v>
          </cell>
        </row>
        <row r="17">
          <cell r="E17" t="str">
            <v>12.c.1</v>
          </cell>
          <cell r="F17" t="str">
            <v>Seguimiento al convenio ONU-UNAH</v>
          </cell>
        </row>
        <row r="19">
          <cell r="E19" t="str">
            <v>12.c.2</v>
          </cell>
          <cell r="F19" t="str">
            <v>Representación fotográfica del valor de la solidaridad  organizada por la Escuela de Artes</v>
          </cell>
        </row>
        <row r="22">
          <cell r="E22" t="str">
            <v>12.d.1</v>
          </cell>
          <cell r="F22" t="str">
            <v>Estrategias e Iniciativas para la sostenibilidad de proyectos de construcción de la ciudadanía: PSDH, y Red de Formación en Gestión Cultural y Desarrollo.</v>
          </cell>
        </row>
        <row r="23">
          <cell r="E23" t="str">
            <v>12.d.2</v>
          </cell>
          <cell r="F23" t="str">
            <v>Desarrollo de la Feria intercultural</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sheetName val="NIVEL DE ES Y  SISTEMA NACIONAL"/>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sheetData sheetId="4"/>
      <sheetData sheetId="5"/>
      <sheetData sheetId="6"/>
      <sheetData sheetId="7"/>
      <sheetData sheetId="8"/>
      <sheetData sheetId="9"/>
      <sheetData sheetId="10"/>
      <sheetData sheetId="11">
        <row r="6">
          <cell r="E6" t="str">
            <v>Correlativo de la Actividad</v>
          </cell>
          <cell r="F6" t="str">
            <v>ACTIVIDADES</v>
          </cell>
        </row>
        <row r="9">
          <cell r="E9" t="str">
            <v>1.a.1 E.L.</v>
          </cell>
          <cell r="F9" t="str">
            <v>Taller de validación del nuevo Plan de Estudios de la Carrera de Letras</v>
          </cell>
        </row>
        <row r="10">
          <cell r="F10" t="str">
            <v>b.1 Realizar un apoyo de universidades líderes, reformas en los planes y programas de estudio de todas las carreras para ajustarlas al Modelo Educativo de la UNAH y a las exigencias del desarrollo tecnológico, científico y del entorno social.</v>
          </cell>
        </row>
        <row r="11">
          <cell r="F11" t="str">
            <v>b.2 Impartir talleres de capacitación a toda la comunidad docente  sobre los fundamentos y principios del nuevo modelo educativo.                                                       b.3 Promoción e incentivos para la innovación educativa.</v>
          </cell>
        </row>
        <row r="12">
          <cell r="F12" t="str">
            <v>b.3 Ejecución de la ruta del desarrollo curricular en las unidades Académicas.</v>
          </cell>
        </row>
        <row r="13">
          <cell r="F13" t="str">
            <v>Promoción de la obligatoriedad de mantenimiento del sistema de estadísiticas por parte de todas las instancias de gestión académica.</v>
          </cell>
        </row>
        <row r="14">
          <cell r="E14" t="str">
            <v>1.b.2 E.L.</v>
          </cell>
          <cell r="F14" t="str">
            <v>El nuevo modelo educativo es incorporado en el Plan de Estudios de la Carrera de Letras</v>
          </cell>
        </row>
        <row r="15">
          <cell r="F15" t="str">
            <v>c.1 Actualizar permanentemente los currículos de acuerdo a estudios de pertinencia y de mercado, a realizar y conforme a los planes de mejora del proceso de autoevaluación.</v>
          </cell>
        </row>
        <row r="16">
          <cell r="F16" t="str">
            <v>Inversión para la ejecución de los planes de mejora.</v>
          </cell>
        </row>
        <row r="17">
          <cell r="F17" t="str">
            <v xml:space="preserve">1) Apropiación, alineamiento y articulación de las unidades académicas de la UNAH con los requerimientos del SHACES. </v>
          </cell>
        </row>
        <row r="18">
          <cell r="F18" t="str">
            <v>1) Divulgación de Normas Académicas a toda la comunidad universitaria.                                                                                                                                                                                              2) Edición y publicación.</v>
          </cell>
        </row>
      </sheetData>
      <sheetData sheetId="12">
        <row r="4">
          <cell r="E4" t="str">
            <v>Correlativo de Actividad</v>
          </cell>
          <cell r="F4" t="str">
            <v>ACTIVIDADES</v>
          </cell>
        </row>
        <row r="7">
          <cell r="E7" t="str">
            <v>2.a.1 E.L.</v>
          </cell>
          <cell r="F7" t="str">
            <v>Simposio de Lengua y Literatura</v>
          </cell>
        </row>
        <row r="8">
          <cell r="E8" t="str">
            <v>2.a.2 E.L.</v>
          </cell>
          <cell r="F8" t="str">
            <v>Realización de al menos 2 talleres de investigación: uno  de investigación lingüística y otro de investigación literaria</v>
          </cell>
        </row>
        <row r="9">
          <cell r="F9" t="str">
            <v>Participar en convocatorias de becas de investigación, profesores-investigadores de las facultades y los centros regionales.</v>
          </cell>
        </row>
        <row r="10">
          <cell r="F10" t="str">
            <v>Concursar a becas de investigación, a nivel nacional e internacional.</v>
          </cell>
        </row>
        <row r="11">
          <cell r="F11" t="str">
            <v>Participar en el concurso por los premios a la investigación como reconocimiento a la labor y trayectoria investigativa.</v>
          </cell>
        </row>
        <row r="12">
          <cell r="E12" t="str">
            <v>2.b.1 E.L.</v>
          </cell>
          <cell r="F12" t="str">
            <v>Publicación de al menos dos artículos (lingüísticos o literarios) en revistas científicas</v>
          </cell>
        </row>
        <row r="13">
          <cell r="F13" t="str">
            <v>Indexar las revistas existentes y  de la creación de nuevas revistas de las facultades y centros regionales, siguiendo los criterios internacionales de calidad.</v>
          </cell>
        </row>
        <row r="14">
          <cell r="E14" t="str">
            <v>2.b.2 E.L.</v>
          </cell>
          <cell r="F14" t="str">
            <v>Presentación de al menos dos ponencias (lingüísticas o literarias) en el Congreso de Investigación Científica</v>
          </cell>
        </row>
        <row r="15">
          <cell r="E15" t="str">
            <v>2.b.3 E.L.</v>
          </cell>
          <cell r="F15" t="str">
            <v>Encuentro de Profesores de Lengua y Literatura a nivel nacional</v>
          </cell>
        </row>
        <row r="16">
          <cell r="E16" t="str">
            <v>2.b.4 E.L.</v>
          </cell>
          <cell r="F16" t="str">
            <v>Encuentro de egresados de Letras de Lingüística y Literatura a nivel nacional</v>
          </cell>
        </row>
        <row r="17">
          <cell r="F17" t="str">
            <v>Participar en eventos de investigación científica organizados por la Dirección de Investigación Científica (conversatorios, conferencias, simposios, encuentros de investigación)</v>
          </cell>
        </row>
        <row r="18">
          <cell r="F18" t="str">
            <v>Organizar eventos científicos para difundir los resultados de la investigación de la  facultad o centro regional</v>
          </cell>
        </row>
        <row r="19">
          <cell r="E19" t="str">
            <v>2.c.1 E.L.</v>
          </cell>
          <cell r="F19" t="str">
            <v>Presentación de al menos dos ponencias (lingüísticas o literarias) en eventos científicos internacionales</v>
          </cell>
        </row>
        <row r="20">
          <cell r="F20" t="str">
            <v>Realizar proyectos de investigación que recaben ideas de tecnología e innovación que llevadas a la práctica resuelva carencias y necesidades sociales, económicas y ambientales.</v>
          </cell>
        </row>
        <row r="21">
          <cell r="F21" t="str">
            <v xml:space="preserve">Participar en el Diplomado en investigación científica. </v>
          </cell>
        </row>
        <row r="22">
          <cell r="F22" t="str">
            <v>Participar en los  Cursos de apoyo a la investigación científica.</v>
          </cell>
        </row>
        <row r="23">
          <cell r="F23" t="str">
            <v xml:space="preserve">Crear Unidades de Investigación por facultad y centro para fortalecer la estructura de investigación </v>
          </cell>
        </row>
        <row r="24">
          <cell r="F24" t="str">
            <v>Crear Institutos de Investigación  para fortalecer la estructura de investigación.</v>
          </cell>
        </row>
        <row r="26">
          <cell r="E26" t="str">
            <v>2.e.1 E.L.</v>
          </cell>
          <cell r="F26" t="str">
            <v>Dos profesores reciben como carga académica la labor de investigación</v>
          </cell>
        </row>
        <row r="27">
          <cell r="F27" t="str">
            <v>Firmar convenios o acuerdos con organizaciones nacionales o internacionales para la realización conjunta de proyectos de investigación.</v>
          </cell>
        </row>
        <row r="28">
          <cell r="F28" t="str">
            <v>Gestionar recursos para realizar investigaciones sobre los temas prioritarios de la UNAH y la facultad/centro regional.</v>
          </cell>
        </row>
        <row r="29">
          <cell r="E29" t="str">
            <v>2.e.2 E.L.</v>
          </cell>
          <cell r="F29" t="str">
            <v>Un docente de la Carrera de Letras realiza una pasantía en una universidad nacional o extranjera</v>
          </cell>
        </row>
        <row r="30">
          <cell r="F30" t="str">
            <v xml:space="preserve">Implementar el  funcionamiento de Spin Off universitarias en la UNAH. </v>
          </cell>
        </row>
      </sheetData>
      <sheetData sheetId="13">
        <row r="5">
          <cell r="E5" t="str">
            <v>Correlativo de Actividad</v>
          </cell>
          <cell r="F5" t="str">
            <v>ACTIVIDADES</v>
          </cell>
        </row>
        <row r="9">
          <cell r="E9" t="str">
            <v>3.a.1 E.L.</v>
          </cell>
          <cell r="F9" t="str">
            <v>a.1 Creación y funcionamiento de un Comité de Vinculación en cada unidad académica para que promueva y gestione el desarrollo  de proyectos con la Dirección de Gestión UNAH- Sociedad para contribuir a la solución de problemas en el país.</v>
          </cell>
        </row>
        <row r="11">
          <cell r="E11" t="str">
            <v>3.b.1 E.L.</v>
          </cell>
          <cell r="F11" t="str">
            <v>Proyecto para el Fomento Nacional de la Lectura</v>
          </cell>
        </row>
        <row r="12">
          <cell r="E12" t="str">
            <v>3.b.2 E.L.</v>
          </cell>
          <cell r="F12" t="str">
            <v>15 estudiantes realizan práctica profesionala supervisada en la Biblioteca del Instituto Hondureño de Antropología e Historia</v>
          </cell>
        </row>
        <row r="14">
          <cell r="E14" t="str">
            <v>3.c.1 E.L.</v>
          </cell>
          <cell r="F14" t="str">
            <v>Semana del Idioma Español</v>
          </cell>
        </row>
        <row r="15">
          <cell r="E15" t="str">
            <v>3.d.1 E.L.</v>
          </cell>
          <cell r="F15" t="str">
            <v>Organizar una Revista de publicación Científica de Lingüística a nivel virtual</v>
          </cell>
        </row>
      </sheetData>
      <sheetData sheetId="14">
        <row r="4">
          <cell r="E4" t="str">
            <v>Correlativo de Actividad</v>
          </cell>
          <cell r="F4" t="str">
            <v>ACTIVIDADES</v>
          </cell>
        </row>
        <row r="7">
          <cell r="E7" t="str">
            <v>4.a.1 E.L.</v>
          </cell>
          <cell r="F7" t="str">
            <v>Capacitaciones en: modelo educativo, aprender a aprender,Técnicas de Investigación, métodos y técnicas de la enseñanza, organización de Currículo, Evaluación de Programas y Técnicas Computacionales</v>
          </cell>
        </row>
        <row r="9">
          <cell r="E9" t="str">
            <v>4.a.2  E.L.</v>
          </cell>
          <cell r="F9" t="str">
            <v>Apertura de la Mestría  en Lingüística</v>
          </cell>
        </row>
        <row r="10">
          <cell r="E10" t="str">
            <v>4.a.3 E.L:</v>
          </cell>
          <cell r="F10" t="str">
            <v>Seguimiento a: Diplomado en Lengua y Literatura y Técnico universitario en Lengua de Señas</v>
          </cell>
        </row>
        <row r="11">
          <cell r="E11" t="str">
            <v>4.a.4 E.L.</v>
          </cell>
          <cell r="F11" t="str">
            <v xml:space="preserve">Creación de los siguientes Diplomados: Hermenéutica y Semiótica Literaria </v>
          </cell>
        </row>
        <row r="12">
          <cell r="E12" t="str">
            <v>4.a.5 E.L:</v>
          </cell>
          <cell r="F12" t="str">
            <v>Seguimiento a: Diplomado en Lengua y Literatura y Técnico universitario en Lengua de Señas</v>
          </cell>
        </row>
        <row r="13">
          <cell r="E13" t="str">
            <v>4.a.6 E.L.</v>
          </cell>
          <cell r="F13" t="str">
            <v>Contratación de 7 Profesores Auxiliar</v>
          </cell>
        </row>
        <row r="14">
          <cell r="F14" t="str">
            <v>Socialización e implementación de mecanismos que aseguren el uso del perfil general docente.</v>
          </cell>
        </row>
        <row r="16">
          <cell r="F16" t="str">
            <v>b.2 Aumentar inversión institucional para la oferta de postgrados a los docentes.</v>
          </cell>
        </row>
        <row r="17">
          <cell r="F17" t="str">
            <v>1) Socialización de la evaluación del desempeño a docentes y personal administrativo.                                                                                                                                                                  2) Implementación de la Evaluación del desempeño</v>
          </cell>
        </row>
      </sheetData>
      <sheetData sheetId="15">
        <row r="5">
          <cell r="E5" t="str">
            <v>Correlativo de Actividad</v>
          </cell>
          <cell r="F5" t="str">
            <v>ACTIVIDADES</v>
          </cell>
        </row>
      </sheetData>
      <sheetData sheetId="16">
        <row r="4">
          <cell r="E4" t="str">
            <v>Correlativo de Actividad</v>
          </cell>
          <cell r="F4" t="str">
            <v>ACTIVIDADES</v>
          </cell>
        </row>
      </sheetData>
      <sheetData sheetId="17">
        <row r="5">
          <cell r="E5" t="str">
            <v>Correlativo de Actividad</v>
          </cell>
          <cell r="F5" t="str">
            <v>ACTIVIDADES</v>
          </cell>
        </row>
      </sheetData>
      <sheetData sheetId="18"/>
      <sheetData sheetId="19"/>
      <sheetData sheetId="20">
        <row r="5">
          <cell r="E5" t="str">
            <v>Correlativo de Actividad</v>
          </cell>
          <cell r="F5" t="str">
            <v>ACTIVIDADES</v>
          </cell>
        </row>
      </sheetData>
      <sheetData sheetId="21">
        <row r="1">
          <cell r="E1" t="str">
            <v>GOBERNABILIDAD Y PROCESO DE GESTIÓN DESCENTRALIZADAS EN REDES</v>
          </cell>
        </row>
        <row r="5">
          <cell r="E5" t="str">
            <v>Correlativo de Actividad</v>
          </cell>
          <cell r="F5" t="str">
            <v>ACTIVIDADES</v>
          </cell>
        </row>
      </sheetData>
      <sheetData sheetId="22">
        <row r="3">
          <cell r="E3" t="str">
            <v>Correlativo de Actividad</v>
          </cell>
          <cell r="F3" t="str">
            <v>ACTIVIDADES</v>
          </cell>
        </row>
      </sheetData>
      <sheetData sheetId="23">
        <row r="3">
          <cell r="E3" t="str">
            <v>Correlativo de Actividad</v>
          </cell>
          <cell r="F3" t="str">
            <v>ACTIVIDADES</v>
          </cell>
        </row>
      </sheetData>
    </sheetDataSet>
  </externalBook>
</externalLink>
</file>

<file path=xl/tables/table1.xml><?xml version="1.0" encoding="utf-8"?>
<table xmlns="http://schemas.openxmlformats.org/spreadsheetml/2006/main" id="1" name="Tabla17" displayName="Tabla17" ref="B2:C14" totalsRowShown="0" headerRowDxfId="39" dataDxfId="38">
  <autoFilter ref="B2:C14"/>
  <tableColumns count="2">
    <tableColumn id="1" name="Descripción" dataDxfId="37"/>
    <tableColumn id="2" name="Monto" dataDxfId="3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35" dataDxfId="34">
  <autoFilter ref="B33:D51"/>
  <tableColumns count="3">
    <tableColumn id="1" name="Descripción" dataDxfId="33"/>
    <tableColumn id="2" name="Cantidad" dataDxfId="32" dataCellStyle="Millares"/>
    <tableColumn id="3" name="Montos" dataDxfId="3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30" dataDxfId="29">
  <autoFilter ref="B62:D74"/>
  <tableColumns count="3">
    <tableColumn id="1" name="Descripción" dataDxfId="28"/>
    <tableColumn id="2" name="Cantidad" dataDxfId="27" dataCellStyle="Millares"/>
    <tableColumn id="3" name="Montos" dataDxfId="2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25">
  <autoFilter ref="B79:D97"/>
  <tableColumns count="3">
    <tableColumn id="1" name="Descripción " dataDxfId="24"/>
    <tableColumn id="2" name="Cantidad" dataDxfId="23" dataCellStyle="Millares"/>
    <tableColumn id="3" name="Montos" dataDxfId="2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802"/>
      <c r="U2" s="802"/>
      <c r="V2" s="802"/>
      <c r="W2" s="802"/>
      <c r="X2" s="802"/>
      <c r="Y2" s="802"/>
      <c r="Z2" s="802"/>
      <c r="AA2" s="802"/>
      <c r="AB2" s="802"/>
      <c r="AC2" s="802" t="s">
        <v>25</v>
      </c>
      <c r="AD2" s="802"/>
      <c r="AE2" s="802"/>
      <c r="AF2" s="802"/>
      <c r="AG2" s="802"/>
      <c r="AH2" s="802"/>
      <c r="AI2" s="802"/>
      <c r="AJ2" s="802"/>
    </row>
    <row r="3" spans="2:36" ht="16.5" customHeight="1" x14ac:dyDescent="0.25">
      <c r="B3" s="33" t="s">
        <v>7</v>
      </c>
      <c r="C3" s="33"/>
      <c r="D3" s="33"/>
      <c r="E3" s="33"/>
      <c r="F3" s="33"/>
      <c r="G3" s="33"/>
      <c r="H3" s="33"/>
      <c r="I3" s="33"/>
      <c r="J3" s="33"/>
      <c r="K3" s="33"/>
      <c r="L3" s="33"/>
      <c r="M3" s="33"/>
      <c r="N3" s="33"/>
      <c r="O3" s="33"/>
      <c r="P3" s="33"/>
      <c r="Q3" s="33"/>
      <c r="R3" s="33"/>
      <c r="S3" s="33"/>
      <c r="T3" s="802"/>
      <c r="U3" s="802"/>
      <c r="V3" s="802"/>
      <c r="W3" s="802"/>
      <c r="X3" s="802"/>
      <c r="Y3" s="802"/>
      <c r="Z3" s="802"/>
      <c r="AA3" s="802"/>
      <c r="AB3" s="802"/>
      <c r="AC3" s="802" t="s">
        <v>7</v>
      </c>
      <c r="AD3" s="802"/>
      <c r="AE3" s="802"/>
      <c r="AF3" s="802"/>
      <c r="AG3" s="802"/>
      <c r="AH3" s="802"/>
      <c r="AI3" s="802"/>
      <c r="AJ3" s="802"/>
    </row>
    <row r="4" spans="2:36" ht="12.75" customHeight="1" x14ac:dyDescent="0.25">
      <c r="B4" s="33" t="s">
        <v>36</v>
      </c>
      <c r="C4" s="33"/>
      <c r="D4" s="33"/>
      <c r="E4" s="33"/>
      <c r="F4" s="33"/>
      <c r="G4" s="33"/>
      <c r="H4" s="33"/>
      <c r="I4" s="33"/>
      <c r="J4" s="33"/>
      <c r="K4" s="33"/>
      <c r="L4" s="33"/>
      <c r="M4" s="33"/>
      <c r="N4" s="33"/>
      <c r="O4" s="33"/>
      <c r="P4" s="33"/>
      <c r="Q4" s="33"/>
      <c r="R4" s="33"/>
      <c r="S4" s="33"/>
      <c r="T4" s="802"/>
      <c r="U4" s="802"/>
      <c r="V4" s="802"/>
      <c r="W4" s="802"/>
      <c r="X4" s="802"/>
      <c r="Y4" s="802"/>
      <c r="Z4" s="802"/>
      <c r="AA4" s="802"/>
      <c r="AB4" s="802"/>
      <c r="AC4" s="802" t="s">
        <v>36</v>
      </c>
      <c r="AD4" s="802"/>
      <c r="AE4" s="802"/>
      <c r="AF4" s="802"/>
      <c r="AG4" s="802"/>
      <c r="AH4" s="802"/>
      <c r="AI4" s="802"/>
      <c r="AJ4" s="802"/>
    </row>
    <row r="5" spans="2:36" ht="15.6" x14ac:dyDescent="0.3">
      <c r="B5" s="2"/>
      <c r="C5" s="2"/>
      <c r="D5" s="2"/>
    </row>
    <row r="6" spans="2:36" ht="16.149999999999999" thickBot="1" x14ac:dyDescent="0.35">
      <c r="B6" s="2"/>
      <c r="C6" s="2"/>
      <c r="D6" s="2"/>
    </row>
    <row r="7" spans="2:36" ht="75.75" customHeight="1" x14ac:dyDescent="0.25">
      <c r="B7" s="797" t="s">
        <v>20</v>
      </c>
      <c r="C7" s="797" t="s">
        <v>38</v>
      </c>
      <c r="D7" s="797" t="s">
        <v>39</v>
      </c>
      <c r="E7" s="799" t="s">
        <v>40</v>
      </c>
      <c r="F7" s="797" t="s">
        <v>37</v>
      </c>
      <c r="G7" s="799" t="s">
        <v>9</v>
      </c>
      <c r="H7" s="801" t="s">
        <v>0</v>
      </c>
      <c r="I7" s="801" t="s">
        <v>8</v>
      </c>
      <c r="J7" s="801" t="s">
        <v>16</v>
      </c>
      <c r="K7" s="801"/>
      <c r="L7" s="801" t="s">
        <v>13</v>
      </c>
      <c r="M7" s="801"/>
      <c r="N7" s="801"/>
      <c r="O7" s="801"/>
      <c r="P7" s="801"/>
      <c r="Q7" s="801"/>
      <c r="R7" s="801"/>
      <c r="S7" s="801"/>
      <c r="T7" s="797" t="s">
        <v>14</v>
      </c>
      <c r="U7" s="801" t="s">
        <v>18</v>
      </c>
      <c r="V7" s="801" t="s">
        <v>26</v>
      </c>
      <c r="W7" s="801"/>
      <c r="X7" s="801" t="s">
        <v>15</v>
      </c>
      <c r="Y7" s="801" t="s">
        <v>17</v>
      </c>
      <c r="Z7" s="801"/>
      <c r="AA7" s="801" t="s">
        <v>22</v>
      </c>
      <c r="AB7" s="801" t="s">
        <v>32</v>
      </c>
      <c r="AC7" s="803" t="s">
        <v>31</v>
      </c>
      <c r="AD7" s="803"/>
      <c r="AE7" s="803"/>
      <c r="AF7" s="803"/>
      <c r="AG7" s="801" t="s">
        <v>28</v>
      </c>
      <c r="AH7" s="801" t="s">
        <v>29</v>
      </c>
      <c r="AI7" s="801" t="s">
        <v>1</v>
      </c>
      <c r="AJ7" s="801" t="s">
        <v>2</v>
      </c>
    </row>
    <row r="8" spans="2:36" ht="15.75" customHeight="1" x14ac:dyDescent="0.25">
      <c r="B8" s="798"/>
      <c r="C8" s="798"/>
      <c r="D8" s="798"/>
      <c r="E8" s="800"/>
      <c r="F8" s="798"/>
      <c r="G8" s="800"/>
      <c r="H8" s="796"/>
      <c r="I8" s="796"/>
      <c r="J8" s="796" t="s">
        <v>33</v>
      </c>
      <c r="K8" s="796" t="s">
        <v>19</v>
      </c>
      <c r="L8" s="804" t="s">
        <v>3</v>
      </c>
      <c r="M8" s="804"/>
      <c r="N8" s="804" t="s">
        <v>4</v>
      </c>
      <c r="O8" s="804"/>
      <c r="P8" s="804" t="s">
        <v>5</v>
      </c>
      <c r="Q8" s="804"/>
      <c r="R8" s="804" t="s">
        <v>6</v>
      </c>
      <c r="S8" s="804"/>
      <c r="T8" s="798"/>
      <c r="U8" s="796"/>
      <c r="V8" s="796" t="s">
        <v>23</v>
      </c>
      <c r="W8" s="796" t="s">
        <v>21</v>
      </c>
      <c r="X8" s="796"/>
      <c r="Y8" s="796" t="s">
        <v>23</v>
      </c>
      <c r="Z8" s="796" t="s">
        <v>21</v>
      </c>
      <c r="AA8" s="796"/>
      <c r="AB8" s="796"/>
      <c r="AC8" s="14" t="s">
        <v>3</v>
      </c>
      <c r="AD8" s="14" t="s">
        <v>4</v>
      </c>
      <c r="AE8" s="14" t="s">
        <v>5</v>
      </c>
      <c r="AF8" s="14" t="s">
        <v>6</v>
      </c>
      <c r="AG8" s="796"/>
      <c r="AH8" s="796"/>
      <c r="AI8" s="796"/>
      <c r="AJ8" s="796"/>
    </row>
    <row r="9" spans="2:36" ht="78.75" x14ac:dyDescent="0.25">
      <c r="B9" s="798"/>
      <c r="C9" s="798"/>
      <c r="D9" s="798"/>
      <c r="E9" s="800"/>
      <c r="F9" s="798"/>
      <c r="G9" s="800"/>
      <c r="H9" s="796"/>
      <c r="I9" s="796"/>
      <c r="J9" s="796"/>
      <c r="K9" s="796"/>
      <c r="L9" s="32" t="s">
        <v>11</v>
      </c>
      <c r="M9" s="32" t="s">
        <v>12</v>
      </c>
      <c r="N9" s="32" t="s">
        <v>11</v>
      </c>
      <c r="O9" s="32" t="s">
        <v>12</v>
      </c>
      <c r="P9" s="32" t="s">
        <v>11</v>
      </c>
      <c r="Q9" s="32" t="s">
        <v>12</v>
      </c>
      <c r="R9" s="32" t="s">
        <v>11</v>
      </c>
      <c r="S9" s="32" t="s">
        <v>12</v>
      </c>
      <c r="T9" s="798"/>
      <c r="U9" s="796"/>
      <c r="V9" s="796"/>
      <c r="W9" s="796"/>
      <c r="X9" s="796"/>
      <c r="Y9" s="796"/>
      <c r="Z9" s="796"/>
      <c r="AA9" s="796"/>
      <c r="AB9" s="796"/>
      <c r="AC9" s="14" t="s">
        <v>24</v>
      </c>
      <c r="AD9" s="14" t="s">
        <v>24</v>
      </c>
      <c r="AE9" s="14" t="s">
        <v>24</v>
      </c>
      <c r="AF9" s="14" t="s">
        <v>24</v>
      </c>
      <c r="AG9" s="796"/>
      <c r="AH9" s="796"/>
      <c r="AI9" s="796"/>
      <c r="AJ9" s="796"/>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94" t="s">
        <v>10</v>
      </c>
      <c r="K31" s="795"/>
      <c r="L31" s="792"/>
      <c r="M31" s="793"/>
      <c r="N31" s="792"/>
      <c r="O31" s="793"/>
      <c r="P31" s="792"/>
      <c r="Q31" s="793"/>
      <c r="R31" s="792"/>
      <c r="S31" s="79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32"/>
  <sheetViews>
    <sheetView showGridLines="0" topLeftCell="A4" zoomScale="86" zoomScaleNormal="86" zoomScaleSheetLayoutView="80" workbookViewId="0">
      <selection activeCell="D6" sqref="D6"/>
    </sheetView>
  </sheetViews>
  <sheetFormatPr baseColWidth="10" defaultColWidth="11.5703125" defaultRowHeight="15" x14ac:dyDescent="0.25"/>
  <cols>
    <col min="1" max="1" width="19.28515625" style="108" customWidth="1"/>
    <col min="2" max="2" width="17" style="108" customWidth="1"/>
    <col min="3" max="3" width="68.42578125" style="108" customWidth="1"/>
    <col min="4" max="4" width="26.85546875" style="108" bestFit="1" customWidth="1"/>
    <col min="5" max="5" width="36.7109375" style="108" bestFit="1" customWidth="1"/>
    <col min="6" max="6" width="21.85546875" style="108" customWidth="1"/>
    <col min="7" max="7" width="16.5703125" style="95" customWidth="1"/>
    <col min="8" max="8" width="24.140625" style="108" bestFit="1" customWidth="1"/>
    <col min="9" max="9" width="36" style="108" bestFit="1" customWidth="1"/>
    <col min="10" max="10" width="28.140625" style="108" bestFit="1" customWidth="1"/>
    <col min="11" max="11" width="19.85546875" style="108" bestFit="1" customWidth="1"/>
    <col min="12" max="12" width="12.7109375" style="108" bestFit="1" customWidth="1"/>
    <col min="13" max="16384" width="11.5703125" style="108"/>
  </cols>
  <sheetData>
    <row r="1" spans="1:576" ht="25.9" hidden="1" x14ac:dyDescent="0.3">
      <c r="A1" s="211"/>
      <c r="B1" s="214"/>
      <c r="C1" s="205" t="s">
        <v>319</v>
      </c>
      <c r="D1" s="205" t="s">
        <v>685</v>
      </c>
      <c r="E1" s="205" t="s">
        <v>687</v>
      </c>
      <c r="F1" s="205" t="s">
        <v>689</v>
      </c>
      <c r="G1" s="205" t="s">
        <v>691</v>
      </c>
      <c r="H1" s="205" t="s">
        <v>693</v>
      </c>
      <c r="I1" s="205" t="s">
        <v>695</v>
      </c>
      <c r="J1" s="205" t="s">
        <v>320</v>
      </c>
      <c r="K1" s="205" t="s">
        <v>698</v>
      </c>
      <c r="L1" s="205" t="s">
        <v>321</v>
      </c>
      <c r="M1" s="205" t="s">
        <v>700</v>
      </c>
      <c r="N1" s="205" t="s">
        <v>702</v>
      </c>
      <c r="O1" s="205" t="s">
        <v>704</v>
      </c>
      <c r="P1" s="205" t="s">
        <v>322</v>
      </c>
      <c r="Q1" s="205" t="s">
        <v>705</v>
      </c>
      <c r="R1" s="205" t="s">
        <v>708</v>
      </c>
      <c r="S1" s="205" t="s">
        <v>323</v>
      </c>
      <c r="T1" s="205" t="s">
        <v>710</v>
      </c>
      <c r="U1" s="205" t="s">
        <v>324</v>
      </c>
      <c r="V1" s="205" t="s">
        <v>711</v>
      </c>
      <c r="W1" s="205" t="s">
        <v>712</v>
      </c>
      <c r="X1" s="205" t="s">
        <v>716</v>
      </c>
      <c r="Y1" s="205" t="s">
        <v>316</v>
      </c>
      <c r="Z1" s="205" t="s">
        <v>731</v>
      </c>
      <c r="AA1" s="214"/>
      <c r="AB1" s="205" t="s">
        <v>733</v>
      </c>
      <c r="AC1" s="205" t="s">
        <v>326</v>
      </c>
      <c r="AD1" s="205" t="s">
        <v>735</v>
      </c>
      <c r="AE1" s="205" t="s">
        <v>737</v>
      </c>
      <c r="AF1" s="205" t="s">
        <v>327</v>
      </c>
      <c r="AG1" s="205" t="s">
        <v>739</v>
      </c>
      <c r="AH1" s="205" t="s">
        <v>741</v>
      </c>
      <c r="AI1" s="205" t="s">
        <v>328</v>
      </c>
      <c r="AJ1" s="205" t="s">
        <v>742</v>
      </c>
      <c r="AK1" s="205" t="s">
        <v>744</v>
      </c>
      <c r="AL1" s="205" t="s">
        <v>745</v>
      </c>
      <c r="AM1" s="205" t="s">
        <v>746</v>
      </c>
      <c r="AN1" s="205" t="s">
        <v>748</v>
      </c>
      <c r="AO1" s="205" t="s">
        <v>750</v>
      </c>
      <c r="AP1" s="205" t="s">
        <v>751</v>
      </c>
      <c r="AQ1" s="205" t="s">
        <v>329</v>
      </c>
      <c r="AR1" s="205" t="s">
        <v>753</v>
      </c>
      <c r="AS1" s="205" t="s">
        <v>755</v>
      </c>
      <c r="AT1" s="205" t="s">
        <v>757</v>
      </c>
      <c r="AU1" s="205" t="s">
        <v>759</v>
      </c>
      <c r="AV1" s="205" t="s">
        <v>761</v>
      </c>
      <c r="AW1" s="205" t="s">
        <v>763</v>
      </c>
      <c r="AX1" s="205" t="s">
        <v>765</v>
      </c>
      <c r="AY1" s="205" t="s">
        <v>767</v>
      </c>
      <c r="AZ1" s="214"/>
      <c r="BA1" s="205" t="s">
        <v>331</v>
      </c>
      <c r="BB1" s="205" t="s">
        <v>789</v>
      </c>
      <c r="BC1" s="205" t="s">
        <v>332</v>
      </c>
      <c r="BD1" s="205" t="s">
        <v>791</v>
      </c>
      <c r="BE1" s="205" t="s">
        <v>793</v>
      </c>
      <c r="BF1" s="214"/>
      <c r="BG1" s="205" t="s">
        <v>334</v>
      </c>
      <c r="BH1" s="205" t="s">
        <v>795</v>
      </c>
      <c r="BI1" s="205" t="s">
        <v>335</v>
      </c>
      <c r="BJ1" s="205" t="s">
        <v>797</v>
      </c>
      <c r="BK1" s="205" t="s">
        <v>799</v>
      </c>
      <c r="BL1" s="205" t="s">
        <v>801</v>
      </c>
      <c r="BM1" s="214"/>
      <c r="BN1" s="205" t="s">
        <v>807</v>
      </c>
      <c r="BO1" s="205" t="s">
        <v>809</v>
      </c>
      <c r="BP1" s="205" t="s">
        <v>337</v>
      </c>
      <c r="BQ1" s="205" t="s">
        <v>803</v>
      </c>
      <c r="BR1" s="205" t="s">
        <v>805</v>
      </c>
      <c r="BS1" s="205" t="s">
        <v>338</v>
      </c>
      <c r="BT1" s="205" t="s">
        <v>811</v>
      </c>
      <c r="BU1" s="205" t="s">
        <v>339</v>
      </c>
      <c r="BV1" s="205" t="s">
        <v>812</v>
      </c>
      <c r="BW1" s="202"/>
      <c r="BX1" s="214"/>
      <c r="BY1" s="205" t="s">
        <v>340</v>
      </c>
      <c r="BZ1" s="205" t="s">
        <v>717</v>
      </c>
      <c r="CA1" s="205" t="s">
        <v>719</v>
      </c>
      <c r="CB1" s="205" t="s">
        <v>721</v>
      </c>
      <c r="CC1" s="205" t="s">
        <v>341</v>
      </c>
      <c r="CD1" s="205" t="s">
        <v>723</v>
      </c>
      <c r="CE1" s="205" t="s">
        <v>725</v>
      </c>
      <c r="CF1" s="205" t="s">
        <v>727</v>
      </c>
      <c r="CG1" s="205" t="s">
        <v>729</v>
      </c>
      <c r="CH1" s="202"/>
      <c r="CI1" s="214"/>
      <c r="CJ1" s="205" t="s">
        <v>342</v>
      </c>
      <c r="CK1" s="205" t="s">
        <v>769</v>
      </c>
      <c r="CL1" s="205" t="s">
        <v>771</v>
      </c>
      <c r="CM1" s="205" t="s">
        <v>773</v>
      </c>
      <c r="CN1" s="205" t="s">
        <v>775</v>
      </c>
      <c r="CO1" s="205" t="s">
        <v>777</v>
      </c>
      <c r="CP1" s="205" t="s">
        <v>779</v>
      </c>
      <c r="CQ1" s="205" t="s">
        <v>781</v>
      </c>
      <c r="CR1" s="205" t="s">
        <v>783</v>
      </c>
      <c r="CS1" s="205" t="s">
        <v>785</v>
      </c>
      <c r="CT1" s="205" t="s">
        <v>787</v>
      </c>
      <c r="CU1" s="202"/>
      <c r="CV1" s="214"/>
      <c r="CW1" s="205" t="s">
        <v>813</v>
      </c>
      <c r="CX1" s="205" t="s">
        <v>814</v>
      </c>
      <c r="CY1" s="205" t="s">
        <v>816</v>
      </c>
      <c r="CZ1" s="205" t="s">
        <v>345</v>
      </c>
      <c r="DA1" s="205" t="s">
        <v>818</v>
      </c>
      <c r="DB1" s="205" t="s">
        <v>820</v>
      </c>
      <c r="DC1" s="205" t="s">
        <v>822</v>
      </c>
      <c r="DD1" s="205" t="s">
        <v>824</v>
      </c>
      <c r="DE1" s="205" t="s">
        <v>826</v>
      </c>
      <c r="DF1" s="205" t="s">
        <v>828</v>
      </c>
      <c r="DG1" s="214"/>
      <c r="DH1" s="205" t="s">
        <v>347</v>
      </c>
      <c r="DI1" s="205" t="s">
        <v>830</v>
      </c>
      <c r="DJ1" s="205" t="s">
        <v>348</v>
      </c>
      <c r="DK1" s="205" t="s">
        <v>832</v>
      </c>
      <c r="DL1" s="205" t="s">
        <v>834</v>
      </c>
      <c r="DM1" s="205" t="s">
        <v>836</v>
      </c>
      <c r="DN1" s="205" t="s">
        <v>838</v>
      </c>
      <c r="DO1" s="205" t="s">
        <v>840</v>
      </c>
      <c r="DP1" s="205" t="s">
        <v>842</v>
      </c>
      <c r="DQ1" s="205" t="s">
        <v>844</v>
      </c>
      <c r="DR1" s="205" t="s">
        <v>349</v>
      </c>
      <c r="DS1" s="205" t="s">
        <v>846</v>
      </c>
      <c r="DT1" s="205" t="s">
        <v>848</v>
      </c>
      <c r="DU1" s="205" t="s">
        <v>850</v>
      </c>
      <c r="DV1" s="214"/>
      <c r="DW1" s="205" t="s">
        <v>852</v>
      </c>
      <c r="DX1" s="205" t="s">
        <v>351</v>
      </c>
      <c r="DY1" s="205" t="s">
        <v>854</v>
      </c>
      <c r="DZ1" s="205" t="s">
        <v>352</v>
      </c>
      <c r="EA1" s="205" t="s">
        <v>856</v>
      </c>
      <c r="EB1" s="205" t="s">
        <v>858</v>
      </c>
      <c r="EC1" s="205" t="s">
        <v>860</v>
      </c>
      <c r="ED1" s="205" t="s">
        <v>862</v>
      </c>
      <c r="EE1" s="205" t="s">
        <v>864</v>
      </c>
      <c r="EF1" s="205" t="s">
        <v>866</v>
      </c>
      <c r="EG1" s="205" t="s">
        <v>868</v>
      </c>
      <c r="EH1" s="205" t="s">
        <v>870</v>
      </c>
      <c r="EI1" s="205" t="s">
        <v>872</v>
      </c>
      <c r="EJ1" s="205" t="s">
        <v>874</v>
      </c>
      <c r="EK1" s="205" t="s">
        <v>876</v>
      </c>
      <c r="EL1" s="214"/>
      <c r="EM1" s="205" t="s">
        <v>878</v>
      </c>
      <c r="EN1" s="205" t="s">
        <v>354</v>
      </c>
      <c r="EO1" s="205" t="s">
        <v>880</v>
      </c>
      <c r="EP1" s="205" t="s">
        <v>882</v>
      </c>
      <c r="EQ1" s="205" t="s">
        <v>355</v>
      </c>
      <c r="ER1" s="205" t="s">
        <v>884</v>
      </c>
      <c r="ES1" s="205" t="s">
        <v>886</v>
      </c>
      <c r="ET1" s="205" t="s">
        <v>356</v>
      </c>
      <c r="EU1" s="205" t="s">
        <v>888</v>
      </c>
      <c r="EV1" s="205" t="s">
        <v>890</v>
      </c>
      <c r="EW1" s="205" t="s">
        <v>892</v>
      </c>
      <c r="EX1" s="205" t="s">
        <v>357</v>
      </c>
      <c r="EY1" s="205" t="s">
        <v>894</v>
      </c>
      <c r="EZ1" s="205" t="s">
        <v>896</v>
      </c>
      <c r="FA1" s="214"/>
      <c r="FB1" s="205" t="s">
        <v>359</v>
      </c>
      <c r="FC1" s="205" t="s">
        <v>898</v>
      </c>
      <c r="FD1" s="205" t="s">
        <v>900</v>
      </c>
      <c r="FE1" s="205" t="s">
        <v>902</v>
      </c>
      <c r="FF1" s="205" t="s">
        <v>904</v>
      </c>
      <c r="FG1" s="205" t="s">
        <v>360</v>
      </c>
      <c r="FH1" s="205" t="s">
        <v>906</v>
      </c>
      <c r="FI1" s="205" t="s">
        <v>908</v>
      </c>
      <c r="FJ1" s="205" t="s">
        <v>910</v>
      </c>
      <c r="FK1" s="205" t="s">
        <v>912</v>
      </c>
      <c r="FL1" s="205" t="s">
        <v>914</v>
      </c>
      <c r="FM1" s="205" t="s">
        <v>361</v>
      </c>
      <c r="FN1" s="205" t="s">
        <v>917</v>
      </c>
      <c r="FO1" s="205" t="s">
        <v>362</v>
      </c>
      <c r="FP1" s="205" t="s">
        <v>920</v>
      </c>
      <c r="FQ1" s="205" t="s">
        <v>921</v>
      </c>
      <c r="FR1" s="205" t="s">
        <v>923</v>
      </c>
      <c r="FS1" s="205" t="s">
        <v>363</v>
      </c>
      <c r="FT1" s="205" t="s">
        <v>926</v>
      </c>
      <c r="FU1" s="205" t="s">
        <v>927</v>
      </c>
      <c r="FV1" s="205" t="s">
        <v>929</v>
      </c>
      <c r="FW1" s="205" t="s">
        <v>364</v>
      </c>
      <c r="FX1" s="205" t="s">
        <v>932</v>
      </c>
      <c r="FY1" s="205" t="s">
        <v>934</v>
      </c>
      <c r="FZ1" s="205" t="s">
        <v>936</v>
      </c>
      <c r="GA1" s="214"/>
      <c r="GB1" s="205" t="s">
        <v>366</v>
      </c>
      <c r="GC1" s="205" t="s">
        <v>367</v>
      </c>
      <c r="GD1" s="214"/>
      <c r="GE1" s="205" t="s">
        <v>369</v>
      </c>
      <c r="GF1" s="205" t="s">
        <v>959</v>
      </c>
      <c r="GG1" s="205" t="s">
        <v>961</v>
      </c>
      <c r="GH1" s="205" t="s">
        <v>963</v>
      </c>
      <c r="GI1" s="205" t="s">
        <v>965</v>
      </c>
      <c r="GJ1" s="205" t="s">
        <v>967</v>
      </c>
      <c r="GK1" s="214"/>
      <c r="GL1" s="205" t="s">
        <v>371</v>
      </c>
      <c r="GM1" s="205" t="s">
        <v>969</v>
      </c>
      <c r="GN1" s="205" t="s">
        <v>971</v>
      </c>
      <c r="GO1" s="205" t="s">
        <v>973</v>
      </c>
      <c r="GP1" s="205" t="s">
        <v>975</v>
      </c>
      <c r="GQ1" s="205" t="s">
        <v>977</v>
      </c>
      <c r="GR1" s="205" t="s">
        <v>979</v>
      </c>
      <c r="GS1" s="202"/>
      <c r="GT1" s="214"/>
      <c r="GU1" s="205" t="s">
        <v>372</v>
      </c>
      <c r="GV1" s="205" t="s">
        <v>938</v>
      </c>
      <c r="GW1" s="205" t="s">
        <v>940</v>
      </c>
      <c r="GX1" s="205" t="s">
        <v>942</v>
      </c>
      <c r="GY1" s="205" t="s">
        <v>944</v>
      </c>
      <c r="GZ1" s="205" t="s">
        <v>946</v>
      </c>
      <c r="HA1" s="205" t="s">
        <v>948</v>
      </c>
      <c r="HB1" s="214"/>
      <c r="HC1" s="205" t="s">
        <v>373</v>
      </c>
      <c r="HD1" s="205" t="s">
        <v>950</v>
      </c>
      <c r="HE1" s="205" t="s">
        <v>952</v>
      </c>
      <c r="HF1" s="205" t="s">
        <v>953</v>
      </c>
      <c r="HG1" s="205" t="s">
        <v>374</v>
      </c>
      <c r="HH1" s="205" t="s">
        <v>956</v>
      </c>
      <c r="HI1" s="205" t="s">
        <v>957</v>
      </c>
      <c r="HJ1" s="202"/>
      <c r="HK1" s="214"/>
      <c r="HL1" s="205" t="s">
        <v>377</v>
      </c>
      <c r="HM1" s="205" t="s">
        <v>981</v>
      </c>
      <c r="HN1" s="205" t="s">
        <v>983</v>
      </c>
      <c r="HO1" s="205" t="s">
        <v>985</v>
      </c>
      <c r="HP1" s="205" t="s">
        <v>987</v>
      </c>
      <c r="HQ1" s="205" t="s">
        <v>378</v>
      </c>
      <c r="HR1" s="205" t="s">
        <v>990</v>
      </c>
      <c r="HS1" s="214"/>
      <c r="HT1" s="205" t="s">
        <v>992</v>
      </c>
      <c r="HU1" s="205" t="s">
        <v>994</v>
      </c>
      <c r="HV1" s="205" t="s">
        <v>380</v>
      </c>
      <c r="HW1" s="205" t="s">
        <v>997</v>
      </c>
      <c r="HX1" s="205" t="s">
        <v>999</v>
      </c>
      <c r="HY1" s="205" t="s">
        <v>1000</v>
      </c>
      <c r="HZ1" s="205" t="s">
        <v>1002</v>
      </c>
      <c r="IA1" s="214"/>
      <c r="IB1" s="205" t="s">
        <v>1004</v>
      </c>
      <c r="IC1" s="205" t="s">
        <v>1006</v>
      </c>
      <c r="ID1" s="205" t="s">
        <v>1008</v>
      </c>
      <c r="IE1" s="205" t="s">
        <v>382</v>
      </c>
      <c r="IF1" s="205" t="s">
        <v>1010</v>
      </c>
      <c r="IG1" s="205" t="s">
        <v>1012</v>
      </c>
      <c r="IH1" s="205" t="s">
        <v>383</v>
      </c>
      <c r="II1" s="205" t="s">
        <v>1014</v>
      </c>
      <c r="IJ1" s="205" t="s">
        <v>1016</v>
      </c>
      <c r="IK1" s="205" t="s">
        <v>384</v>
      </c>
      <c r="IL1" s="205" t="s">
        <v>1018</v>
      </c>
      <c r="IM1" s="205" t="s">
        <v>1020</v>
      </c>
      <c r="IN1" s="205" t="s">
        <v>1022</v>
      </c>
      <c r="IO1" s="205" t="s">
        <v>1024</v>
      </c>
      <c r="IP1" s="205" t="s">
        <v>385</v>
      </c>
      <c r="IQ1" s="205" t="s">
        <v>1026</v>
      </c>
      <c r="IR1" s="214"/>
      <c r="IS1" s="205" t="s">
        <v>1034</v>
      </c>
      <c r="IT1" s="205" t="s">
        <v>1036</v>
      </c>
      <c r="IU1" s="205" t="s">
        <v>387</v>
      </c>
      <c r="IV1" s="205" t="s">
        <v>1038</v>
      </c>
      <c r="IW1" s="205" t="s">
        <v>1040</v>
      </c>
      <c r="IX1" s="205" t="s">
        <v>1042</v>
      </c>
      <c r="IY1" s="214"/>
      <c r="IZ1" s="205" t="s">
        <v>1044</v>
      </c>
      <c r="JA1" s="205" t="s">
        <v>389</v>
      </c>
      <c r="JB1" s="205" t="s">
        <v>1047</v>
      </c>
      <c r="JC1" s="205" t="s">
        <v>1049</v>
      </c>
      <c r="JD1" s="205" t="s">
        <v>1051</v>
      </c>
      <c r="JE1" s="205" t="s">
        <v>1053</v>
      </c>
      <c r="JF1" s="205" t="s">
        <v>1055</v>
      </c>
      <c r="JG1" s="205" t="s">
        <v>1057</v>
      </c>
      <c r="JH1" s="205" t="s">
        <v>390</v>
      </c>
      <c r="JI1" s="205" t="s">
        <v>1060</v>
      </c>
      <c r="JJ1" s="205" t="s">
        <v>1062</v>
      </c>
      <c r="JK1" s="205" t="s">
        <v>1064</v>
      </c>
      <c r="JL1" s="205" t="s">
        <v>1066</v>
      </c>
      <c r="JM1" s="205" t="s">
        <v>1068</v>
      </c>
      <c r="JN1" s="205" t="s">
        <v>1070</v>
      </c>
      <c r="JO1" s="205" t="s">
        <v>1072</v>
      </c>
      <c r="JP1" s="205" t="s">
        <v>1074</v>
      </c>
      <c r="JQ1" s="205" t="s">
        <v>391</v>
      </c>
      <c r="JR1" s="205" t="s">
        <v>1077</v>
      </c>
      <c r="JS1" s="205" t="s">
        <v>1079</v>
      </c>
      <c r="JT1" s="205" t="s">
        <v>1081</v>
      </c>
      <c r="JU1" s="205" t="s">
        <v>1083</v>
      </c>
      <c r="JV1" s="205" t="s">
        <v>1084</v>
      </c>
      <c r="JW1" s="205" t="s">
        <v>1086</v>
      </c>
      <c r="JX1" s="205" t="s">
        <v>1088</v>
      </c>
      <c r="JY1" s="205" t="s">
        <v>1090</v>
      </c>
      <c r="JZ1" s="205" t="s">
        <v>1092</v>
      </c>
      <c r="KA1" s="205" t="s">
        <v>1094</v>
      </c>
      <c r="KB1" s="205" t="s">
        <v>1096</v>
      </c>
      <c r="KC1" s="205" t="s">
        <v>1098</v>
      </c>
      <c r="KD1" s="205" t="s">
        <v>1100</v>
      </c>
      <c r="KE1" s="205" t="s">
        <v>1102</v>
      </c>
      <c r="KF1" s="205" t="s">
        <v>1104</v>
      </c>
      <c r="KG1" s="205" t="s">
        <v>1106</v>
      </c>
      <c r="KH1" s="205" t="s">
        <v>1108</v>
      </c>
      <c r="KI1" s="205" t="s">
        <v>1110</v>
      </c>
      <c r="KJ1" s="205" t="s">
        <v>1112</v>
      </c>
      <c r="KK1" s="205" t="s">
        <v>1114</v>
      </c>
      <c r="KL1" s="205" t="s">
        <v>1116</v>
      </c>
      <c r="KM1" s="205" t="s">
        <v>1118</v>
      </c>
      <c r="KN1" s="205" t="s">
        <v>1120</v>
      </c>
      <c r="KO1" s="205" t="s">
        <v>1122</v>
      </c>
      <c r="KP1" s="205" t="s">
        <v>1124</v>
      </c>
      <c r="KQ1" s="205" t="s">
        <v>1126</v>
      </c>
      <c r="KR1" s="214"/>
      <c r="KS1" s="205" t="s">
        <v>1128</v>
      </c>
      <c r="KT1" s="205" t="s">
        <v>393</v>
      </c>
      <c r="KU1" s="205" t="s">
        <v>1131</v>
      </c>
      <c r="KV1" s="205" t="s">
        <v>1133</v>
      </c>
      <c r="KW1" s="205" t="s">
        <v>1135</v>
      </c>
      <c r="KX1" s="205" t="s">
        <v>1137</v>
      </c>
      <c r="KY1" s="205" t="s">
        <v>394</v>
      </c>
      <c r="KZ1" s="205" t="s">
        <v>1140</v>
      </c>
      <c r="LA1" s="205" t="s">
        <v>1142</v>
      </c>
      <c r="LB1" s="205" t="s">
        <v>1144</v>
      </c>
      <c r="LC1" s="205" t="s">
        <v>1146</v>
      </c>
      <c r="LD1" s="205" t="s">
        <v>1148</v>
      </c>
      <c r="LE1" s="205" t="s">
        <v>1150</v>
      </c>
      <c r="LF1" s="205" t="s">
        <v>1152</v>
      </c>
      <c r="LG1" s="202"/>
      <c r="LH1" s="214"/>
      <c r="LI1" s="205" t="s">
        <v>395</v>
      </c>
      <c r="LJ1" s="205" t="s">
        <v>1028</v>
      </c>
      <c r="LK1" s="205" t="s">
        <v>1030</v>
      </c>
      <c r="LL1" s="205" t="s">
        <v>1032</v>
      </c>
      <c r="LM1" s="202"/>
      <c r="LN1" s="214"/>
      <c r="LO1" s="205" t="s">
        <v>398</v>
      </c>
      <c r="LP1" s="205" t="s">
        <v>399</v>
      </c>
      <c r="LQ1" s="214"/>
      <c r="LR1" s="205" t="s">
        <v>401</v>
      </c>
      <c r="LS1" s="205" t="s">
        <v>1172</v>
      </c>
      <c r="LT1" s="205" t="s">
        <v>1174</v>
      </c>
      <c r="LU1" s="205" t="s">
        <v>1175</v>
      </c>
      <c r="LV1" s="205" t="s">
        <v>1177</v>
      </c>
      <c r="LW1" s="205" t="s">
        <v>1178</v>
      </c>
      <c r="LX1" s="205" t="s">
        <v>1180</v>
      </c>
      <c r="LY1" s="205" t="s">
        <v>1182</v>
      </c>
      <c r="LZ1" s="205" t="s">
        <v>1184</v>
      </c>
      <c r="MA1" s="205" t="s">
        <v>1186</v>
      </c>
      <c r="MB1" s="205" t="s">
        <v>402</v>
      </c>
      <c r="MC1" s="205" t="s">
        <v>1189</v>
      </c>
      <c r="MD1" s="205" t="s">
        <v>1190</v>
      </c>
      <c r="ME1" s="205" t="s">
        <v>1192</v>
      </c>
      <c r="MF1" s="205" t="s">
        <v>403</v>
      </c>
      <c r="MG1" s="205" t="s">
        <v>1195</v>
      </c>
      <c r="MH1" s="205" t="s">
        <v>1196</v>
      </c>
      <c r="MI1" s="205" t="s">
        <v>1198</v>
      </c>
      <c r="MJ1" s="205" t="s">
        <v>1200</v>
      </c>
      <c r="MK1" s="205" t="s">
        <v>404</v>
      </c>
      <c r="ML1" s="205" t="s">
        <v>1203</v>
      </c>
      <c r="MM1" s="205" t="s">
        <v>1205</v>
      </c>
      <c r="MN1" s="205" t="s">
        <v>1207</v>
      </c>
      <c r="MO1" s="205" t="s">
        <v>1209</v>
      </c>
      <c r="MP1" s="205" t="s">
        <v>405</v>
      </c>
      <c r="MQ1" s="205" t="s">
        <v>1212</v>
      </c>
      <c r="MR1" s="205" t="s">
        <v>1214</v>
      </c>
      <c r="MS1" s="205" t="s">
        <v>1216</v>
      </c>
      <c r="MT1" s="205" t="s">
        <v>1218</v>
      </c>
      <c r="MU1" s="205" t="s">
        <v>1220</v>
      </c>
      <c r="MV1" s="205" t="s">
        <v>1222</v>
      </c>
      <c r="MW1" s="205" t="s">
        <v>1224</v>
      </c>
      <c r="MX1" s="205" t="s">
        <v>1226</v>
      </c>
      <c r="MY1" s="205" t="s">
        <v>1228</v>
      </c>
      <c r="MZ1" s="205" t="s">
        <v>1230</v>
      </c>
      <c r="NA1" s="205" t="s">
        <v>1232</v>
      </c>
      <c r="NB1" s="205" t="s">
        <v>1233</v>
      </c>
      <c r="NC1" s="214"/>
      <c r="ND1" s="205" t="s">
        <v>407</v>
      </c>
      <c r="NE1" s="205" t="s">
        <v>1235</v>
      </c>
      <c r="NF1" s="205" t="s">
        <v>1237</v>
      </c>
      <c r="NG1" s="205" t="s">
        <v>1239</v>
      </c>
      <c r="NH1" s="205" t="s">
        <v>1241</v>
      </c>
      <c r="NI1" s="214"/>
      <c r="NJ1" s="205" t="s">
        <v>409</v>
      </c>
      <c r="NK1" s="205" t="s">
        <v>1242</v>
      </c>
      <c r="NL1" s="205" t="s">
        <v>410</v>
      </c>
      <c r="NM1" s="205" t="s">
        <v>1244</v>
      </c>
      <c r="NN1" s="205" t="s">
        <v>1246</v>
      </c>
      <c r="NO1" s="205" t="s">
        <v>411</v>
      </c>
      <c r="NP1" s="205" t="s">
        <v>1248</v>
      </c>
      <c r="NQ1" s="205" t="s">
        <v>1250</v>
      </c>
      <c r="NR1" s="202"/>
      <c r="NS1" s="214"/>
      <c r="NT1" s="205" t="s">
        <v>412</v>
      </c>
      <c r="NU1" s="205" t="s">
        <v>1154</v>
      </c>
      <c r="NV1" s="205" t="s">
        <v>1156</v>
      </c>
      <c r="NW1" s="205" t="s">
        <v>1158</v>
      </c>
      <c r="NX1" s="205" t="s">
        <v>1160</v>
      </c>
      <c r="NY1" s="205" t="s">
        <v>413</v>
      </c>
      <c r="NZ1" s="205" t="s">
        <v>1162</v>
      </c>
      <c r="OA1" s="205" t="s">
        <v>414</v>
      </c>
      <c r="OB1" s="205" t="s">
        <v>1164</v>
      </c>
      <c r="OC1" s="214"/>
      <c r="OD1" s="205" t="s">
        <v>1166</v>
      </c>
      <c r="OE1" s="205" t="s">
        <v>415</v>
      </c>
      <c r="OF1" s="202"/>
      <c r="OG1" s="214"/>
      <c r="OH1" s="205" t="s">
        <v>1168</v>
      </c>
      <c r="OI1" s="205" t="s">
        <v>1170</v>
      </c>
      <c r="OJ1" s="205" t="s">
        <v>416</v>
      </c>
      <c r="OK1" s="202"/>
      <c r="OL1" s="214"/>
      <c r="OM1" s="205" t="s">
        <v>419</v>
      </c>
      <c r="ON1" s="205" t="s">
        <v>1252</v>
      </c>
      <c r="OO1" s="205" t="s">
        <v>1254</v>
      </c>
      <c r="OP1" s="205" t="s">
        <v>420</v>
      </c>
      <c r="OQ1" s="205" t="s">
        <v>421</v>
      </c>
      <c r="OR1" s="205" t="s">
        <v>1352</v>
      </c>
      <c r="OS1" s="205" t="s">
        <v>1354</v>
      </c>
      <c r="OT1" s="205" t="s">
        <v>1356</v>
      </c>
      <c r="OU1" s="205" t="s">
        <v>1358</v>
      </c>
      <c r="OV1" s="205" t="s">
        <v>1360</v>
      </c>
      <c r="OW1" s="214"/>
      <c r="OX1" s="205" t="s">
        <v>423</v>
      </c>
      <c r="OY1" s="205" t="s">
        <v>1362</v>
      </c>
      <c r="OZ1" s="205" t="s">
        <v>1364</v>
      </c>
      <c r="PA1" s="205" t="s">
        <v>1366</v>
      </c>
      <c r="PB1" s="205" t="s">
        <v>1368</v>
      </c>
      <c r="PC1" s="205" t="s">
        <v>1370</v>
      </c>
      <c r="PD1" s="205" t="s">
        <v>1372</v>
      </c>
      <c r="PE1" s="214"/>
      <c r="PF1" s="205" t="s">
        <v>1374</v>
      </c>
      <c r="PG1" s="205" t="s">
        <v>425</v>
      </c>
      <c r="PH1" s="214"/>
      <c r="PI1" s="205" t="s">
        <v>427</v>
      </c>
      <c r="PJ1" s="205" t="s">
        <v>1404</v>
      </c>
      <c r="PK1" s="205" t="s">
        <v>1406</v>
      </c>
      <c r="PL1" s="214"/>
      <c r="PM1" s="205" t="s">
        <v>429</v>
      </c>
      <c r="PN1" s="205" t="s">
        <v>1408</v>
      </c>
      <c r="PO1" s="205" t="s">
        <v>1409</v>
      </c>
      <c r="PP1" s="205" t="s">
        <v>1410</v>
      </c>
      <c r="PQ1" s="205" t="s">
        <v>1411</v>
      </c>
      <c r="PR1" s="205" t="s">
        <v>1413</v>
      </c>
      <c r="PS1" s="205" t="s">
        <v>1414</v>
      </c>
      <c r="PT1" s="205" t="s">
        <v>1416</v>
      </c>
      <c r="PU1" s="205" t="s">
        <v>1417</v>
      </c>
      <c r="PV1" s="202"/>
      <c r="PW1" s="214"/>
      <c r="PX1" s="205" t="s">
        <v>430</v>
      </c>
      <c r="PY1" s="205" t="s">
        <v>1256</v>
      </c>
      <c r="PZ1" s="205" t="s">
        <v>1258</v>
      </c>
      <c r="QA1" s="205" t="s">
        <v>1260</v>
      </c>
      <c r="QB1" s="205" t="s">
        <v>1262</v>
      </c>
      <c r="QC1" s="205" t="s">
        <v>1264</v>
      </c>
      <c r="QD1" s="205" t="s">
        <v>1266</v>
      </c>
      <c r="QE1" s="205" t="s">
        <v>1268</v>
      </c>
      <c r="QF1" s="205" t="s">
        <v>1270</v>
      </c>
      <c r="QG1" s="205" t="s">
        <v>1272</v>
      </c>
      <c r="QH1" s="205" t="s">
        <v>1274</v>
      </c>
      <c r="QI1" s="205" t="s">
        <v>1276</v>
      </c>
      <c r="QJ1" s="205" t="s">
        <v>1278</v>
      </c>
      <c r="QK1" s="205" t="s">
        <v>1280</v>
      </c>
      <c r="QL1" s="205" t="s">
        <v>1282</v>
      </c>
      <c r="QM1" s="205" t="s">
        <v>1284</v>
      </c>
      <c r="QN1" s="205" t="s">
        <v>1286</v>
      </c>
      <c r="QO1" s="205" t="s">
        <v>1288</v>
      </c>
      <c r="QP1" s="205" t="s">
        <v>1290</v>
      </c>
      <c r="QQ1" s="205" t="s">
        <v>1292</v>
      </c>
      <c r="QR1" s="205" t="s">
        <v>1294</v>
      </c>
      <c r="QS1" s="205" t="s">
        <v>1296</v>
      </c>
      <c r="QT1" s="205" t="s">
        <v>1298</v>
      </c>
      <c r="QU1" s="205" t="s">
        <v>431</v>
      </c>
      <c r="QV1" s="205" t="s">
        <v>1301</v>
      </c>
      <c r="QW1" s="205" t="s">
        <v>1303</v>
      </c>
      <c r="QX1" s="205" t="s">
        <v>1304</v>
      </c>
      <c r="QY1" s="205" t="s">
        <v>1306</v>
      </c>
      <c r="QZ1" s="205" t="s">
        <v>1308</v>
      </c>
      <c r="RA1" s="205" t="s">
        <v>1310</v>
      </c>
      <c r="RB1" s="205" t="s">
        <v>1312</v>
      </c>
      <c r="RC1" s="205" t="s">
        <v>1314</v>
      </c>
      <c r="RD1" s="205" t="s">
        <v>1316</v>
      </c>
      <c r="RE1" s="205" t="s">
        <v>1318</v>
      </c>
      <c r="RF1" s="205" t="s">
        <v>1320</v>
      </c>
      <c r="RG1" s="205" t="s">
        <v>1322</v>
      </c>
      <c r="RH1" s="205" t="s">
        <v>1324</v>
      </c>
      <c r="RI1" s="205" t="s">
        <v>1326</v>
      </c>
      <c r="RJ1" s="205" t="s">
        <v>1328</v>
      </c>
      <c r="RK1" s="205" t="s">
        <v>1330</v>
      </c>
      <c r="RL1" s="205" t="s">
        <v>1332</v>
      </c>
      <c r="RM1" s="205" t="s">
        <v>1334</v>
      </c>
      <c r="RN1" s="205" t="s">
        <v>1336</v>
      </c>
      <c r="RO1" s="205" t="s">
        <v>1338</v>
      </c>
      <c r="RP1" s="205" t="s">
        <v>1340</v>
      </c>
      <c r="RQ1" s="205" t="s">
        <v>1342</v>
      </c>
      <c r="RR1" s="205" t="s">
        <v>1344</v>
      </c>
      <c r="RS1" s="205" t="s">
        <v>1346</v>
      </c>
      <c r="RT1" s="205" t="s">
        <v>1348</v>
      </c>
      <c r="RU1" s="205" t="s">
        <v>1350</v>
      </c>
      <c r="RV1" s="202"/>
      <c r="RW1" s="214"/>
      <c r="RX1" s="205" t="s">
        <v>432</v>
      </c>
      <c r="RY1" s="205" t="s">
        <v>1376</v>
      </c>
      <c r="RZ1" s="205" t="s">
        <v>1378</v>
      </c>
      <c r="SA1" s="205" t="s">
        <v>1380</v>
      </c>
      <c r="SB1" s="205" t="s">
        <v>1382</v>
      </c>
      <c r="SC1" s="205" t="s">
        <v>1384</v>
      </c>
      <c r="SD1" s="205" t="s">
        <v>1386</v>
      </c>
      <c r="SE1" s="205" t="s">
        <v>1388</v>
      </c>
      <c r="SF1" s="205" t="s">
        <v>1390</v>
      </c>
      <c r="SG1" s="205" t="s">
        <v>1392</v>
      </c>
      <c r="SH1" s="205" t="s">
        <v>1394</v>
      </c>
      <c r="SI1" s="205" t="s">
        <v>1396</v>
      </c>
      <c r="SJ1" s="205" t="s">
        <v>1398</v>
      </c>
      <c r="SK1" s="205" t="s">
        <v>1400</v>
      </c>
      <c r="SL1" s="205" t="s">
        <v>1402</v>
      </c>
      <c r="SM1" s="202"/>
      <c r="SN1" s="214"/>
      <c r="SO1" s="205" t="s">
        <v>435</v>
      </c>
      <c r="SP1" s="205" t="s">
        <v>1419</v>
      </c>
      <c r="SQ1" s="205" t="s">
        <v>1421</v>
      </c>
      <c r="SR1" s="205" t="s">
        <v>436</v>
      </c>
      <c r="SS1" s="205" t="s">
        <v>1423</v>
      </c>
      <c r="ST1" s="205" t="s">
        <v>1425</v>
      </c>
      <c r="SU1" s="205" t="s">
        <v>1427</v>
      </c>
      <c r="SV1" s="205" t="s">
        <v>1429</v>
      </c>
      <c r="SW1" s="214"/>
      <c r="SX1" s="205" t="s">
        <v>438</v>
      </c>
      <c r="SY1" s="205" t="s">
        <v>1431</v>
      </c>
      <c r="SZ1" s="205" t="s">
        <v>1433</v>
      </c>
      <c r="TA1" s="205" t="s">
        <v>1435</v>
      </c>
      <c r="TB1" s="205" t="s">
        <v>1437</v>
      </c>
      <c r="TC1" s="205" t="s">
        <v>1439</v>
      </c>
      <c r="TD1" s="205" t="s">
        <v>1441</v>
      </c>
      <c r="TE1" s="205" t="s">
        <v>1443</v>
      </c>
      <c r="TF1" s="205" t="s">
        <v>1445</v>
      </c>
      <c r="TG1" s="205" t="s">
        <v>1447</v>
      </c>
      <c r="TH1" s="205" t="s">
        <v>1449</v>
      </c>
      <c r="TI1" s="205" t="s">
        <v>1451</v>
      </c>
      <c r="TJ1" s="205" t="s">
        <v>1453</v>
      </c>
      <c r="TK1" s="205" t="s">
        <v>1455</v>
      </c>
      <c r="TL1" s="205" t="s">
        <v>1457</v>
      </c>
      <c r="TM1" s="205" t="s">
        <v>1459</v>
      </c>
      <c r="TN1" s="202"/>
      <c r="TO1" s="214"/>
      <c r="TP1" s="205" t="s">
        <v>441</v>
      </c>
      <c r="TQ1" s="205" t="s">
        <v>1461</v>
      </c>
      <c r="TR1" s="205" t="s">
        <v>1463</v>
      </c>
      <c r="TS1" s="205" t="s">
        <v>1465</v>
      </c>
      <c r="TT1" s="205" t="s">
        <v>1467</v>
      </c>
      <c r="TU1" s="205" t="s">
        <v>1469</v>
      </c>
      <c r="TV1" s="205" t="s">
        <v>442</v>
      </c>
      <c r="TW1" s="205" t="s">
        <v>1471</v>
      </c>
      <c r="TX1" s="205" t="s">
        <v>1473</v>
      </c>
      <c r="TY1" s="205" t="s">
        <v>1475</v>
      </c>
      <c r="TZ1" s="205" t="s">
        <v>1477</v>
      </c>
      <c r="UA1" s="205" t="s">
        <v>1479</v>
      </c>
      <c r="UB1" s="205" t="s">
        <v>1481</v>
      </c>
      <c r="UC1" s="214"/>
      <c r="UD1" s="205" t="s">
        <v>444</v>
      </c>
      <c r="UE1" s="202"/>
      <c r="UF1" s="214"/>
      <c r="UG1" s="205" t="s">
        <v>445</v>
      </c>
      <c r="UH1" s="205" t="s">
        <v>1483</v>
      </c>
      <c r="UI1" s="205" t="s">
        <v>1485</v>
      </c>
      <c r="UJ1" s="205" t="s">
        <v>1486</v>
      </c>
      <c r="UK1" s="205" t="s">
        <v>1488</v>
      </c>
      <c r="UL1" s="205" t="s">
        <v>1490</v>
      </c>
      <c r="UM1" s="205" t="s">
        <v>1492</v>
      </c>
      <c r="UN1" s="205" t="s">
        <v>1494</v>
      </c>
      <c r="UO1" s="205" t="s">
        <v>1496</v>
      </c>
      <c r="UP1" s="205" t="s">
        <v>1498</v>
      </c>
      <c r="UQ1" s="205" t="s">
        <v>1500</v>
      </c>
      <c r="UR1" s="205" t="s">
        <v>1502</v>
      </c>
      <c r="US1" s="205" t="s">
        <v>1504</v>
      </c>
      <c r="UT1" s="205" t="s">
        <v>1506</v>
      </c>
      <c r="UU1" s="205" t="s">
        <v>1508</v>
      </c>
      <c r="UV1" s="205" t="s">
        <v>1510</v>
      </c>
      <c r="UW1" s="205" t="s">
        <v>1512</v>
      </c>
      <c r="UX1" s="202"/>
      <c r="UY1" s="205" t="s">
        <v>1516</v>
      </c>
      <c r="UZ1" s="205" t="s">
        <v>1518</v>
      </c>
      <c r="VA1" s="205" t="s">
        <v>1520</v>
      </c>
      <c r="VB1" s="205" t="s">
        <v>1522</v>
      </c>
      <c r="VC1" s="205" t="s">
        <v>1524</v>
      </c>
      <c r="VD1" s="208"/>
    </row>
    <row r="2" spans="1:576" s="145" customFormat="1" ht="14.45" hidden="1" x14ac:dyDescent="0.3">
      <c r="A2" s="145" t="s">
        <v>188</v>
      </c>
      <c r="B2" s="145" t="s">
        <v>179</v>
      </c>
      <c r="C2" s="145" t="s">
        <v>542</v>
      </c>
      <c r="D2" s="145" t="s">
        <v>189</v>
      </c>
      <c r="E2" s="145" t="s">
        <v>172</v>
      </c>
      <c r="F2" s="145" t="s">
        <v>543</v>
      </c>
      <c r="G2" s="183" t="s">
        <v>190</v>
      </c>
      <c r="H2" s="145" t="s">
        <v>544</v>
      </c>
      <c r="I2" s="145" t="s">
        <v>545</v>
      </c>
      <c r="J2" s="145" t="s">
        <v>191</v>
      </c>
      <c r="K2" s="145" t="s">
        <v>546</v>
      </c>
      <c r="M2" s="145" t="s">
        <v>536</v>
      </c>
      <c r="N2" s="145" t="s">
        <v>537</v>
      </c>
      <c r="O2" s="145" t="s">
        <v>669</v>
      </c>
      <c r="R2" s="145" t="s">
        <v>193</v>
      </c>
      <c r="S2" s="145" t="s">
        <v>194</v>
      </c>
      <c r="U2" s="145" t="s">
        <v>462</v>
      </c>
      <c r="V2" s="145" t="s">
        <v>480</v>
      </c>
      <c r="W2" s="145" t="s">
        <v>463</v>
      </c>
      <c r="X2" s="145" t="s">
        <v>464</v>
      </c>
      <c r="Y2" s="145" t="s">
        <v>465</v>
      </c>
      <c r="Z2" s="145" t="s">
        <v>466</v>
      </c>
      <c r="AA2" s="145" t="s">
        <v>467</v>
      </c>
      <c r="AB2" s="145" t="s">
        <v>468</v>
      </c>
      <c r="AC2" s="145" t="s">
        <v>469</v>
      </c>
      <c r="AD2" s="145" t="s">
        <v>470</v>
      </c>
      <c r="AE2" s="145" t="s">
        <v>471</v>
      </c>
      <c r="AF2" s="145" t="s">
        <v>472</v>
      </c>
      <c r="AH2" s="145" t="s">
        <v>490</v>
      </c>
      <c r="AI2" s="145" t="s">
        <v>491</v>
      </c>
      <c r="AJ2" s="145" t="s">
        <v>492</v>
      </c>
      <c r="AK2" s="145" t="s">
        <v>493</v>
      </c>
      <c r="AL2" s="145" t="s">
        <v>494</v>
      </c>
      <c r="AM2" s="145" t="s">
        <v>497</v>
      </c>
      <c r="AN2" s="145" t="s">
        <v>495</v>
      </c>
      <c r="AO2" s="145" t="s">
        <v>496</v>
      </c>
      <c r="AP2" s="145" t="s">
        <v>498</v>
      </c>
      <c r="AQ2" s="145" t="s">
        <v>499</v>
      </c>
      <c r="AR2" s="145" t="s">
        <v>500</v>
      </c>
      <c r="AS2" s="145" t="s">
        <v>501</v>
      </c>
      <c r="AT2" s="145" t="s">
        <v>502</v>
      </c>
      <c r="AU2" s="145" t="s">
        <v>503</v>
      </c>
      <c r="AV2" s="145" t="s">
        <v>504</v>
      </c>
      <c r="AW2" s="145" t="s">
        <v>505</v>
      </c>
      <c r="AX2" s="145" t="s">
        <v>506</v>
      </c>
      <c r="AY2" s="145" t="s">
        <v>507</v>
      </c>
      <c r="AZ2" s="145" t="s">
        <v>508</v>
      </c>
      <c r="BA2" s="145" t="s">
        <v>509</v>
      </c>
      <c r="BB2" s="145" t="s">
        <v>510</v>
      </c>
      <c r="BC2" s="145" t="s">
        <v>511</v>
      </c>
      <c r="BD2" s="145" t="s">
        <v>512</v>
      </c>
      <c r="BE2" s="145" t="s">
        <v>513</v>
      </c>
      <c r="BF2" s="145" t="s">
        <v>514</v>
      </c>
      <c r="BG2" s="145" t="s">
        <v>515</v>
      </c>
      <c r="BH2" s="145" t="s">
        <v>516</v>
      </c>
      <c r="BI2" s="145" t="s">
        <v>517</v>
      </c>
      <c r="BJ2" s="145" t="s">
        <v>518</v>
      </c>
      <c r="BK2" s="145" t="s">
        <v>519</v>
      </c>
      <c r="BL2" s="145" t="s">
        <v>520</v>
      </c>
      <c r="BM2" s="145" t="s">
        <v>521</v>
      </c>
      <c r="BN2" s="145" t="s">
        <v>522</v>
      </c>
      <c r="BO2" s="145" t="s">
        <v>523</v>
      </c>
      <c r="BP2" s="145" t="s">
        <v>524</v>
      </c>
      <c r="BQ2" s="145" t="s">
        <v>525</v>
      </c>
      <c r="BR2" s="145" t="s">
        <v>526</v>
      </c>
      <c r="BS2" s="145" t="s">
        <v>527</v>
      </c>
      <c r="BT2" s="145" t="s">
        <v>528</v>
      </c>
      <c r="BU2" s="145" t="s">
        <v>529</v>
      </c>
    </row>
    <row r="3" spans="1:576" ht="14.45"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thickBot="1" x14ac:dyDescent="0.35"/>
    <row r="5" spans="1:576" ht="26.45" thickBot="1" x14ac:dyDescent="0.35">
      <c r="C5" s="109" t="s">
        <v>455</v>
      </c>
      <c r="D5" s="226">
        <f>SUMIF(C:C,$C$10,D:D)</f>
        <v>99118900</v>
      </c>
    </row>
    <row r="6" spans="1:576" ht="14.45" x14ac:dyDescent="0.3">
      <c r="C6" s="130"/>
      <c r="D6" s="130"/>
      <c r="E6" s="130"/>
      <c r="F6" s="130"/>
      <c r="G6" s="96"/>
      <c r="H6" s="130"/>
      <c r="I6" s="130"/>
    </row>
    <row r="7" spans="1:576" ht="14.45" x14ac:dyDescent="0.3">
      <c r="C7" s="130"/>
      <c r="D7" s="130"/>
      <c r="E7" s="130"/>
      <c r="F7" s="130"/>
      <c r="G7" s="96"/>
      <c r="H7" s="130"/>
      <c r="I7" s="130"/>
    </row>
    <row r="8" spans="1:576" ht="14.45" x14ac:dyDescent="0.3">
      <c r="C8" s="130"/>
      <c r="D8" s="130"/>
      <c r="E8" s="130"/>
      <c r="F8" s="130"/>
      <c r="G8" s="96"/>
      <c r="H8" s="130"/>
      <c r="I8" s="130"/>
    </row>
    <row r="9" spans="1:576" thickBot="1" x14ac:dyDescent="0.35">
      <c r="C9" s="130"/>
      <c r="D9" s="130"/>
      <c r="E9" s="130"/>
      <c r="F9" s="130"/>
      <c r="G9" s="96"/>
      <c r="H9" s="130"/>
      <c r="I9" s="130"/>
    </row>
    <row r="10" spans="1:576" ht="31.9" thickBot="1" x14ac:dyDescent="0.35">
      <c r="A10" s="438" t="s">
        <v>458</v>
      </c>
      <c r="B10" s="234" t="s">
        <v>1941</v>
      </c>
      <c r="C10" s="180" t="s">
        <v>53</v>
      </c>
      <c r="D10" s="131">
        <f>SUM(F17:F51)</f>
        <v>1152000</v>
      </c>
      <c r="F10" s="72"/>
      <c r="G10" s="97"/>
      <c r="H10" s="72"/>
      <c r="I10" s="72"/>
    </row>
    <row r="11" spans="1:576" ht="18" x14ac:dyDescent="0.3">
      <c r="A11" s="247" t="str">
        <f>IFERROR(VLOOKUP(B10,'[2]Desarrollo e Innov. Curricular'!$E:$F,2,FALSE),IFERROR(VLOOKUP(B10,[2]Investigación!$E:$F,2,FALSE),IFERROR(VLOOKUP(B10,'[2]Vinculación Univ. Sociedad'!$E:$F,2,FALSE),IFERROR(VLOOKUP(B10,'[2]Docencia y Profesorado Universi'!$E:$F,2,FALSE),IFERROR(VLOOKUP(B10,[2]Estudiantes!$E:$F,2,FALSE),IFERROR(VLOOKUP(B10,'[2]Gestion Administrativa'!$E:$F,2,FALSE),IFERROR(VLOOKUP(B10,'[2]Gestion Academica'!$E:$F,2,FALSE),IFERROR(VLOOKUP(B10,[2]Graduados!$E:$F,2,FALSE),IFERROR(VLOOKUP(B10,'[2]Gestión del Conocimiento'!$E:$F,2,FALSE),IFERROR(VLOOKUP(B10,[2]Gobernabilidad!$E:$F,2,FALSE),IFERROR(VLOOKUP(B10,'[2]NIVEL DE ES Y  SISTEMA NACIONAL'!$E:$F,2,FALSE),VLOOKUP(B10,'[2]Lo Esencial'!$E:$F,2,0))))))))))))</f>
        <v>Seguridad en las aulas, protección de equipo didáctico.</v>
      </c>
      <c r="B11" s="31"/>
      <c r="C11" s="72"/>
      <c r="D11" s="31"/>
      <c r="E11" s="116"/>
      <c r="F11" s="116"/>
      <c r="G11" s="116"/>
      <c r="H11" s="94"/>
      <c r="I11" s="94"/>
      <c r="J11" s="94"/>
      <c r="K11" s="135"/>
    </row>
    <row r="12" spans="1:576" x14ac:dyDescent="0.25">
      <c r="B12" s="116"/>
      <c r="C12" s="72"/>
      <c r="D12" s="31"/>
      <c r="E12" s="116"/>
      <c r="F12" s="116"/>
      <c r="G12" s="116"/>
      <c r="H12" s="94"/>
      <c r="I12" s="94"/>
      <c r="J12" s="94"/>
      <c r="K12" s="135"/>
    </row>
    <row r="13" spans="1:576" x14ac:dyDescent="0.25">
      <c r="B13" s="116"/>
      <c r="E13" s="116"/>
      <c r="F13" s="116"/>
      <c r="G13" s="116"/>
      <c r="H13" s="94"/>
      <c r="I13" s="94"/>
      <c r="J13" s="94"/>
      <c r="K13" s="135"/>
    </row>
    <row r="14" spans="1:576" x14ac:dyDescent="0.25">
      <c r="B14" s="116"/>
      <c r="E14" s="116"/>
      <c r="F14" s="116"/>
      <c r="G14" s="116"/>
      <c r="H14" s="94"/>
      <c r="I14" s="94"/>
      <c r="J14" s="94"/>
      <c r="K14" s="135"/>
    </row>
    <row r="15" spans="1:576" ht="15.75" thickBot="1" x14ac:dyDescent="0.3">
      <c r="F15" s="116"/>
      <c r="G15" s="94"/>
      <c r="H15" s="94"/>
      <c r="I15" s="94"/>
    </row>
    <row r="16" spans="1:576" ht="30.75" thickBot="1" x14ac:dyDescent="0.3">
      <c r="C16" s="152" t="s">
        <v>44</v>
      </c>
      <c r="D16" s="157" t="s">
        <v>55</v>
      </c>
      <c r="E16" s="159" t="s">
        <v>57</v>
      </c>
      <c r="F16" s="158" t="s">
        <v>27</v>
      </c>
      <c r="G16" s="156" t="s">
        <v>195</v>
      </c>
      <c r="H16" s="159" t="s">
        <v>46</v>
      </c>
      <c r="I16" s="156" t="s">
        <v>196</v>
      </c>
      <c r="J16" s="156" t="s">
        <v>478</v>
      </c>
      <c r="K16" s="156" t="s">
        <v>479</v>
      </c>
      <c r="L16" s="156" t="s">
        <v>171</v>
      </c>
    </row>
    <row r="17" spans="3:12" x14ac:dyDescent="0.25">
      <c r="C17" s="164" t="s">
        <v>1958</v>
      </c>
      <c r="D17" s="181">
        <v>1</v>
      </c>
      <c r="E17" s="138">
        <v>1152000</v>
      </c>
      <c r="F17" s="120">
        <f t="shared" ref="F17:F51" si="0">D17*E17</f>
        <v>1152000</v>
      </c>
      <c r="G17" s="184" t="s">
        <v>194</v>
      </c>
      <c r="H17" s="205" t="s">
        <v>409</v>
      </c>
      <c r="I17" s="153" t="str">
        <f>VLOOKUP(H17,[2]Presupuesto!$B$11:$C$586,2,0)</f>
        <v>CONSTRUCCIONES ADICIONES Y MEJORA DE EDIF (47100-00)</v>
      </c>
      <c r="J17" s="258" t="s">
        <v>543</v>
      </c>
      <c r="K17" s="121" t="s">
        <v>469</v>
      </c>
      <c r="L17" s="121"/>
    </row>
    <row r="18" spans="3:12" ht="14.45" hidden="1" x14ac:dyDescent="0.3">
      <c r="C18" s="164" t="s">
        <v>85</v>
      </c>
      <c r="D18" s="181"/>
      <c r="E18" s="146">
        <v>100000</v>
      </c>
      <c r="F18" s="120">
        <f t="shared" si="0"/>
        <v>0</v>
      </c>
      <c r="G18" s="184"/>
      <c r="H18" s="165">
        <v>42500</v>
      </c>
      <c r="I18" s="153" t="e">
        <f>VLOOKUP(H18,[2]Presupuesto!$B$11:$C$586,2,0)</f>
        <v>#N/A</v>
      </c>
      <c r="J18" s="121" t="str">
        <f>$J$17</f>
        <v>Procesos de Gestión Universitaria</v>
      </c>
      <c r="K18" s="121" t="s">
        <v>480</v>
      </c>
      <c r="L18" s="121"/>
    </row>
    <row r="19" spans="3:12" ht="14.45" hidden="1" x14ac:dyDescent="0.3">
      <c r="C19" s="164" t="s">
        <v>86</v>
      </c>
      <c r="D19" s="181"/>
      <c r="E19" s="146">
        <v>50000</v>
      </c>
      <c r="F19" s="120">
        <f t="shared" si="0"/>
        <v>0</v>
      </c>
      <c r="G19" s="184"/>
      <c r="H19" s="165">
        <v>42500</v>
      </c>
      <c r="I19" s="153" t="e">
        <f>VLOOKUP(H19,[2]Presupuesto!$B$11:$C$586,2,0)</f>
        <v>#N/A</v>
      </c>
      <c r="J19" s="121" t="str">
        <f t="shared" ref="J19:J50" si="1">$J$17</f>
        <v>Procesos de Gestión Universitaria</v>
      </c>
      <c r="K19" s="121" t="s">
        <v>480</v>
      </c>
      <c r="L19" s="121"/>
    </row>
    <row r="20" spans="3:12" ht="14.45" hidden="1" x14ac:dyDescent="0.3">
      <c r="C20" s="164" t="s">
        <v>177</v>
      </c>
      <c r="D20" s="181"/>
      <c r="E20" s="146">
        <v>40</v>
      </c>
      <c r="F20" s="120">
        <f t="shared" si="0"/>
        <v>0</v>
      </c>
      <c r="G20" s="184"/>
      <c r="H20" s="165">
        <v>42500</v>
      </c>
      <c r="I20" s="153" t="e">
        <f>VLOOKUP(H20,[2]Presupuesto!$B$11:$C$586,2,0)</f>
        <v>#N/A</v>
      </c>
      <c r="J20" s="121" t="str">
        <f t="shared" si="1"/>
        <v>Procesos de Gestión Universitaria</v>
      </c>
      <c r="K20" s="121" t="s">
        <v>480</v>
      </c>
      <c r="L20" s="121"/>
    </row>
    <row r="21" spans="3:12" ht="14.45" hidden="1" x14ac:dyDescent="0.3">
      <c r="C21" s="164" t="s">
        <v>174</v>
      </c>
      <c r="D21" s="181"/>
      <c r="E21" s="146">
        <v>5745</v>
      </c>
      <c r="F21" s="120">
        <f t="shared" si="0"/>
        <v>0</v>
      </c>
      <c r="G21" s="184"/>
      <c r="H21" s="165">
        <v>42500</v>
      </c>
      <c r="I21" s="153" t="e">
        <f>VLOOKUP(H21,[2]Presupuesto!$B$11:$C$586,2,0)</f>
        <v>#N/A</v>
      </c>
      <c r="J21" s="121" t="str">
        <f t="shared" si="1"/>
        <v>Procesos de Gestión Universitaria</v>
      </c>
      <c r="K21" s="121" t="s">
        <v>480</v>
      </c>
      <c r="L21" s="121"/>
    </row>
    <row r="22" spans="3:12" ht="14.45" hidden="1" x14ac:dyDescent="0.3">
      <c r="C22" s="164" t="s">
        <v>178</v>
      </c>
      <c r="D22" s="181"/>
      <c r="E22" s="146">
        <v>30000</v>
      </c>
      <c r="F22" s="120">
        <f t="shared" si="0"/>
        <v>0</v>
      </c>
      <c r="G22" s="184"/>
      <c r="H22" s="165">
        <v>42500</v>
      </c>
      <c r="I22" s="153" t="e">
        <f>VLOOKUP(H22,[2]Presupuesto!$B$11:$C$586,2,0)</f>
        <v>#N/A</v>
      </c>
      <c r="J22" s="121" t="str">
        <f t="shared" si="1"/>
        <v>Procesos de Gestión Universitaria</v>
      </c>
      <c r="K22" s="121" t="s">
        <v>469</v>
      </c>
      <c r="L22" s="121"/>
    </row>
    <row r="23" spans="3:12" ht="14.45" hidden="1" x14ac:dyDescent="0.3">
      <c r="C23" s="164" t="s">
        <v>178</v>
      </c>
      <c r="D23" s="181"/>
      <c r="E23" s="146">
        <v>30000</v>
      </c>
      <c r="F23" s="120">
        <f t="shared" si="0"/>
        <v>0</v>
      </c>
      <c r="G23" s="184"/>
      <c r="H23" s="165">
        <v>42500</v>
      </c>
      <c r="I23" s="153" t="e">
        <f>VLOOKUP(H23,[2]Presupuesto!$B$11:$C$586,2,0)</f>
        <v>#N/A</v>
      </c>
      <c r="J23" s="121" t="str">
        <f t="shared" si="1"/>
        <v>Procesos de Gestión Universitaria</v>
      </c>
      <c r="K23" s="121" t="s">
        <v>480</v>
      </c>
      <c r="L23" s="121"/>
    </row>
    <row r="24" spans="3:12" ht="14.45" hidden="1" x14ac:dyDescent="0.3">
      <c r="C24" s="164"/>
      <c r="D24" s="181"/>
      <c r="E24" s="146"/>
      <c r="F24" s="120">
        <f t="shared" si="0"/>
        <v>0</v>
      </c>
      <c r="G24" s="184"/>
      <c r="H24" s="165">
        <v>35600</v>
      </c>
      <c r="I24" s="153" t="e">
        <f>VLOOKUP(H24,[2]Presupuesto!$B$11:$C$586,2,0)</f>
        <v>#N/A</v>
      </c>
      <c r="J24" s="121" t="str">
        <f t="shared" si="1"/>
        <v>Procesos de Gestión Universitaria</v>
      </c>
      <c r="K24" s="121" t="s">
        <v>480</v>
      </c>
      <c r="L24" s="121"/>
    </row>
    <row r="25" spans="3:12" ht="14.45" hidden="1" x14ac:dyDescent="0.3">
      <c r="C25" s="164"/>
      <c r="D25" s="181"/>
      <c r="E25" s="146"/>
      <c r="F25" s="120">
        <f t="shared" si="0"/>
        <v>0</v>
      </c>
      <c r="G25" s="184"/>
      <c r="H25" s="165"/>
      <c r="I25" s="153" t="e">
        <f>VLOOKUP(H25,[2]Presupuesto!$B$11:$C$586,2,0)</f>
        <v>#N/A</v>
      </c>
      <c r="J25" s="121" t="str">
        <f t="shared" si="1"/>
        <v>Procesos de Gestión Universitaria</v>
      </c>
      <c r="K25" s="121" t="s">
        <v>480</v>
      </c>
      <c r="L25" s="121"/>
    </row>
    <row r="26" spans="3:12" ht="14.45" hidden="1" x14ac:dyDescent="0.3">
      <c r="C26" s="164"/>
      <c r="D26" s="181"/>
      <c r="E26" s="146"/>
      <c r="F26" s="120">
        <f t="shared" si="0"/>
        <v>0</v>
      </c>
      <c r="G26" s="184"/>
      <c r="H26" s="165"/>
      <c r="I26" s="153" t="e">
        <f>VLOOKUP(H26,[2]Presupuesto!$B$11:$C$586,2,0)</f>
        <v>#N/A</v>
      </c>
      <c r="J26" s="121" t="str">
        <f t="shared" si="1"/>
        <v>Procesos de Gestión Universitaria</v>
      </c>
      <c r="K26" s="121" t="s">
        <v>480</v>
      </c>
      <c r="L26" s="121"/>
    </row>
    <row r="27" spans="3:12" ht="14.45" hidden="1" x14ac:dyDescent="0.3">
      <c r="C27" s="164"/>
      <c r="D27" s="181"/>
      <c r="E27" s="146"/>
      <c r="F27" s="120">
        <f t="shared" si="0"/>
        <v>0</v>
      </c>
      <c r="G27" s="184"/>
      <c r="H27" s="165"/>
      <c r="I27" s="153" t="e">
        <f>VLOOKUP(H27,[2]Presupuesto!$B$11:$C$586,2,0)</f>
        <v>#N/A</v>
      </c>
      <c r="J27" s="121" t="str">
        <f t="shared" si="1"/>
        <v>Procesos de Gestión Universitaria</v>
      </c>
      <c r="K27" s="121" t="s">
        <v>480</v>
      </c>
      <c r="L27" s="121"/>
    </row>
    <row r="28" spans="3:12" ht="14.45" hidden="1" x14ac:dyDescent="0.3">
      <c r="C28" s="164"/>
      <c r="D28" s="181"/>
      <c r="E28" s="146"/>
      <c r="F28" s="120">
        <f t="shared" si="0"/>
        <v>0</v>
      </c>
      <c r="G28" s="184"/>
      <c r="H28" s="165"/>
      <c r="I28" s="153" t="e">
        <f>VLOOKUP(H28,[2]Presupuesto!$B$11:$C$586,2,0)</f>
        <v>#N/A</v>
      </c>
      <c r="J28" s="121" t="str">
        <f t="shared" si="1"/>
        <v>Procesos de Gestión Universitaria</v>
      </c>
      <c r="K28" s="121" t="s">
        <v>480</v>
      </c>
      <c r="L28" s="121"/>
    </row>
    <row r="29" spans="3:12" ht="14.45" hidden="1" x14ac:dyDescent="0.3">
      <c r="C29" s="164"/>
      <c r="D29" s="181"/>
      <c r="E29" s="146"/>
      <c r="F29" s="120">
        <f t="shared" si="0"/>
        <v>0</v>
      </c>
      <c r="G29" s="184"/>
      <c r="H29" s="165"/>
      <c r="I29" s="153" t="e">
        <f>VLOOKUP(H29,[2]Presupuesto!$B$11:$C$586,2,0)</f>
        <v>#N/A</v>
      </c>
      <c r="J29" s="121" t="str">
        <f t="shared" si="1"/>
        <v>Procesos de Gestión Universitaria</v>
      </c>
      <c r="K29" s="121" t="s">
        <v>480</v>
      </c>
      <c r="L29" s="121"/>
    </row>
    <row r="30" spans="3:12" ht="14.45" hidden="1" x14ac:dyDescent="0.3">
      <c r="C30" s="164"/>
      <c r="D30" s="181"/>
      <c r="E30" s="146"/>
      <c r="F30" s="120">
        <f t="shared" si="0"/>
        <v>0</v>
      </c>
      <c r="G30" s="184"/>
      <c r="H30" s="165"/>
      <c r="I30" s="153" t="e">
        <f>VLOOKUP(H30,[2]Presupuesto!$B$11:$C$586,2,0)</f>
        <v>#N/A</v>
      </c>
      <c r="J30" s="121" t="str">
        <f t="shared" si="1"/>
        <v>Procesos de Gestión Universitaria</v>
      </c>
      <c r="K30" s="121" t="s">
        <v>480</v>
      </c>
      <c r="L30" s="121"/>
    </row>
    <row r="31" spans="3:12" ht="14.45" hidden="1" x14ac:dyDescent="0.3">
      <c r="C31" s="164"/>
      <c r="D31" s="181"/>
      <c r="E31" s="146"/>
      <c r="F31" s="120">
        <f t="shared" si="0"/>
        <v>0</v>
      </c>
      <c r="G31" s="184"/>
      <c r="H31" s="165"/>
      <c r="I31" s="153" t="e">
        <f>VLOOKUP(H31,[2]Presupuesto!$B$11:$C$586,2,0)</f>
        <v>#N/A</v>
      </c>
      <c r="J31" s="121" t="str">
        <f t="shared" si="1"/>
        <v>Procesos de Gestión Universitaria</v>
      </c>
      <c r="K31" s="121" t="s">
        <v>480</v>
      </c>
      <c r="L31" s="121"/>
    </row>
    <row r="32" spans="3:12" ht="14.45" hidden="1" x14ac:dyDescent="0.3">
      <c r="C32" s="164"/>
      <c r="D32" s="181"/>
      <c r="E32" s="146"/>
      <c r="F32" s="120">
        <f t="shared" si="0"/>
        <v>0</v>
      </c>
      <c r="G32" s="184"/>
      <c r="H32" s="165"/>
      <c r="I32" s="153" t="e">
        <f>VLOOKUP(H32,[2]Presupuesto!$B$11:$C$586,2,0)</f>
        <v>#N/A</v>
      </c>
      <c r="J32" s="121" t="str">
        <f t="shared" si="1"/>
        <v>Procesos de Gestión Universitaria</v>
      </c>
      <c r="K32" s="121" t="s">
        <v>480</v>
      </c>
      <c r="L32" s="121"/>
    </row>
    <row r="33" spans="3:12" ht="14.45" hidden="1" x14ac:dyDescent="0.3">
      <c r="C33" s="164"/>
      <c r="D33" s="181"/>
      <c r="E33" s="146"/>
      <c r="F33" s="120">
        <f t="shared" si="0"/>
        <v>0</v>
      </c>
      <c r="G33" s="184"/>
      <c r="H33" s="165"/>
      <c r="I33" s="153" t="e">
        <f>VLOOKUP(H33,[2]Presupuesto!$B$11:$C$586,2,0)</f>
        <v>#N/A</v>
      </c>
      <c r="J33" s="121" t="str">
        <f t="shared" si="1"/>
        <v>Procesos de Gestión Universitaria</v>
      </c>
      <c r="K33" s="121" t="s">
        <v>480</v>
      </c>
      <c r="L33" s="121"/>
    </row>
    <row r="34" spans="3:12" ht="14.45" hidden="1" x14ac:dyDescent="0.3">
      <c r="C34" s="164"/>
      <c r="D34" s="181"/>
      <c r="E34" s="146"/>
      <c r="F34" s="120">
        <f t="shared" si="0"/>
        <v>0</v>
      </c>
      <c r="G34" s="184"/>
      <c r="H34" s="165"/>
      <c r="I34" s="153" t="e">
        <f>VLOOKUP(H34,[2]Presupuesto!$B$11:$C$586,2,0)</f>
        <v>#N/A</v>
      </c>
      <c r="J34" s="121" t="str">
        <f t="shared" si="1"/>
        <v>Procesos de Gestión Universitaria</v>
      </c>
      <c r="K34" s="121" t="s">
        <v>480</v>
      </c>
      <c r="L34" s="121"/>
    </row>
    <row r="35" spans="3:12" ht="14.45" hidden="1" x14ac:dyDescent="0.3">
      <c r="C35" s="164"/>
      <c r="D35" s="181"/>
      <c r="E35" s="146"/>
      <c r="F35" s="120">
        <f t="shared" si="0"/>
        <v>0</v>
      </c>
      <c r="G35" s="184"/>
      <c r="H35" s="165"/>
      <c r="I35" s="153" t="e">
        <f>VLOOKUP(H35,[2]Presupuesto!$B$11:$C$586,2,0)</f>
        <v>#N/A</v>
      </c>
      <c r="J35" s="121" t="str">
        <f t="shared" si="1"/>
        <v>Procesos de Gestión Universitaria</v>
      </c>
      <c r="K35" s="121" t="s">
        <v>480</v>
      </c>
      <c r="L35" s="121"/>
    </row>
    <row r="36" spans="3:12" ht="14.45" hidden="1" x14ac:dyDescent="0.3">
      <c r="C36" s="164"/>
      <c r="D36" s="181"/>
      <c r="E36" s="146"/>
      <c r="F36" s="120">
        <f t="shared" si="0"/>
        <v>0</v>
      </c>
      <c r="G36" s="184"/>
      <c r="H36" s="165"/>
      <c r="I36" s="153" t="e">
        <f>VLOOKUP(H36,[2]Presupuesto!$B$11:$C$586,2,0)</f>
        <v>#N/A</v>
      </c>
      <c r="J36" s="121" t="str">
        <f t="shared" si="1"/>
        <v>Procesos de Gestión Universitaria</v>
      </c>
      <c r="K36" s="121" t="s">
        <v>480</v>
      </c>
      <c r="L36" s="121"/>
    </row>
    <row r="37" spans="3:12" ht="14.45" hidden="1" x14ac:dyDescent="0.3">
      <c r="C37" s="164"/>
      <c r="D37" s="181"/>
      <c r="E37" s="146"/>
      <c r="F37" s="120">
        <f t="shared" si="0"/>
        <v>0</v>
      </c>
      <c r="G37" s="184"/>
      <c r="H37" s="165"/>
      <c r="I37" s="153" t="e">
        <f>VLOOKUP(H37,[2]Presupuesto!$B$11:$C$586,2,0)</f>
        <v>#N/A</v>
      </c>
      <c r="J37" s="121" t="str">
        <f t="shared" si="1"/>
        <v>Procesos de Gestión Universitaria</v>
      </c>
      <c r="K37" s="121" t="s">
        <v>480</v>
      </c>
      <c r="L37" s="121"/>
    </row>
    <row r="38" spans="3:12" ht="14.45" hidden="1" x14ac:dyDescent="0.3">
      <c r="C38" s="164"/>
      <c r="D38" s="181"/>
      <c r="E38" s="146"/>
      <c r="F38" s="120">
        <f t="shared" si="0"/>
        <v>0</v>
      </c>
      <c r="G38" s="184"/>
      <c r="H38" s="165"/>
      <c r="I38" s="153" t="e">
        <f>VLOOKUP(H38,[2]Presupuesto!$B$11:$C$586,2,0)</f>
        <v>#N/A</v>
      </c>
      <c r="J38" s="121" t="str">
        <f t="shared" si="1"/>
        <v>Procesos de Gestión Universitaria</v>
      </c>
      <c r="K38" s="121" t="s">
        <v>480</v>
      </c>
      <c r="L38" s="121"/>
    </row>
    <row r="39" spans="3:12" ht="14.45" hidden="1" x14ac:dyDescent="0.3">
      <c r="C39" s="166"/>
      <c r="D39" s="181"/>
      <c r="E39" s="141"/>
      <c r="F39" s="120">
        <f t="shared" si="0"/>
        <v>0</v>
      </c>
      <c r="G39" s="184"/>
      <c r="H39" s="167"/>
      <c r="I39" s="153" t="e">
        <f>VLOOKUP(H39,[2]Presupuesto!$B$11:$C$586,2,0)</f>
        <v>#N/A</v>
      </c>
      <c r="J39" s="121" t="str">
        <f t="shared" si="1"/>
        <v>Procesos de Gestión Universitaria</v>
      </c>
      <c r="K39" s="121" t="s">
        <v>480</v>
      </c>
      <c r="L39" s="121"/>
    </row>
    <row r="40" spans="3:12" ht="14.45" hidden="1" x14ac:dyDescent="0.3">
      <c r="C40" s="166"/>
      <c r="D40" s="181"/>
      <c r="E40" s="141"/>
      <c r="F40" s="120">
        <f t="shared" si="0"/>
        <v>0</v>
      </c>
      <c r="G40" s="184"/>
      <c r="H40" s="167"/>
      <c r="I40" s="153" t="e">
        <f>VLOOKUP(H40,[2]Presupuesto!$B$11:$C$586,2,0)</f>
        <v>#N/A</v>
      </c>
      <c r="J40" s="121" t="str">
        <f t="shared" si="1"/>
        <v>Procesos de Gestión Universitaria</v>
      </c>
      <c r="K40" s="121" t="s">
        <v>480</v>
      </c>
      <c r="L40" s="121"/>
    </row>
    <row r="41" spans="3:12" ht="14.45" hidden="1" x14ac:dyDescent="0.3">
      <c r="C41" s="166"/>
      <c r="D41" s="181"/>
      <c r="E41" s="141"/>
      <c r="F41" s="120">
        <f t="shared" si="0"/>
        <v>0</v>
      </c>
      <c r="G41" s="184"/>
      <c r="H41" s="167"/>
      <c r="I41" s="153" t="e">
        <f>VLOOKUP(H41,[2]Presupuesto!$B$11:$C$586,2,0)</f>
        <v>#N/A</v>
      </c>
      <c r="J41" s="121" t="str">
        <f t="shared" si="1"/>
        <v>Procesos de Gestión Universitaria</v>
      </c>
      <c r="K41" s="121" t="s">
        <v>480</v>
      </c>
      <c r="L41" s="121"/>
    </row>
    <row r="42" spans="3:12" ht="14.45" hidden="1" x14ac:dyDescent="0.3">
      <c r="C42" s="166"/>
      <c r="D42" s="181"/>
      <c r="E42" s="141"/>
      <c r="F42" s="120">
        <f t="shared" si="0"/>
        <v>0</v>
      </c>
      <c r="G42" s="184"/>
      <c r="H42" s="167"/>
      <c r="I42" s="153" t="e">
        <f>VLOOKUP(H42,[2]Presupuesto!$B$11:$C$586,2,0)</f>
        <v>#N/A</v>
      </c>
      <c r="J42" s="121" t="str">
        <f t="shared" si="1"/>
        <v>Procesos de Gestión Universitaria</v>
      </c>
      <c r="K42" s="121" t="s">
        <v>480</v>
      </c>
      <c r="L42" s="121"/>
    </row>
    <row r="43" spans="3:12" ht="14.45" hidden="1" x14ac:dyDescent="0.3">
      <c r="C43" s="166"/>
      <c r="D43" s="181"/>
      <c r="E43" s="141"/>
      <c r="F43" s="120">
        <f t="shared" si="0"/>
        <v>0</v>
      </c>
      <c r="G43" s="184"/>
      <c r="H43" s="167"/>
      <c r="I43" s="153" t="e">
        <f>VLOOKUP(H43,[2]Presupuesto!$B$11:$C$586,2,0)</f>
        <v>#N/A</v>
      </c>
      <c r="J43" s="121" t="str">
        <f t="shared" si="1"/>
        <v>Procesos de Gestión Universitaria</v>
      </c>
      <c r="K43" s="121" t="s">
        <v>480</v>
      </c>
      <c r="L43" s="121"/>
    </row>
    <row r="44" spans="3:12" ht="14.45" hidden="1" x14ac:dyDescent="0.3">
      <c r="C44" s="166"/>
      <c r="D44" s="181"/>
      <c r="E44" s="141"/>
      <c r="F44" s="120">
        <f t="shared" si="0"/>
        <v>0</v>
      </c>
      <c r="G44" s="184"/>
      <c r="H44" s="167"/>
      <c r="I44" s="153" t="e">
        <f>VLOOKUP(H44,[2]Presupuesto!$B$11:$C$586,2,0)</f>
        <v>#N/A</v>
      </c>
      <c r="J44" s="121" t="str">
        <f t="shared" si="1"/>
        <v>Procesos de Gestión Universitaria</v>
      </c>
      <c r="K44" s="121" t="s">
        <v>480</v>
      </c>
      <c r="L44" s="121"/>
    </row>
    <row r="45" spans="3:12" ht="14.45" hidden="1" x14ac:dyDescent="0.3">
      <c r="C45" s="166"/>
      <c r="D45" s="181"/>
      <c r="E45" s="141"/>
      <c r="F45" s="120">
        <f t="shared" si="0"/>
        <v>0</v>
      </c>
      <c r="G45" s="184"/>
      <c r="H45" s="167"/>
      <c r="I45" s="153" t="e">
        <f>VLOOKUP(H45,[2]Presupuesto!$B$11:$C$586,2,0)</f>
        <v>#N/A</v>
      </c>
      <c r="J45" s="121" t="str">
        <f t="shared" si="1"/>
        <v>Procesos de Gestión Universitaria</v>
      </c>
      <c r="K45" s="121" t="s">
        <v>480</v>
      </c>
      <c r="L45" s="121"/>
    </row>
    <row r="46" spans="3:12" ht="14.45" hidden="1" x14ac:dyDescent="0.3">
      <c r="C46" s="166"/>
      <c r="D46" s="181"/>
      <c r="E46" s="141"/>
      <c r="F46" s="120">
        <f t="shared" si="0"/>
        <v>0</v>
      </c>
      <c r="G46" s="184"/>
      <c r="H46" s="167"/>
      <c r="I46" s="153" t="e">
        <f>VLOOKUP(H46,[2]Presupuesto!$B$11:$C$586,2,0)</f>
        <v>#N/A</v>
      </c>
      <c r="J46" s="121" t="str">
        <f t="shared" si="1"/>
        <v>Procesos de Gestión Universitaria</v>
      </c>
      <c r="K46" s="121" t="s">
        <v>480</v>
      </c>
      <c r="L46" s="121"/>
    </row>
    <row r="47" spans="3:12" ht="14.45" hidden="1" x14ac:dyDescent="0.3">
      <c r="C47" s="168"/>
      <c r="D47" s="181"/>
      <c r="E47" s="141"/>
      <c r="F47" s="120">
        <f t="shared" si="0"/>
        <v>0</v>
      </c>
      <c r="G47" s="184"/>
      <c r="H47" s="169"/>
      <c r="I47" s="153" t="e">
        <f>VLOOKUP(H47,[2]Presupuesto!$B$11:$C$586,2,0)</f>
        <v>#N/A</v>
      </c>
      <c r="J47" s="121" t="str">
        <f t="shared" si="1"/>
        <v>Procesos de Gestión Universitaria</v>
      </c>
      <c r="K47" s="121" t="s">
        <v>471</v>
      </c>
      <c r="L47" s="121"/>
    </row>
    <row r="48" spans="3:12" ht="14.45" hidden="1" x14ac:dyDescent="0.3">
      <c r="C48" s="168"/>
      <c r="D48" s="181"/>
      <c r="E48" s="141"/>
      <c r="F48" s="120">
        <f t="shared" si="0"/>
        <v>0</v>
      </c>
      <c r="G48" s="184"/>
      <c r="H48" s="169"/>
      <c r="I48" s="153" t="e">
        <f>VLOOKUP(H48,[2]Presupuesto!$B$11:$C$586,2,0)</f>
        <v>#N/A</v>
      </c>
      <c r="J48" s="121" t="str">
        <f t="shared" si="1"/>
        <v>Procesos de Gestión Universitaria</v>
      </c>
      <c r="K48" s="121" t="s">
        <v>480</v>
      </c>
      <c r="L48" s="121"/>
    </row>
    <row r="49" spans="1:12" ht="14.45" hidden="1" x14ac:dyDescent="0.3">
      <c r="C49" s="168"/>
      <c r="D49" s="181"/>
      <c r="E49" s="141"/>
      <c r="F49" s="120">
        <f t="shared" si="0"/>
        <v>0</v>
      </c>
      <c r="G49" s="184"/>
      <c r="H49" s="169"/>
      <c r="I49" s="153" t="e">
        <f>VLOOKUP(H49,[2]Presupuesto!$B$11:$C$586,2,0)</f>
        <v>#N/A</v>
      </c>
      <c r="J49" s="121" t="str">
        <f t="shared" si="1"/>
        <v>Procesos de Gestión Universitaria</v>
      </c>
      <c r="K49" s="121" t="s">
        <v>480</v>
      </c>
      <c r="L49" s="121"/>
    </row>
    <row r="50" spans="1:12" ht="14.45" hidden="1" x14ac:dyDescent="0.3">
      <c r="C50" s="168"/>
      <c r="D50" s="181"/>
      <c r="E50" s="141"/>
      <c r="F50" s="120">
        <f t="shared" si="0"/>
        <v>0</v>
      </c>
      <c r="G50" s="184"/>
      <c r="H50" s="169"/>
      <c r="I50" s="153" t="e">
        <f>VLOOKUP(H50,[2]Presupuesto!$B$11:$C$586,2,0)</f>
        <v>#N/A</v>
      </c>
      <c r="J50" s="121" t="str">
        <f t="shared" si="1"/>
        <v>Procesos de Gestión Universitaria</v>
      </c>
      <c r="K50" s="121" t="s">
        <v>480</v>
      </c>
      <c r="L50" s="121"/>
    </row>
    <row r="51" spans="1:12" hidden="1" thickBot="1" x14ac:dyDescent="0.35">
      <c r="C51" s="170"/>
      <c r="D51" s="262"/>
      <c r="E51" s="126"/>
      <c r="F51" s="128">
        <f t="shared" si="0"/>
        <v>0</v>
      </c>
      <c r="G51" s="185"/>
      <c r="H51" s="171"/>
      <c r="I51" s="155" t="e">
        <f>VLOOKUP(H51,[2]Presupuesto!$B$11:$C$586,2,0)</f>
        <v>#N/A</v>
      </c>
      <c r="J51" s="129" t="str">
        <f>$J$20</f>
        <v>Procesos de Gestión Universitaria</v>
      </c>
      <c r="K51" s="147" t="s">
        <v>462</v>
      </c>
      <c r="L51" s="129"/>
    </row>
    <row r="52" spans="1:12" x14ac:dyDescent="0.25">
      <c r="F52" s="113"/>
      <c r="G52" s="112"/>
      <c r="H52" s="113"/>
      <c r="I52" s="113"/>
    </row>
    <row r="55" spans="1:12" x14ac:dyDescent="0.25">
      <c r="C55" s="130"/>
      <c r="D55" s="130"/>
      <c r="E55" s="130"/>
      <c r="F55" s="130"/>
      <c r="G55" s="96"/>
      <c r="H55" s="130"/>
      <c r="I55" s="130"/>
    </row>
    <row r="56" spans="1:12" ht="15.75" thickBot="1" x14ac:dyDescent="0.3">
      <c r="C56" s="130"/>
      <c r="D56" s="130"/>
      <c r="E56" s="130"/>
      <c r="F56" s="130"/>
      <c r="G56" s="96"/>
      <c r="H56" s="130"/>
      <c r="I56" s="130"/>
    </row>
    <row r="57" spans="1:12" ht="32.25" thickBot="1" x14ac:dyDescent="0.3">
      <c r="A57" s="438" t="s">
        <v>458</v>
      </c>
      <c r="B57" s="234" t="s">
        <v>1766</v>
      </c>
      <c r="C57" s="180" t="s">
        <v>53</v>
      </c>
      <c r="D57" s="131">
        <f>SUM(F64:F65)</f>
        <v>12900</v>
      </c>
      <c r="F57" s="72"/>
      <c r="G57" s="97"/>
      <c r="H57" s="72"/>
      <c r="I57" s="72"/>
    </row>
    <row r="58" spans="1:12" ht="18.75" x14ac:dyDescent="0.25">
      <c r="A58" s="247" t="str">
        <f>IFERROR(VLOOKUP(B57,'[3]Desarrollo e Innov. Curricular'!$E:$F,2,FALSE),IFERROR(VLOOKUP(B57,[3]Investigación!$E:$F,2,FALSE),IFERROR(VLOOKUP(B57,'[3]Vinculación Univ. Sociedad'!$E:$F,2,FALSE),IFERROR(VLOOKUP(B57,'[3]Docencia y Profesorado Universi'!$E:$F,2,FALSE),IFERROR(VLOOKUP(B57,[3]Estudiantes!$E:$F,2,FALSE),IFERROR(VLOOKUP(B57,'[3]Gestion Administrativa'!$E:$F,2,FALSE),IFERROR(VLOOKUP(B57,'[3]Gestion Academica'!$E:$F,2,FALSE),IFERROR(VLOOKUP(B57,[3]Graduados!$E:$F,2,FALSE),IFERROR(VLOOKUP(B57,'[3]Gestión del Conocimiento'!$E:$F,2,FALSE),IFERROR(VLOOKUP(B57,[3]Gobernabilidad!$E:$F,2,FALSE),IFERROR(VLOOKUP(B57,'[3]NIVEL DE ES Y  SISTEMA NACIONAL'!$E:$F,2,FALSE),VLOOKUP(B57,'[3]Lo Esencial'!$E:$F,2,0))))))))))))</f>
        <v>ELCE 30- Estudio cuantitativo y cualitativo para la ubicación del espacio físico de la ELCE y CLE, a fin de justificar la construcción del edificio. Entre tanto mejorar el espacio fisico, administrativo y academico.</v>
      </c>
      <c r="B58" s="31"/>
      <c r="C58" s="72"/>
      <c r="D58" s="31"/>
      <c r="E58" s="116"/>
      <c r="F58" s="116"/>
      <c r="G58" s="116"/>
      <c r="H58" s="94"/>
      <c r="I58" s="94"/>
      <c r="J58" s="94"/>
      <c r="K58" s="135"/>
    </row>
    <row r="59" spans="1:12" x14ac:dyDescent="0.25">
      <c r="B59" s="116"/>
      <c r="C59" s="72"/>
      <c r="D59" s="31"/>
      <c r="E59" s="116"/>
      <c r="F59" s="116"/>
      <c r="G59" s="116"/>
      <c r="H59" s="94"/>
      <c r="I59" s="94"/>
      <c r="J59" s="94"/>
      <c r="K59" s="135"/>
    </row>
    <row r="60" spans="1:12" x14ac:dyDescent="0.25">
      <c r="B60" s="116"/>
      <c r="E60" s="116"/>
      <c r="F60" s="116"/>
      <c r="G60" s="116"/>
      <c r="H60" s="94"/>
      <c r="I60" s="94"/>
      <c r="J60" s="94"/>
      <c r="K60" s="135"/>
    </row>
    <row r="61" spans="1:12" x14ac:dyDescent="0.25">
      <c r="B61" s="116"/>
      <c r="E61" s="116"/>
      <c r="F61" s="116"/>
      <c r="G61" s="116"/>
      <c r="H61" s="94"/>
      <c r="I61" s="94"/>
      <c r="J61" s="94"/>
      <c r="K61" s="135"/>
    </row>
    <row r="62" spans="1:12" ht="15.75" thickBot="1" x14ac:dyDescent="0.3">
      <c r="F62" s="116"/>
      <c r="G62" s="94"/>
      <c r="H62" s="94"/>
      <c r="I62" s="94"/>
    </row>
    <row r="63" spans="1:12" ht="30.75" thickBot="1" x14ac:dyDescent="0.3">
      <c r="C63" s="152" t="s">
        <v>44</v>
      </c>
      <c r="D63" s="157" t="s">
        <v>55</v>
      </c>
      <c r="E63" s="159" t="s">
        <v>57</v>
      </c>
      <c r="F63" s="158" t="s">
        <v>27</v>
      </c>
      <c r="G63" s="156" t="s">
        <v>195</v>
      </c>
      <c r="H63" s="159" t="s">
        <v>46</v>
      </c>
      <c r="I63" s="156" t="s">
        <v>196</v>
      </c>
      <c r="J63" s="156" t="s">
        <v>478</v>
      </c>
      <c r="K63" s="156" t="s">
        <v>479</v>
      </c>
      <c r="L63" s="156" t="s">
        <v>171</v>
      </c>
    </row>
    <row r="64" spans="1:12" x14ac:dyDescent="0.25">
      <c r="C64" s="164" t="s">
        <v>2097</v>
      </c>
      <c r="D64" s="181">
        <v>6</v>
      </c>
      <c r="E64" s="138">
        <v>1900</v>
      </c>
      <c r="F64" s="120">
        <f t="shared" ref="F64:F98" si="2">D64*E64</f>
        <v>11400</v>
      </c>
      <c r="G64" s="184" t="s">
        <v>193</v>
      </c>
      <c r="H64" s="165" t="s">
        <v>1057</v>
      </c>
      <c r="I64" s="153" t="str">
        <f>VLOOKUP(H64,[4]Presupuesto!$B$8:$C$583,2,0)</f>
        <v>TINTES, PINTURAS Y COLORANTES</v>
      </c>
      <c r="J64" s="258" t="s">
        <v>543</v>
      </c>
      <c r="K64" s="121" t="s">
        <v>466</v>
      </c>
      <c r="L64" s="121" t="s">
        <v>669</v>
      </c>
    </row>
    <row r="65" spans="3:12" x14ac:dyDescent="0.25">
      <c r="C65" s="164" t="s">
        <v>2098</v>
      </c>
      <c r="D65" s="181">
        <v>10</v>
      </c>
      <c r="E65" s="146">
        <v>150</v>
      </c>
      <c r="F65" s="120">
        <f t="shared" si="2"/>
        <v>1500</v>
      </c>
      <c r="G65" s="184" t="s">
        <v>193</v>
      </c>
      <c r="H65" s="165" t="s">
        <v>1092</v>
      </c>
      <c r="I65" s="153" t="str">
        <f>VLOOKUP(H65,[4]Presupuesto!$B$8:$C$583,2,0)</f>
        <v>HERRAMIENTAS MENORES</v>
      </c>
      <c r="J65" s="121" t="str">
        <f>$J$17</f>
        <v>Procesos de Gestión Universitaria</v>
      </c>
      <c r="K65" s="121"/>
      <c r="L65" s="121"/>
    </row>
    <row r="66" spans="3:12" ht="14.45" hidden="1" x14ac:dyDescent="0.3">
      <c r="C66" s="164"/>
      <c r="D66" s="181"/>
      <c r="E66" s="146"/>
      <c r="F66" s="120">
        <f t="shared" si="2"/>
        <v>0</v>
      </c>
      <c r="G66" s="184"/>
      <c r="H66" s="165">
        <v>42500</v>
      </c>
      <c r="I66" s="153" t="e">
        <f>VLOOKUP(H66,[3]Presupuesto!$B$11:$C$586,2,0)</f>
        <v>#N/A</v>
      </c>
      <c r="J66" s="121" t="str">
        <f t="shared" ref="J66:J97" si="3">$J$17</f>
        <v>Procesos de Gestión Universitaria</v>
      </c>
      <c r="K66" s="121" t="s">
        <v>480</v>
      </c>
      <c r="L66" s="121"/>
    </row>
    <row r="67" spans="3:12" ht="14.45" hidden="1" x14ac:dyDescent="0.3">
      <c r="C67" s="164"/>
      <c r="D67" s="181"/>
      <c r="E67" s="146"/>
      <c r="F67" s="120">
        <f t="shared" si="2"/>
        <v>0</v>
      </c>
      <c r="G67" s="184"/>
      <c r="H67" s="165">
        <v>42500</v>
      </c>
      <c r="I67" s="153" t="e">
        <f>VLOOKUP(H67,[3]Presupuesto!$B$11:$C$586,2,0)</f>
        <v>#N/A</v>
      </c>
      <c r="J67" s="121" t="str">
        <f t="shared" si="3"/>
        <v>Procesos de Gestión Universitaria</v>
      </c>
      <c r="K67" s="121" t="s">
        <v>480</v>
      </c>
      <c r="L67" s="121"/>
    </row>
    <row r="68" spans="3:12" ht="14.45" hidden="1" x14ac:dyDescent="0.3">
      <c r="C68" s="164"/>
      <c r="D68" s="181"/>
      <c r="E68" s="146"/>
      <c r="F68" s="120">
        <f t="shared" si="2"/>
        <v>0</v>
      </c>
      <c r="G68" s="184"/>
      <c r="H68" s="165">
        <v>42500</v>
      </c>
      <c r="I68" s="153" t="e">
        <f>VLOOKUP(H68,[3]Presupuesto!$B$11:$C$586,2,0)</f>
        <v>#N/A</v>
      </c>
      <c r="J68" s="121" t="str">
        <f t="shared" si="3"/>
        <v>Procesos de Gestión Universitaria</v>
      </c>
      <c r="K68" s="121" t="s">
        <v>480</v>
      </c>
      <c r="L68" s="121"/>
    </row>
    <row r="69" spans="3:12" ht="14.45" hidden="1" x14ac:dyDescent="0.3">
      <c r="C69" s="164"/>
      <c r="D69" s="181"/>
      <c r="E69" s="146"/>
      <c r="F69" s="120">
        <f t="shared" si="2"/>
        <v>0</v>
      </c>
      <c r="G69" s="184"/>
      <c r="H69" s="165">
        <v>42500</v>
      </c>
      <c r="I69" s="153" t="e">
        <f>VLOOKUP(H69,[3]Presupuesto!$B$11:$C$586,2,0)</f>
        <v>#N/A</v>
      </c>
      <c r="J69" s="121" t="str">
        <f t="shared" si="3"/>
        <v>Procesos de Gestión Universitaria</v>
      </c>
      <c r="K69" s="121" t="s">
        <v>469</v>
      </c>
      <c r="L69" s="121"/>
    </row>
    <row r="70" spans="3:12" ht="14.45" hidden="1" x14ac:dyDescent="0.3">
      <c r="C70" s="164"/>
      <c r="D70" s="181"/>
      <c r="E70" s="146"/>
      <c r="F70" s="120">
        <f t="shared" si="2"/>
        <v>0</v>
      </c>
      <c r="G70" s="184"/>
      <c r="H70" s="165">
        <v>42500</v>
      </c>
      <c r="I70" s="153" t="e">
        <f>VLOOKUP(H70,[3]Presupuesto!$B$11:$C$586,2,0)</f>
        <v>#N/A</v>
      </c>
      <c r="J70" s="121" t="str">
        <f t="shared" si="3"/>
        <v>Procesos de Gestión Universitaria</v>
      </c>
      <c r="K70" s="121" t="s">
        <v>480</v>
      </c>
      <c r="L70" s="121"/>
    </row>
    <row r="71" spans="3:12" ht="14.45" hidden="1" x14ac:dyDescent="0.3">
      <c r="C71" s="164"/>
      <c r="D71" s="181"/>
      <c r="E71" s="146"/>
      <c r="F71" s="120">
        <f t="shared" si="2"/>
        <v>0</v>
      </c>
      <c r="G71" s="184"/>
      <c r="H71" s="165">
        <v>35600</v>
      </c>
      <c r="I71" s="153" t="e">
        <f>VLOOKUP(H71,[3]Presupuesto!$B$11:$C$586,2,0)</f>
        <v>#N/A</v>
      </c>
      <c r="J71" s="121" t="str">
        <f t="shared" si="3"/>
        <v>Procesos de Gestión Universitaria</v>
      </c>
      <c r="K71" s="121" t="s">
        <v>480</v>
      </c>
      <c r="L71" s="121"/>
    </row>
    <row r="72" spans="3:12" ht="14.45" hidden="1" x14ac:dyDescent="0.3">
      <c r="C72" s="164"/>
      <c r="D72" s="181"/>
      <c r="E72" s="146"/>
      <c r="F72" s="120">
        <f t="shared" si="2"/>
        <v>0</v>
      </c>
      <c r="G72" s="184"/>
      <c r="H72" s="165"/>
      <c r="I72" s="153" t="e">
        <f>VLOOKUP(H72,[3]Presupuesto!$B$11:$C$586,2,0)</f>
        <v>#N/A</v>
      </c>
      <c r="J72" s="121" t="str">
        <f t="shared" si="3"/>
        <v>Procesos de Gestión Universitaria</v>
      </c>
      <c r="K72" s="121" t="s">
        <v>480</v>
      </c>
      <c r="L72" s="121"/>
    </row>
    <row r="73" spans="3:12" ht="14.45" hidden="1" x14ac:dyDescent="0.3">
      <c r="C73" s="164"/>
      <c r="D73" s="181"/>
      <c r="E73" s="146"/>
      <c r="F73" s="120">
        <f t="shared" si="2"/>
        <v>0</v>
      </c>
      <c r="G73" s="184"/>
      <c r="H73" s="165"/>
      <c r="I73" s="153" t="e">
        <f>VLOOKUP(H73,[3]Presupuesto!$B$11:$C$586,2,0)</f>
        <v>#N/A</v>
      </c>
      <c r="J73" s="121" t="str">
        <f t="shared" si="3"/>
        <v>Procesos de Gestión Universitaria</v>
      </c>
      <c r="K73" s="121" t="s">
        <v>480</v>
      </c>
      <c r="L73" s="121"/>
    </row>
    <row r="74" spans="3:12" ht="14.45" hidden="1" x14ac:dyDescent="0.3">
      <c r="C74" s="164"/>
      <c r="D74" s="181"/>
      <c r="E74" s="146"/>
      <c r="F74" s="120">
        <f t="shared" si="2"/>
        <v>0</v>
      </c>
      <c r="G74" s="184"/>
      <c r="H74" s="165"/>
      <c r="I74" s="153" t="e">
        <f>VLOOKUP(H74,[3]Presupuesto!$B$11:$C$586,2,0)</f>
        <v>#N/A</v>
      </c>
      <c r="J74" s="121" t="str">
        <f t="shared" si="3"/>
        <v>Procesos de Gestión Universitaria</v>
      </c>
      <c r="K74" s="121" t="s">
        <v>480</v>
      </c>
      <c r="L74" s="121"/>
    </row>
    <row r="75" spans="3:12" ht="14.45" hidden="1" x14ac:dyDescent="0.3">
      <c r="C75" s="164"/>
      <c r="D75" s="181"/>
      <c r="E75" s="146"/>
      <c r="F75" s="120">
        <f t="shared" si="2"/>
        <v>0</v>
      </c>
      <c r="G75" s="184"/>
      <c r="H75" s="165"/>
      <c r="I75" s="153" t="e">
        <f>VLOOKUP(H75,[3]Presupuesto!$B$11:$C$586,2,0)</f>
        <v>#N/A</v>
      </c>
      <c r="J75" s="121" t="str">
        <f t="shared" si="3"/>
        <v>Procesos de Gestión Universitaria</v>
      </c>
      <c r="K75" s="121" t="s">
        <v>480</v>
      </c>
      <c r="L75" s="121"/>
    </row>
    <row r="76" spans="3:12" ht="14.45" hidden="1" x14ac:dyDescent="0.3">
      <c r="C76" s="164"/>
      <c r="D76" s="181"/>
      <c r="E76" s="146"/>
      <c r="F76" s="120">
        <f t="shared" si="2"/>
        <v>0</v>
      </c>
      <c r="G76" s="184"/>
      <c r="H76" s="165"/>
      <c r="I76" s="153" t="e">
        <f>VLOOKUP(H76,[3]Presupuesto!$B$11:$C$586,2,0)</f>
        <v>#N/A</v>
      </c>
      <c r="J76" s="121" t="str">
        <f t="shared" si="3"/>
        <v>Procesos de Gestión Universitaria</v>
      </c>
      <c r="K76" s="121" t="s">
        <v>480</v>
      </c>
      <c r="L76" s="121"/>
    </row>
    <row r="77" spans="3:12" ht="14.45" hidden="1" x14ac:dyDescent="0.3">
      <c r="C77" s="164"/>
      <c r="D77" s="181"/>
      <c r="E77" s="146"/>
      <c r="F77" s="120">
        <f t="shared" si="2"/>
        <v>0</v>
      </c>
      <c r="G77" s="184"/>
      <c r="H77" s="165"/>
      <c r="I77" s="153" t="e">
        <f>VLOOKUP(H77,[3]Presupuesto!$B$11:$C$586,2,0)</f>
        <v>#N/A</v>
      </c>
      <c r="J77" s="121" t="str">
        <f t="shared" si="3"/>
        <v>Procesos de Gestión Universitaria</v>
      </c>
      <c r="K77" s="121" t="s">
        <v>480</v>
      </c>
      <c r="L77" s="121"/>
    </row>
    <row r="78" spans="3:12" ht="14.45" hidden="1" x14ac:dyDescent="0.3">
      <c r="C78" s="164"/>
      <c r="D78" s="181"/>
      <c r="E78" s="146"/>
      <c r="F78" s="120">
        <f t="shared" si="2"/>
        <v>0</v>
      </c>
      <c r="G78" s="184"/>
      <c r="H78" s="165"/>
      <c r="I78" s="153" t="e">
        <f>VLOOKUP(H78,[3]Presupuesto!$B$11:$C$586,2,0)</f>
        <v>#N/A</v>
      </c>
      <c r="J78" s="121" t="str">
        <f t="shared" si="3"/>
        <v>Procesos de Gestión Universitaria</v>
      </c>
      <c r="K78" s="121" t="s">
        <v>480</v>
      </c>
      <c r="L78" s="121"/>
    </row>
    <row r="79" spans="3:12" ht="14.45" hidden="1" x14ac:dyDescent="0.3">
      <c r="C79" s="164"/>
      <c r="D79" s="181"/>
      <c r="E79" s="146"/>
      <c r="F79" s="120">
        <f t="shared" si="2"/>
        <v>0</v>
      </c>
      <c r="G79" s="184"/>
      <c r="H79" s="165"/>
      <c r="I79" s="153" t="e">
        <f>VLOOKUP(H79,[3]Presupuesto!$B$11:$C$586,2,0)</f>
        <v>#N/A</v>
      </c>
      <c r="J79" s="121" t="str">
        <f t="shared" si="3"/>
        <v>Procesos de Gestión Universitaria</v>
      </c>
      <c r="K79" s="121" t="s">
        <v>480</v>
      </c>
      <c r="L79" s="121"/>
    </row>
    <row r="80" spans="3:12" ht="14.45" hidden="1" x14ac:dyDescent="0.3">
      <c r="C80" s="164"/>
      <c r="D80" s="181"/>
      <c r="E80" s="146"/>
      <c r="F80" s="120">
        <f t="shared" si="2"/>
        <v>0</v>
      </c>
      <c r="G80" s="184"/>
      <c r="H80" s="165"/>
      <c r="I80" s="153" t="e">
        <f>VLOOKUP(H80,[3]Presupuesto!$B$11:$C$586,2,0)</f>
        <v>#N/A</v>
      </c>
      <c r="J80" s="121" t="str">
        <f t="shared" si="3"/>
        <v>Procesos de Gestión Universitaria</v>
      </c>
      <c r="K80" s="121" t="s">
        <v>480</v>
      </c>
      <c r="L80" s="121"/>
    </row>
    <row r="81" spans="3:12" ht="14.45" hidden="1" x14ac:dyDescent="0.3">
      <c r="C81" s="164"/>
      <c r="D81" s="181"/>
      <c r="E81" s="146"/>
      <c r="F81" s="120">
        <f t="shared" si="2"/>
        <v>0</v>
      </c>
      <c r="G81" s="184"/>
      <c r="H81" s="165"/>
      <c r="I81" s="153" t="e">
        <f>VLOOKUP(H81,[3]Presupuesto!$B$11:$C$586,2,0)</f>
        <v>#N/A</v>
      </c>
      <c r="J81" s="121" t="str">
        <f t="shared" si="3"/>
        <v>Procesos de Gestión Universitaria</v>
      </c>
      <c r="K81" s="121" t="s">
        <v>480</v>
      </c>
      <c r="L81" s="121"/>
    </row>
    <row r="82" spans="3:12" ht="14.45" hidden="1" x14ac:dyDescent="0.3">
      <c r="C82" s="164"/>
      <c r="D82" s="181"/>
      <c r="E82" s="146"/>
      <c r="F82" s="120">
        <f t="shared" si="2"/>
        <v>0</v>
      </c>
      <c r="G82" s="184"/>
      <c r="H82" s="165"/>
      <c r="I82" s="153" t="e">
        <f>VLOOKUP(H82,[3]Presupuesto!$B$11:$C$586,2,0)</f>
        <v>#N/A</v>
      </c>
      <c r="J82" s="121" t="str">
        <f t="shared" si="3"/>
        <v>Procesos de Gestión Universitaria</v>
      </c>
      <c r="K82" s="121" t="s">
        <v>480</v>
      </c>
      <c r="L82" s="121"/>
    </row>
    <row r="83" spans="3:12" ht="14.45" hidden="1" x14ac:dyDescent="0.3">
      <c r="C83" s="164"/>
      <c r="D83" s="181"/>
      <c r="E83" s="146"/>
      <c r="F83" s="120">
        <f t="shared" si="2"/>
        <v>0</v>
      </c>
      <c r="G83" s="184"/>
      <c r="H83" s="165"/>
      <c r="I83" s="153" t="e">
        <f>VLOOKUP(H83,[3]Presupuesto!$B$11:$C$586,2,0)</f>
        <v>#N/A</v>
      </c>
      <c r="J83" s="121" t="str">
        <f t="shared" si="3"/>
        <v>Procesos de Gestión Universitaria</v>
      </c>
      <c r="K83" s="121" t="s">
        <v>480</v>
      </c>
      <c r="L83" s="121"/>
    </row>
    <row r="84" spans="3:12" ht="14.45" hidden="1" x14ac:dyDescent="0.3">
      <c r="C84" s="164"/>
      <c r="D84" s="181"/>
      <c r="E84" s="146"/>
      <c r="F84" s="120">
        <f t="shared" si="2"/>
        <v>0</v>
      </c>
      <c r="G84" s="184"/>
      <c r="H84" s="165"/>
      <c r="I84" s="153" t="e">
        <f>VLOOKUP(H84,[3]Presupuesto!$B$11:$C$586,2,0)</f>
        <v>#N/A</v>
      </c>
      <c r="J84" s="121" t="str">
        <f t="shared" si="3"/>
        <v>Procesos de Gestión Universitaria</v>
      </c>
      <c r="K84" s="121" t="s">
        <v>480</v>
      </c>
      <c r="L84" s="121"/>
    </row>
    <row r="85" spans="3:12" ht="14.45" hidden="1" x14ac:dyDescent="0.3">
      <c r="C85" s="164"/>
      <c r="D85" s="181"/>
      <c r="E85" s="146"/>
      <c r="F85" s="120">
        <f t="shared" si="2"/>
        <v>0</v>
      </c>
      <c r="G85" s="184"/>
      <c r="H85" s="165"/>
      <c r="I85" s="153" t="e">
        <f>VLOOKUP(H85,[3]Presupuesto!$B$11:$C$586,2,0)</f>
        <v>#N/A</v>
      </c>
      <c r="J85" s="121" t="str">
        <f t="shared" si="3"/>
        <v>Procesos de Gestión Universitaria</v>
      </c>
      <c r="K85" s="121" t="s">
        <v>480</v>
      </c>
      <c r="L85" s="121"/>
    </row>
    <row r="86" spans="3:12" ht="14.45" hidden="1" x14ac:dyDescent="0.3">
      <c r="C86" s="166"/>
      <c r="D86" s="181"/>
      <c r="E86" s="141"/>
      <c r="F86" s="120">
        <f t="shared" si="2"/>
        <v>0</v>
      </c>
      <c r="G86" s="184"/>
      <c r="H86" s="167"/>
      <c r="I86" s="153" t="e">
        <f>VLOOKUP(H86,[3]Presupuesto!$B$11:$C$586,2,0)</f>
        <v>#N/A</v>
      </c>
      <c r="J86" s="121" t="str">
        <f t="shared" si="3"/>
        <v>Procesos de Gestión Universitaria</v>
      </c>
      <c r="K86" s="121" t="s">
        <v>480</v>
      </c>
      <c r="L86" s="121"/>
    </row>
    <row r="87" spans="3:12" ht="14.45" hidden="1" x14ac:dyDescent="0.3">
      <c r="C87" s="166"/>
      <c r="D87" s="181"/>
      <c r="E87" s="141"/>
      <c r="F87" s="120">
        <f t="shared" si="2"/>
        <v>0</v>
      </c>
      <c r="G87" s="184"/>
      <c r="H87" s="167"/>
      <c r="I87" s="153" t="e">
        <f>VLOOKUP(H87,[3]Presupuesto!$B$11:$C$586,2,0)</f>
        <v>#N/A</v>
      </c>
      <c r="J87" s="121" t="str">
        <f t="shared" si="3"/>
        <v>Procesos de Gestión Universitaria</v>
      </c>
      <c r="K87" s="121" t="s">
        <v>480</v>
      </c>
      <c r="L87" s="121"/>
    </row>
    <row r="88" spans="3:12" ht="14.45" hidden="1" x14ac:dyDescent="0.3">
      <c r="C88" s="166"/>
      <c r="D88" s="181"/>
      <c r="E88" s="141"/>
      <c r="F88" s="120">
        <f t="shared" si="2"/>
        <v>0</v>
      </c>
      <c r="G88" s="184"/>
      <c r="H88" s="167"/>
      <c r="I88" s="153" t="e">
        <f>VLOOKUP(H88,[3]Presupuesto!$B$11:$C$586,2,0)</f>
        <v>#N/A</v>
      </c>
      <c r="J88" s="121" t="str">
        <f t="shared" si="3"/>
        <v>Procesos de Gestión Universitaria</v>
      </c>
      <c r="K88" s="121" t="s">
        <v>480</v>
      </c>
      <c r="L88" s="121"/>
    </row>
    <row r="89" spans="3:12" ht="14.45" hidden="1" x14ac:dyDescent="0.3">
      <c r="C89" s="166"/>
      <c r="D89" s="181"/>
      <c r="E89" s="141"/>
      <c r="F89" s="120">
        <f t="shared" si="2"/>
        <v>0</v>
      </c>
      <c r="G89" s="184"/>
      <c r="H89" s="167"/>
      <c r="I89" s="153" t="e">
        <f>VLOOKUP(H89,[3]Presupuesto!$B$11:$C$586,2,0)</f>
        <v>#N/A</v>
      </c>
      <c r="J89" s="121" t="str">
        <f t="shared" si="3"/>
        <v>Procesos de Gestión Universitaria</v>
      </c>
      <c r="K89" s="121" t="s">
        <v>480</v>
      </c>
      <c r="L89" s="121"/>
    </row>
    <row r="90" spans="3:12" ht="14.45" hidden="1" x14ac:dyDescent="0.3">
      <c r="C90" s="166"/>
      <c r="D90" s="181"/>
      <c r="E90" s="141"/>
      <c r="F90" s="120">
        <f t="shared" si="2"/>
        <v>0</v>
      </c>
      <c r="G90" s="184"/>
      <c r="H90" s="167"/>
      <c r="I90" s="153" t="e">
        <f>VLOOKUP(H90,[3]Presupuesto!$B$11:$C$586,2,0)</f>
        <v>#N/A</v>
      </c>
      <c r="J90" s="121" t="str">
        <f t="shared" si="3"/>
        <v>Procesos de Gestión Universitaria</v>
      </c>
      <c r="K90" s="121" t="s">
        <v>480</v>
      </c>
      <c r="L90" s="121"/>
    </row>
    <row r="91" spans="3:12" ht="14.45" hidden="1" x14ac:dyDescent="0.3">
      <c r="C91" s="166"/>
      <c r="D91" s="181"/>
      <c r="E91" s="141"/>
      <c r="F91" s="120">
        <f t="shared" si="2"/>
        <v>0</v>
      </c>
      <c r="G91" s="184"/>
      <c r="H91" s="167"/>
      <c r="I91" s="153" t="e">
        <f>VLOOKUP(H91,[3]Presupuesto!$B$11:$C$586,2,0)</f>
        <v>#N/A</v>
      </c>
      <c r="J91" s="121" t="str">
        <f t="shared" si="3"/>
        <v>Procesos de Gestión Universitaria</v>
      </c>
      <c r="K91" s="121" t="s">
        <v>480</v>
      </c>
      <c r="L91" s="121"/>
    </row>
    <row r="92" spans="3:12" ht="14.45" hidden="1" x14ac:dyDescent="0.3">
      <c r="C92" s="166"/>
      <c r="D92" s="181"/>
      <c r="E92" s="141"/>
      <c r="F92" s="120">
        <f t="shared" si="2"/>
        <v>0</v>
      </c>
      <c r="G92" s="184"/>
      <c r="H92" s="167"/>
      <c r="I92" s="153" t="e">
        <f>VLOOKUP(H92,[3]Presupuesto!$B$11:$C$586,2,0)</f>
        <v>#N/A</v>
      </c>
      <c r="J92" s="121" t="str">
        <f t="shared" si="3"/>
        <v>Procesos de Gestión Universitaria</v>
      </c>
      <c r="K92" s="121" t="s">
        <v>480</v>
      </c>
      <c r="L92" s="121"/>
    </row>
    <row r="93" spans="3:12" ht="14.45" hidden="1" x14ac:dyDescent="0.3">
      <c r="C93" s="166"/>
      <c r="D93" s="181"/>
      <c r="E93" s="141"/>
      <c r="F93" s="120">
        <f t="shared" si="2"/>
        <v>0</v>
      </c>
      <c r="G93" s="184"/>
      <c r="H93" s="167"/>
      <c r="I93" s="153" t="e">
        <f>VLOOKUP(H93,[3]Presupuesto!$B$11:$C$586,2,0)</f>
        <v>#N/A</v>
      </c>
      <c r="J93" s="121" t="str">
        <f t="shared" si="3"/>
        <v>Procesos de Gestión Universitaria</v>
      </c>
      <c r="K93" s="121" t="s">
        <v>480</v>
      </c>
      <c r="L93" s="121"/>
    </row>
    <row r="94" spans="3:12" ht="14.45" hidden="1" x14ac:dyDescent="0.3">
      <c r="C94" s="168"/>
      <c r="D94" s="181"/>
      <c r="E94" s="141"/>
      <c r="F94" s="120">
        <f t="shared" si="2"/>
        <v>0</v>
      </c>
      <c r="G94" s="184"/>
      <c r="H94" s="169"/>
      <c r="I94" s="153" t="e">
        <f>VLOOKUP(H94,[3]Presupuesto!$B$11:$C$586,2,0)</f>
        <v>#N/A</v>
      </c>
      <c r="J94" s="121" t="str">
        <f t="shared" si="3"/>
        <v>Procesos de Gestión Universitaria</v>
      </c>
      <c r="K94" s="121" t="s">
        <v>471</v>
      </c>
      <c r="L94" s="121"/>
    </row>
    <row r="95" spans="3:12" ht="14.45" hidden="1" x14ac:dyDescent="0.3">
      <c r="C95" s="168"/>
      <c r="D95" s="181"/>
      <c r="E95" s="141"/>
      <c r="F95" s="120">
        <f t="shared" si="2"/>
        <v>0</v>
      </c>
      <c r="G95" s="184"/>
      <c r="H95" s="169"/>
      <c r="I95" s="153" t="e">
        <f>VLOOKUP(H95,[3]Presupuesto!$B$11:$C$586,2,0)</f>
        <v>#N/A</v>
      </c>
      <c r="J95" s="121" t="str">
        <f t="shared" si="3"/>
        <v>Procesos de Gestión Universitaria</v>
      </c>
      <c r="K95" s="121" t="s">
        <v>480</v>
      </c>
      <c r="L95" s="121"/>
    </row>
    <row r="96" spans="3:12" ht="14.45" hidden="1" x14ac:dyDescent="0.3">
      <c r="C96" s="168"/>
      <c r="D96" s="181"/>
      <c r="E96" s="141"/>
      <c r="F96" s="120">
        <f t="shared" si="2"/>
        <v>0</v>
      </c>
      <c r="G96" s="184"/>
      <c r="H96" s="169"/>
      <c r="I96" s="153" t="e">
        <f>VLOOKUP(H96,[3]Presupuesto!$B$11:$C$586,2,0)</f>
        <v>#N/A</v>
      </c>
      <c r="J96" s="121" t="str">
        <f t="shared" si="3"/>
        <v>Procesos de Gestión Universitaria</v>
      </c>
      <c r="K96" s="121" t="s">
        <v>480</v>
      </c>
      <c r="L96" s="121"/>
    </row>
    <row r="97" spans="1:12" ht="14.45" hidden="1" x14ac:dyDescent="0.3">
      <c r="C97" s="168"/>
      <c r="D97" s="181"/>
      <c r="E97" s="141"/>
      <c r="F97" s="120">
        <f t="shared" si="2"/>
        <v>0</v>
      </c>
      <c r="G97" s="184"/>
      <c r="H97" s="169"/>
      <c r="I97" s="153" t="e">
        <f>VLOOKUP(H97,[3]Presupuesto!$B$11:$C$586,2,0)</f>
        <v>#N/A</v>
      </c>
      <c r="J97" s="121" t="str">
        <f t="shared" si="3"/>
        <v>Procesos de Gestión Universitaria</v>
      </c>
      <c r="K97" s="121" t="s">
        <v>480</v>
      </c>
      <c r="L97" s="121"/>
    </row>
    <row r="98" spans="1:12" hidden="1" thickBot="1" x14ac:dyDescent="0.35">
      <c r="C98" s="170"/>
      <c r="D98" s="262"/>
      <c r="E98" s="126"/>
      <c r="F98" s="128">
        <f t="shared" si="2"/>
        <v>0</v>
      </c>
      <c r="G98" s="185"/>
      <c r="H98" s="171"/>
      <c r="I98" s="155" t="e">
        <f>VLOOKUP(H98,[3]Presupuesto!$B$11:$C$586,2,0)</f>
        <v>#N/A</v>
      </c>
      <c r="J98" s="129" t="str">
        <f>$J$20</f>
        <v>Procesos de Gestión Universitaria</v>
      </c>
      <c r="K98" s="147" t="s">
        <v>462</v>
      </c>
      <c r="L98" s="129"/>
    </row>
    <row r="99" spans="1:12" x14ac:dyDescent="0.25">
      <c r="F99" s="113"/>
      <c r="G99" s="112"/>
      <c r="H99" s="113"/>
      <c r="I99" s="113"/>
    </row>
    <row r="103" spans="1:12" x14ac:dyDescent="0.25">
      <c r="C103" s="130"/>
      <c r="D103" s="130"/>
      <c r="E103" s="130"/>
      <c r="F103" s="130"/>
      <c r="G103" s="96"/>
      <c r="H103" s="130"/>
      <c r="I103" s="130"/>
    </row>
    <row r="104" spans="1:12" ht="15.75" thickBot="1" x14ac:dyDescent="0.3">
      <c r="C104" s="130"/>
      <c r="D104" s="130"/>
      <c r="E104" s="130"/>
      <c r="F104" s="130"/>
      <c r="G104" s="96"/>
      <c r="H104" s="130"/>
      <c r="I104" s="130"/>
    </row>
    <row r="105" spans="1:12" ht="16.5" thickBot="1" x14ac:dyDescent="0.3">
      <c r="A105" s="438"/>
      <c r="B105" s="234"/>
      <c r="C105" s="180" t="s">
        <v>53</v>
      </c>
      <c r="D105" s="131">
        <f>SUM(F112:F112)</f>
        <v>54000</v>
      </c>
      <c r="F105" s="72"/>
      <c r="G105" s="97"/>
      <c r="H105" s="72"/>
      <c r="I105" s="72"/>
    </row>
    <row r="106" spans="1:12" ht="18.75" x14ac:dyDescent="0.25">
      <c r="A106" s="247" t="e">
        <f>IFERROR(VLOOKUP(B105,'[2]Desarrollo e Innov. Curricular'!$E:$F,2,FALSE),IFERROR(VLOOKUP(B105,[2]Investigación!$E:$F,2,FALSE),IFERROR(VLOOKUP(B105,'[2]Vinculación Univ. Sociedad'!$E:$F,2,FALSE),IFERROR(VLOOKUP(B105,'[2]Docencia y Profesorado Universi'!$E:$F,2,FALSE),IFERROR(VLOOKUP(B105,[2]Estudiantes!$E:$F,2,FALSE),IFERROR(VLOOKUP(B105,'[2]Gestion Administrativa'!$E:$F,2,FALSE),IFERROR(VLOOKUP(B105,'[2]Gestion Academica'!$E:$F,2,FALSE),IFERROR(VLOOKUP(B105,[2]Graduados!$E:$F,2,FALSE),IFERROR(VLOOKUP(B105,'[2]Gestión del Conocimiento'!$E:$F,2,FALSE),IFERROR(VLOOKUP(B105,[2]Gobernabilidad!$E:$F,2,FALSE),IFERROR(VLOOKUP(B105,'[2]NIVEL DE ES Y  SISTEMA NACIONAL'!$E:$F,2,FALSE),VLOOKUP(B105,'[2]Lo Esencial'!$E:$F,2,0))))))))))))</f>
        <v>#N/A</v>
      </c>
      <c r="B106" s="31"/>
      <c r="C106" s="72"/>
      <c r="D106" s="31"/>
      <c r="E106" s="116"/>
      <c r="F106" s="116"/>
      <c r="G106" s="116"/>
      <c r="H106" s="94"/>
      <c r="I106" s="94"/>
      <c r="J106" s="94"/>
      <c r="K106" s="135"/>
    </row>
    <row r="107" spans="1:12" ht="15.75" x14ac:dyDescent="0.25">
      <c r="B107" s="116"/>
      <c r="C107" s="438" t="s">
        <v>458</v>
      </c>
      <c r="D107" s="234" t="s">
        <v>1949</v>
      </c>
      <c r="E107" s="116"/>
      <c r="F107" s="116"/>
      <c r="G107" s="116"/>
      <c r="H107" s="94"/>
      <c r="I107" s="94"/>
      <c r="J107" s="94"/>
      <c r="K107" s="135"/>
    </row>
    <row r="108" spans="1:12" ht="18.75" x14ac:dyDescent="0.25">
      <c r="B108" s="116"/>
      <c r="C108" s="247" t="s">
        <v>2173</v>
      </c>
      <c r="D108" s="31"/>
      <c r="E108" s="116"/>
      <c r="F108" s="116"/>
      <c r="G108" s="116"/>
      <c r="H108" s="94"/>
      <c r="I108" s="94"/>
      <c r="J108" s="94"/>
      <c r="K108" s="135"/>
    </row>
    <row r="109" spans="1:12" x14ac:dyDescent="0.25">
      <c r="B109" s="116"/>
      <c r="E109" s="116"/>
      <c r="F109" s="116"/>
      <c r="G109" s="116"/>
      <c r="H109" s="94"/>
      <c r="I109" s="94"/>
      <c r="J109" s="94"/>
      <c r="K109" s="135"/>
    </row>
    <row r="110" spans="1:12" ht="15.75" thickBot="1" x14ac:dyDescent="0.3">
      <c r="F110" s="116"/>
      <c r="G110" s="94"/>
      <c r="H110" s="94"/>
      <c r="I110" s="94"/>
    </row>
    <row r="111" spans="1:12" ht="30.75" thickBot="1" x14ac:dyDescent="0.3">
      <c r="C111" s="152" t="s">
        <v>44</v>
      </c>
      <c r="D111" s="157" t="s">
        <v>55</v>
      </c>
      <c r="E111" s="159" t="s">
        <v>57</v>
      </c>
      <c r="F111" s="158" t="s">
        <v>27</v>
      </c>
      <c r="G111" s="156" t="s">
        <v>195</v>
      </c>
      <c r="H111" s="159" t="s">
        <v>46</v>
      </c>
      <c r="I111" s="156" t="s">
        <v>196</v>
      </c>
      <c r="J111" s="156" t="s">
        <v>478</v>
      </c>
      <c r="K111" s="156" t="s">
        <v>479</v>
      </c>
      <c r="L111" s="156" t="s">
        <v>171</v>
      </c>
    </row>
    <row r="112" spans="1:12" x14ac:dyDescent="0.25">
      <c r="C112" s="164" t="s">
        <v>2228</v>
      </c>
      <c r="D112" s="181">
        <v>3</v>
      </c>
      <c r="E112" s="138">
        <v>18000</v>
      </c>
      <c r="F112" s="120">
        <f>D112*E112</f>
        <v>54000</v>
      </c>
      <c r="G112" s="184" t="s">
        <v>193</v>
      </c>
      <c r="H112" s="165" t="s">
        <v>852</v>
      </c>
      <c r="I112" s="153" t="str">
        <f>VLOOKUP(H112,[5]Presupuesto!$B$11:$C$586,2,0)</f>
        <v>MANTENIMIENTO Y REPARACION DE EDIFIC.Y LOCALES.</v>
      </c>
      <c r="J112" s="258" t="s">
        <v>545</v>
      </c>
      <c r="K112" s="121" t="s">
        <v>462</v>
      </c>
      <c r="L112" s="121"/>
    </row>
    <row r="113" spans="3:12" x14ac:dyDescent="0.25">
      <c r="F113" s="113"/>
      <c r="G113" s="112"/>
      <c r="H113" s="113"/>
      <c r="I113" s="113"/>
    </row>
    <row r="114" spans="3:12" ht="15.75" thickBot="1" x14ac:dyDescent="0.3"/>
    <row r="115" spans="3:12" ht="15.75" thickBot="1" x14ac:dyDescent="0.3">
      <c r="C115" s="180" t="s">
        <v>53</v>
      </c>
      <c r="D115" s="131">
        <f>SUM(F122:F122)</f>
        <v>97400000</v>
      </c>
      <c r="F115" s="72"/>
      <c r="G115" s="97"/>
      <c r="H115" s="72"/>
      <c r="I115" s="72"/>
    </row>
    <row r="116" spans="3:12" x14ac:dyDescent="0.25">
      <c r="C116" s="72"/>
      <c r="D116" s="31"/>
      <c r="E116" s="116"/>
      <c r="F116" s="116"/>
      <c r="G116" s="116"/>
      <c r="H116" s="94"/>
      <c r="I116" s="94"/>
      <c r="J116" s="94"/>
      <c r="K116" s="135"/>
    </row>
    <row r="117" spans="3:12" ht="15.75" x14ac:dyDescent="0.25">
      <c r="C117" s="438" t="s">
        <v>458</v>
      </c>
      <c r="D117" s="234" t="s">
        <v>1938</v>
      </c>
      <c r="E117" s="116"/>
      <c r="F117" s="116"/>
      <c r="G117" s="116"/>
      <c r="H117" s="94"/>
      <c r="I117" s="94"/>
      <c r="J117" s="94"/>
      <c r="K117" s="135"/>
    </row>
    <row r="118" spans="3:12" ht="18.75" x14ac:dyDescent="0.25">
      <c r="C118" s="247" t="s">
        <v>2167</v>
      </c>
      <c r="D118" s="31"/>
      <c r="E118" s="116"/>
      <c r="F118" s="116"/>
      <c r="G118" s="116"/>
      <c r="H118" s="94"/>
      <c r="I118" s="94"/>
      <c r="J118" s="94"/>
      <c r="K118" s="135"/>
    </row>
    <row r="119" spans="3:12" x14ac:dyDescent="0.25">
      <c r="E119" s="116"/>
      <c r="F119" s="116"/>
      <c r="G119" s="116"/>
      <c r="H119" s="94"/>
      <c r="I119" s="94"/>
      <c r="J119" s="94"/>
      <c r="K119" s="135"/>
    </row>
    <row r="120" spans="3:12" ht="15.75" thickBot="1" x14ac:dyDescent="0.3">
      <c r="F120" s="116"/>
      <c r="G120" s="94"/>
      <c r="H120" s="94"/>
      <c r="I120" s="94"/>
    </row>
    <row r="121" spans="3:12" ht="30.75" thickBot="1" x14ac:dyDescent="0.3">
      <c r="C121" s="152" t="s">
        <v>44</v>
      </c>
      <c r="D121" s="157" t="s">
        <v>55</v>
      </c>
      <c r="E121" s="159" t="s">
        <v>57</v>
      </c>
      <c r="F121" s="158" t="s">
        <v>27</v>
      </c>
      <c r="G121" s="156" t="s">
        <v>195</v>
      </c>
      <c r="H121" s="159" t="s">
        <v>46</v>
      </c>
      <c r="I121" s="156" t="s">
        <v>196</v>
      </c>
      <c r="J121" s="156" t="s">
        <v>478</v>
      </c>
      <c r="K121" s="156" t="s">
        <v>479</v>
      </c>
      <c r="L121" s="156" t="s">
        <v>171</v>
      </c>
    </row>
    <row r="122" spans="3:12" x14ac:dyDescent="0.25">
      <c r="C122" s="164" t="s">
        <v>2229</v>
      </c>
      <c r="D122" s="181">
        <v>1</v>
      </c>
      <c r="E122" s="138">
        <v>97400000</v>
      </c>
      <c r="F122" s="120">
        <f>D122*E122</f>
        <v>97400000</v>
      </c>
      <c r="G122" s="184" t="s">
        <v>194</v>
      </c>
      <c r="H122" s="165" t="s">
        <v>409</v>
      </c>
      <c r="I122" s="153" t="str">
        <f>VLOOKUP(H122,[5]Presupuesto!$B$11:$C$586,2,0)</f>
        <v>CONSTRUCCIONES ADICIONES Y MEJORA DE EDIF (47100-00)</v>
      </c>
      <c r="J122" s="258" t="s">
        <v>545</v>
      </c>
      <c r="K122" s="121" t="s">
        <v>462</v>
      </c>
      <c r="L122" s="121"/>
    </row>
    <row r="124" spans="3:12" ht="15.75" thickBot="1" x14ac:dyDescent="0.3"/>
    <row r="125" spans="3:12" ht="15.75" thickBot="1" x14ac:dyDescent="0.3">
      <c r="C125" s="180" t="s">
        <v>53</v>
      </c>
      <c r="D125" s="131">
        <v>500000</v>
      </c>
      <c r="F125" s="72"/>
      <c r="G125" s="97"/>
      <c r="H125" s="72"/>
      <c r="I125" s="72"/>
    </row>
    <row r="126" spans="3:12" x14ac:dyDescent="0.25">
      <c r="C126" s="72"/>
      <c r="D126" s="31"/>
      <c r="E126" s="116"/>
      <c r="F126" s="116"/>
      <c r="G126" s="116"/>
      <c r="H126" s="94"/>
      <c r="I126" s="94"/>
      <c r="J126" s="94"/>
      <c r="K126" s="135"/>
    </row>
    <row r="127" spans="3:12" ht="15.75" x14ac:dyDescent="0.25">
      <c r="C127" s="438" t="s">
        <v>458</v>
      </c>
      <c r="D127" s="234" t="s">
        <v>2230</v>
      </c>
      <c r="E127" s="116"/>
      <c r="F127" s="116"/>
      <c r="G127" s="116"/>
      <c r="H127" s="94"/>
      <c r="I127" s="94"/>
      <c r="J127" s="94"/>
      <c r="K127" s="135"/>
    </row>
    <row r="128" spans="3:12" ht="18.75" x14ac:dyDescent="0.25">
      <c r="C128" s="247" t="s">
        <v>2231</v>
      </c>
      <c r="D128" s="31"/>
      <c r="E128" s="116"/>
      <c r="F128" s="116"/>
      <c r="G128" s="116"/>
      <c r="H128" s="94"/>
      <c r="I128" s="94"/>
      <c r="J128" s="94"/>
      <c r="K128" s="135"/>
    </row>
    <row r="129" spans="3:12" x14ac:dyDescent="0.25">
      <c r="E129" s="116"/>
      <c r="F129" s="116"/>
      <c r="G129" s="116"/>
      <c r="H129" s="94"/>
      <c r="I129" s="94"/>
      <c r="J129" s="94"/>
      <c r="K129" s="135"/>
    </row>
    <row r="130" spans="3:12" ht="15.75" thickBot="1" x14ac:dyDescent="0.3">
      <c r="F130" s="116"/>
      <c r="G130" s="94"/>
      <c r="H130" s="94"/>
      <c r="I130" s="94"/>
    </row>
    <row r="131" spans="3:12" ht="30.75" thickBot="1" x14ac:dyDescent="0.3">
      <c r="C131" s="152" t="s">
        <v>44</v>
      </c>
      <c r="D131" s="157" t="s">
        <v>55</v>
      </c>
      <c r="E131" s="159" t="s">
        <v>57</v>
      </c>
      <c r="F131" s="158" t="s">
        <v>27</v>
      </c>
      <c r="G131" s="156" t="s">
        <v>195</v>
      </c>
      <c r="H131" s="159" t="s">
        <v>46</v>
      </c>
      <c r="I131" s="156" t="s">
        <v>196</v>
      </c>
      <c r="J131" s="156" t="s">
        <v>478</v>
      </c>
      <c r="K131" s="156" t="s">
        <v>479</v>
      </c>
      <c r="L131" s="156" t="s">
        <v>171</v>
      </c>
    </row>
    <row r="132" spans="3:12" x14ac:dyDescent="0.25">
      <c r="C132" s="164" t="s">
        <v>2231</v>
      </c>
      <c r="D132" s="181">
        <v>1</v>
      </c>
      <c r="E132" s="138">
        <v>500000</v>
      </c>
      <c r="F132" s="120">
        <f>D132*E132</f>
        <v>500000</v>
      </c>
      <c r="G132" s="184" t="s">
        <v>194</v>
      </c>
      <c r="H132" s="165" t="s">
        <v>409</v>
      </c>
      <c r="I132" s="153" t="str">
        <f>VLOOKUP(H132,[5]Presupuesto!$B$11:$C$586,2,0)</f>
        <v>CONSTRUCCIONES ADICIONES Y MEJORA DE EDIF (47100-00)</v>
      </c>
      <c r="J132" s="258" t="s">
        <v>545</v>
      </c>
      <c r="K132" s="121" t="s">
        <v>462</v>
      </c>
      <c r="L132" s="121"/>
    </row>
  </sheetData>
  <dataValidations disablePrompts="1" count="5">
    <dataValidation type="list" allowBlank="1" showInputMessage="1" showErrorMessage="1" errorTitle="¡Ingreso Inválido!" error="Seleccione una opción de la lista." promptTitle="Tipo de Presupuesto" prompt="Seleccione una opción de la lista." sqref="G17:G51 G64:G98 G112 G122 G132">
      <formula1>$R$2:$S$2</formula1>
    </dataValidation>
    <dataValidation type="list" allowBlank="1" showInputMessage="1" showErrorMessage="1" errorTitle="¡Ingreso Inválido!" error="Seleccione una opción de la lista" promptTitle="Mes Requerido" prompt="Seleccione el mes en el que requiere el recurso." sqref="K17:K51 K64:K98 K112 K122 K132">
      <formula1>$U$2:$AF$2</formula1>
    </dataValidation>
    <dataValidation type="list" allowBlank="1" showInputMessage="1" showErrorMessage="1" errorTitle="¡Ingreso Inválido!" error="Seleccione una opción de la lista." promptTitle="Dimensión Estratégica" prompt="Seleccione una opción de la lista." sqref="J17:J51 J64:J98 J112 J122 J132">
      <formula1>$A$2:$K$2</formula1>
    </dataValidation>
    <dataValidation type="list" allowBlank="1" showInputMessage="1" showErrorMessage="1" errorTitle="¡Ingreso Inválido!" error="Verifique el valor ingresado." promptTitle="Ingrese el Objeto de Gasto" prompt="Ingrese el Objeto de Gasto" sqref="H17:H51 H64:H98 H112 H122 H132">
      <formula1>$A$1:$VD$1</formula1>
    </dataValidation>
    <dataValidation type="list" allowBlank="1" showInputMessage="1" showErrorMessage="1" errorTitle="¡Ingreso Inválido!" error="Seleccione una opción de la lista." promptTitle="Proyecto" prompt="Seleccione una opción." sqref="L17:L51 L64:L98 L112 L122 L132">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I10" sqref="I10"/>
    </sheetView>
  </sheetViews>
  <sheetFormatPr baseColWidth="10" defaultColWidth="11.5703125" defaultRowHeight="15" x14ac:dyDescent="0.25"/>
  <cols>
    <col min="1" max="1" width="20.140625" style="108" customWidth="1"/>
    <col min="2" max="2" width="17" style="108" customWidth="1"/>
    <col min="3" max="3" width="53.42578125" style="108" customWidth="1"/>
    <col min="4" max="4" width="20.7109375" style="108" bestFit="1" customWidth="1"/>
    <col min="5" max="5" width="28.28515625" style="108" customWidth="1"/>
    <col min="6" max="6" width="21.85546875" style="108" customWidth="1"/>
    <col min="7" max="7" width="16.5703125" style="95" customWidth="1"/>
    <col min="8" max="8" width="14.28515625" style="108" customWidth="1"/>
    <col min="9" max="9" width="40.28515625" style="108" customWidth="1"/>
    <col min="10" max="10" width="28.140625" style="108" bestFit="1" customWidth="1"/>
    <col min="11" max="11" width="19.85546875" style="108" bestFit="1" customWidth="1"/>
    <col min="12" max="12" width="34.85546875" style="108" bestFit="1" customWidth="1"/>
    <col min="13" max="16384" width="11.5703125" style="108"/>
  </cols>
  <sheetData>
    <row r="1" spans="1:576" ht="25.9" hidden="1" x14ac:dyDescent="0.3">
      <c r="A1" s="211"/>
      <c r="B1" s="214"/>
      <c r="C1" s="205" t="s">
        <v>319</v>
      </c>
      <c r="D1" s="205" t="s">
        <v>685</v>
      </c>
      <c r="E1" s="205" t="s">
        <v>687</v>
      </c>
      <c r="F1" s="205" t="s">
        <v>689</v>
      </c>
      <c r="G1" s="205" t="s">
        <v>691</v>
      </c>
      <c r="H1" s="205" t="s">
        <v>693</v>
      </c>
      <c r="I1" s="205" t="s">
        <v>695</v>
      </c>
      <c r="J1" s="205" t="s">
        <v>320</v>
      </c>
      <c r="K1" s="205" t="s">
        <v>698</v>
      </c>
      <c r="L1" s="205" t="s">
        <v>321</v>
      </c>
      <c r="M1" s="205" t="s">
        <v>700</v>
      </c>
      <c r="N1" s="205" t="s">
        <v>702</v>
      </c>
      <c r="O1" s="205" t="s">
        <v>704</v>
      </c>
      <c r="P1" s="205" t="s">
        <v>322</v>
      </c>
      <c r="Q1" s="205" t="s">
        <v>705</v>
      </c>
      <c r="R1" s="205" t="s">
        <v>708</v>
      </c>
      <c r="S1" s="205" t="s">
        <v>323</v>
      </c>
      <c r="T1" s="205" t="s">
        <v>710</v>
      </c>
      <c r="U1" s="205" t="s">
        <v>324</v>
      </c>
      <c r="V1" s="205" t="s">
        <v>711</v>
      </c>
      <c r="W1" s="205" t="s">
        <v>712</v>
      </c>
      <c r="X1" s="205" t="s">
        <v>716</v>
      </c>
      <c r="Y1" s="205" t="s">
        <v>316</v>
      </c>
      <c r="Z1" s="205" t="s">
        <v>731</v>
      </c>
      <c r="AA1" s="214"/>
      <c r="AB1" s="205" t="s">
        <v>733</v>
      </c>
      <c r="AC1" s="205" t="s">
        <v>326</v>
      </c>
      <c r="AD1" s="205" t="s">
        <v>735</v>
      </c>
      <c r="AE1" s="205" t="s">
        <v>737</v>
      </c>
      <c r="AF1" s="205" t="s">
        <v>327</v>
      </c>
      <c r="AG1" s="205" t="s">
        <v>739</v>
      </c>
      <c r="AH1" s="205" t="s">
        <v>741</v>
      </c>
      <c r="AI1" s="205" t="s">
        <v>328</v>
      </c>
      <c r="AJ1" s="205" t="s">
        <v>742</v>
      </c>
      <c r="AK1" s="205" t="s">
        <v>744</v>
      </c>
      <c r="AL1" s="205" t="s">
        <v>745</v>
      </c>
      <c r="AM1" s="205" t="s">
        <v>746</v>
      </c>
      <c r="AN1" s="205" t="s">
        <v>748</v>
      </c>
      <c r="AO1" s="205" t="s">
        <v>750</v>
      </c>
      <c r="AP1" s="205" t="s">
        <v>751</v>
      </c>
      <c r="AQ1" s="205" t="s">
        <v>329</v>
      </c>
      <c r="AR1" s="205" t="s">
        <v>753</v>
      </c>
      <c r="AS1" s="205" t="s">
        <v>755</v>
      </c>
      <c r="AT1" s="205" t="s">
        <v>757</v>
      </c>
      <c r="AU1" s="205" t="s">
        <v>759</v>
      </c>
      <c r="AV1" s="205" t="s">
        <v>761</v>
      </c>
      <c r="AW1" s="205" t="s">
        <v>763</v>
      </c>
      <c r="AX1" s="205" t="s">
        <v>765</v>
      </c>
      <c r="AY1" s="205" t="s">
        <v>767</v>
      </c>
      <c r="AZ1" s="214"/>
      <c r="BA1" s="205" t="s">
        <v>331</v>
      </c>
      <c r="BB1" s="205" t="s">
        <v>789</v>
      </c>
      <c r="BC1" s="205" t="s">
        <v>332</v>
      </c>
      <c r="BD1" s="205" t="s">
        <v>791</v>
      </c>
      <c r="BE1" s="205" t="s">
        <v>793</v>
      </c>
      <c r="BF1" s="214"/>
      <c r="BG1" s="205" t="s">
        <v>334</v>
      </c>
      <c r="BH1" s="205" t="s">
        <v>795</v>
      </c>
      <c r="BI1" s="205" t="s">
        <v>335</v>
      </c>
      <c r="BJ1" s="205" t="s">
        <v>797</v>
      </c>
      <c r="BK1" s="205" t="s">
        <v>799</v>
      </c>
      <c r="BL1" s="205" t="s">
        <v>801</v>
      </c>
      <c r="BM1" s="214"/>
      <c r="BN1" s="205" t="s">
        <v>807</v>
      </c>
      <c r="BO1" s="205" t="s">
        <v>809</v>
      </c>
      <c r="BP1" s="205" t="s">
        <v>337</v>
      </c>
      <c r="BQ1" s="205" t="s">
        <v>803</v>
      </c>
      <c r="BR1" s="205" t="s">
        <v>805</v>
      </c>
      <c r="BS1" s="205" t="s">
        <v>338</v>
      </c>
      <c r="BT1" s="205" t="s">
        <v>811</v>
      </c>
      <c r="BU1" s="205" t="s">
        <v>339</v>
      </c>
      <c r="BV1" s="205" t="s">
        <v>812</v>
      </c>
      <c r="BW1" s="202"/>
      <c r="BX1" s="214"/>
      <c r="BY1" s="205" t="s">
        <v>340</v>
      </c>
      <c r="BZ1" s="205" t="s">
        <v>717</v>
      </c>
      <c r="CA1" s="205" t="s">
        <v>719</v>
      </c>
      <c r="CB1" s="205" t="s">
        <v>721</v>
      </c>
      <c r="CC1" s="205" t="s">
        <v>341</v>
      </c>
      <c r="CD1" s="205" t="s">
        <v>723</v>
      </c>
      <c r="CE1" s="205" t="s">
        <v>725</v>
      </c>
      <c r="CF1" s="205" t="s">
        <v>727</v>
      </c>
      <c r="CG1" s="205" t="s">
        <v>729</v>
      </c>
      <c r="CH1" s="202"/>
      <c r="CI1" s="214"/>
      <c r="CJ1" s="205" t="s">
        <v>342</v>
      </c>
      <c r="CK1" s="205" t="s">
        <v>769</v>
      </c>
      <c r="CL1" s="205" t="s">
        <v>771</v>
      </c>
      <c r="CM1" s="205" t="s">
        <v>773</v>
      </c>
      <c r="CN1" s="205" t="s">
        <v>775</v>
      </c>
      <c r="CO1" s="205" t="s">
        <v>777</v>
      </c>
      <c r="CP1" s="205" t="s">
        <v>779</v>
      </c>
      <c r="CQ1" s="205" t="s">
        <v>781</v>
      </c>
      <c r="CR1" s="205" t="s">
        <v>783</v>
      </c>
      <c r="CS1" s="205" t="s">
        <v>785</v>
      </c>
      <c r="CT1" s="205" t="s">
        <v>787</v>
      </c>
      <c r="CU1" s="202"/>
      <c r="CV1" s="214"/>
      <c r="CW1" s="205" t="s">
        <v>813</v>
      </c>
      <c r="CX1" s="205" t="s">
        <v>814</v>
      </c>
      <c r="CY1" s="205" t="s">
        <v>816</v>
      </c>
      <c r="CZ1" s="205" t="s">
        <v>345</v>
      </c>
      <c r="DA1" s="205" t="s">
        <v>818</v>
      </c>
      <c r="DB1" s="205" t="s">
        <v>820</v>
      </c>
      <c r="DC1" s="205" t="s">
        <v>822</v>
      </c>
      <c r="DD1" s="205" t="s">
        <v>824</v>
      </c>
      <c r="DE1" s="205" t="s">
        <v>826</v>
      </c>
      <c r="DF1" s="205" t="s">
        <v>828</v>
      </c>
      <c r="DG1" s="214"/>
      <c r="DH1" s="205" t="s">
        <v>347</v>
      </c>
      <c r="DI1" s="205" t="s">
        <v>830</v>
      </c>
      <c r="DJ1" s="205" t="s">
        <v>348</v>
      </c>
      <c r="DK1" s="205" t="s">
        <v>832</v>
      </c>
      <c r="DL1" s="205" t="s">
        <v>834</v>
      </c>
      <c r="DM1" s="205" t="s">
        <v>836</v>
      </c>
      <c r="DN1" s="205" t="s">
        <v>838</v>
      </c>
      <c r="DO1" s="205" t="s">
        <v>840</v>
      </c>
      <c r="DP1" s="205" t="s">
        <v>842</v>
      </c>
      <c r="DQ1" s="205" t="s">
        <v>844</v>
      </c>
      <c r="DR1" s="205" t="s">
        <v>349</v>
      </c>
      <c r="DS1" s="205" t="s">
        <v>846</v>
      </c>
      <c r="DT1" s="205" t="s">
        <v>848</v>
      </c>
      <c r="DU1" s="205" t="s">
        <v>850</v>
      </c>
      <c r="DV1" s="214"/>
      <c r="DW1" s="205" t="s">
        <v>852</v>
      </c>
      <c r="DX1" s="205" t="s">
        <v>351</v>
      </c>
      <c r="DY1" s="205" t="s">
        <v>854</v>
      </c>
      <c r="DZ1" s="205" t="s">
        <v>352</v>
      </c>
      <c r="EA1" s="205" t="s">
        <v>856</v>
      </c>
      <c r="EB1" s="205" t="s">
        <v>858</v>
      </c>
      <c r="EC1" s="205" t="s">
        <v>860</v>
      </c>
      <c r="ED1" s="205" t="s">
        <v>862</v>
      </c>
      <c r="EE1" s="205" t="s">
        <v>864</v>
      </c>
      <c r="EF1" s="205" t="s">
        <v>866</v>
      </c>
      <c r="EG1" s="205" t="s">
        <v>868</v>
      </c>
      <c r="EH1" s="205" t="s">
        <v>870</v>
      </c>
      <c r="EI1" s="205" t="s">
        <v>872</v>
      </c>
      <c r="EJ1" s="205" t="s">
        <v>874</v>
      </c>
      <c r="EK1" s="205" t="s">
        <v>876</v>
      </c>
      <c r="EL1" s="214"/>
      <c r="EM1" s="205" t="s">
        <v>878</v>
      </c>
      <c r="EN1" s="205" t="s">
        <v>354</v>
      </c>
      <c r="EO1" s="205" t="s">
        <v>880</v>
      </c>
      <c r="EP1" s="205" t="s">
        <v>882</v>
      </c>
      <c r="EQ1" s="205" t="s">
        <v>355</v>
      </c>
      <c r="ER1" s="205" t="s">
        <v>884</v>
      </c>
      <c r="ES1" s="205" t="s">
        <v>886</v>
      </c>
      <c r="ET1" s="205" t="s">
        <v>356</v>
      </c>
      <c r="EU1" s="205" t="s">
        <v>888</v>
      </c>
      <c r="EV1" s="205" t="s">
        <v>890</v>
      </c>
      <c r="EW1" s="205" t="s">
        <v>892</v>
      </c>
      <c r="EX1" s="205" t="s">
        <v>357</v>
      </c>
      <c r="EY1" s="205" t="s">
        <v>894</v>
      </c>
      <c r="EZ1" s="205" t="s">
        <v>896</v>
      </c>
      <c r="FA1" s="214"/>
      <c r="FB1" s="205" t="s">
        <v>359</v>
      </c>
      <c r="FC1" s="205" t="s">
        <v>898</v>
      </c>
      <c r="FD1" s="205" t="s">
        <v>900</v>
      </c>
      <c r="FE1" s="205" t="s">
        <v>902</v>
      </c>
      <c r="FF1" s="205" t="s">
        <v>904</v>
      </c>
      <c r="FG1" s="205" t="s">
        <v>360</v>
      </c>
      <c r="FH1" s="205" t="s">
        <v>906</v>
      </c>
      <c r="FI1" s="205" t="s">
        <v>908</v>
      </c>
      <c r="FJ1" s="205" t="s">
        <v>910</v>
      </c>
      <c r="FK1" s="205" t="s">
        <v>912</v>
      </c>
      <c r="FL1" s="205" t="s">
        <v>914</v>
      </c>
      <c r="FM1" s="205" t="s">
        <v>361</v>
      </c>
      <c r="FN1" s="205" t="s">
        <v>917</v>
      </c>
      <c r="FO1" s="205" t="s">
        <v>362</v>
      </c>
      <c r="FP1" s="205" t="s">
        <v>920</v>
      </c>
      <c r="FQ1" s="205" t="s">
        <v>921</v>
      </c>
      <c r="FR1" s="205" t="s">
        <v>923</v>
      </c>
      <c r="FS1" s="205" t="s">
        <v>363</v>
      </c>
      <c r="FT1" s="205" t="s">
        <v>926</v>
      </c>
      <c r="FU1" s="205" t="s">
        <v>927</v>
      </c>
      <c r="FV1" s="205" t="s">
        <v>929</v>
      </c>
      <c r="FW1" s="205" t="s">
        <v>364</v>
      </c>
      <c r="FX1" s="205" t="s">
        <v>932</v>
      </c>
      <c r="FY1" s="205" t="s">
        <v>934</v>
      </c>
      <c r="FZ1" s="205" t="s">
        <v>936</v>
      </c>
      <c r="GA1" s="214"/>
      <c r="GB1" s="205" t="s">
        <v>366</v>
      </c>
      <c r="GC1" s="205" t="s">
        <v>367</v>
      </c>
      <c r="GD1" s="214"/>
      <c r="GE1" s="205" t="s">
        <v>369</v>
      </c>
      <c r="GF1" s="205" t="s">
        <v>959</v>
      </c>
      <c r="GG1" s="205" t="s">
        <v>961</v>
      </c>
      <c r="GH1" s="205" t="s">
        <v>963</v>
      </c>
      <c r="GI1" s="205" t="s">
        <v>965</v>
      </c>
      <c r="GJ1" s="205" t="s">
        <v>967</v>
      </c>
      <c r="GK1" s="214"/>
      <c r="GL1" s="205" t="s">
        <v>371</v>
      </c>
      <c r="GM1" s="205" t="s">
        <v>969</v>
      </c>
      <c r="GN1" s="205" t="s">
        <v>971</v>
      </c>
      <c r="GO1" s="205" t="s">
        <v>973</v>
      </c>
      <c r="GP1" s="205" t="s">
        <v>975</v>
      </c>
      <c r="GQ1" s="205" t="s">
        <v>977</v>
      </c>
      <c r="GR1" s="205" t="s">
        <v>979</v>
      </c>
      <c r="GS1" s="202"/>
      <c r="GT1" s="214"/>
      <c r="GU1" s="205" t="s">
        <v>372</v>
      </c>
      <c r="GV1" s="205" t="s">
        <v>938</v>
      </c>
      <c r="GW1" s="205" t="s">
        <v>940</v>
      </c>
      <c r="GX1" s="205" t="s">
        <v>942</v>
      </c>
      <c r="GY1" s="205" t="s">
        <v>944</v>
      </c>
      <c r="GZ1" s="205" t="s">
        <v>946</v>
      </c>
      <c r="HA1" s="205" t="s">
        <v>948</v>
      </c>
      <c r="HB1" s="214"/>
      <c r="HC1" s="205" t="s">
        <v>373</v>
      </c>
      <c r="HD1" s="205" t="s">
        <v>950</v>
      </c>
      <c r="HE1" s="205" t="s">
        <v>952</v>
      </c>
      <c r="HF1" s="205" t="s">
        <v>953</v>
      </c>
      <c r="HG1" s="205" t="s">
        <v>374</v>
      </c>
      <c r="HH1" s="205" t="s">
        <v>956</v>
      </c>
      <c r="HI1" s="205" t="s">
        <v>957</v>
      </c>
      <c r="HJ1" s="202"/>
      <c r="HK1" s="214"/>
      <c r="HL1" s="205" t="s">
        <v>377</v>
      </c>
      <c r="HM1" s="205" t="s">
        <v>981</v>
      </c>
      <c r="HN1" s="205" t="s">
        <v>983</v>
      </c>
      <c r="HO1" s="205" t="s">
        <v>985</v>
      </c>
      <c r="HP1" s="205" t="s">
        <v>987</v>
      </c>
      <c r="HQ1" s="205" t="s">
        <v>378</v>
      </c>
      <c r="HR1" s="205" t="s">
        <v>990</v>
      </c>
      <c r="HS1" s="214"/>
      <c r="HT1" s="205" t="s">
        <v>992</v>
      </c>
      <c r="HU1" s="205" t="s">
        <v>994</v>
      </c>
      <c r="HV1" s="205" t="s">
        <v>380</v>
      </c>
      <c r="HW1" s="205" t="s">
        <v>997</v>
      </c>
      <c r="HX1" s="205" t="s">
        <v>999</v>
      </c>
      <c r="HY1" s="205" t="s">
        <v>1000</v>
      </c>
      <c r="HZ1" s="205" t="s">
        <v>1002</v>
      </c>
      <c r="IA1" s="214"/>
      <c r="IB1" s="205" t="s">
        <v>1004</v>
      </c>
      <c r="IC1" s="205" t="s">
        <v>1006</v>
      </c>
      <c r="ID1" s="205" t="s">
        <v>1008</v>
      </c>
      <c r="IE1" s="205" t="s">
        <v>382</v>
      </c>
      <c r="IF1" s="205" t="s">
        <v>1010</v>
      </c>
      <c r="IG1" s="205" t="s">
        <v>1012</v>
      </c>
      <c r="IH1" s="205" t="s">
        <v>383</v>
      </c>
      <c r="II1" s="205" t="s">
        <v>1014</v>
      </c>
      <c r="IJ1" s="205" t="s">
        <v>1016</v>
      </c>
      <c r="IK1" s="205" t="s">
        <v>384</v>
      </c>
      <c r="IL1" s="205" t="s">
        <v>1018</v>
      </c>
      <c r="IM1" s="205" t="s">
        <v>1020</v>
      </c>
      <c r="IN1" s="205" t="s">
        <v>1022</v>
      </c>
      <c r="IO1" s="205" t="s">
        <v>1024</v>
      </c>
      <c r="IP1" s="205" t="s">
        <v>385</v>
      </c>
      <c r="IQ1" s="205" t="s">
        <v>1026</v>
      </c>
      <c r="IR1" s="214"/>
      <c r="IS1" s="205" t="s">
        <v>1034</v>
      </c>
      <c r="IT1" s="205" t="s">
        <v>1036</v>
      </c>
      <c r="IU1" s="205" t="s">
        <v>387</v>
      </c>
      <c r="IV1" s="205" t="s">
        <v>1038</v>
      </c>
      <c r="IW1" s="205" t="s">
        <v>1040</v>
      </c>
      <c r="IX1" s="205" t="s">
        <v>1042</v>
      </c>
      <c r="IY1" s="214"/>
      <c r="IZ1" s="205" t="s">
        <v>1044</v>
      </c>
      <c r="JA1" s="205" t="s">
        <v>389</v>
      </c>
      <c r="JB1" s="205" t="s">
        <v>1047</v>
      </c>
      <c r="JC1" s="205" t="s">
        <v>1049</v>
      </c>
      <c r="JD1" s="205" t="s">
        <v>1051</v>
      </c>
      <c r="JE1" s="205" t="s">
        <v>1053</v>
      </c>
      <c r="JF1" s="205" t="s">
        <v>1055</v>
      </c>
      <c r="JG1" s="205" t="s">
        <v>1057</v>
      </c>
      <c r="JH1" s="205" t="s">
        <v>390</v>
      </c>
      <c r="JI1" s="205" t="s">
        <v>1060</v>
      </c>
      <c r="JJ1" s="205" t="s">
        <v>1062</v>
      </c>
      <c r="JK1" s="205" t="s">
        <v>1064</v>
      </c>
      <c r="JL1" s="205" t="s">
        <v>1066</v>
      </c>
      <c r="JM1" s="205" t="s">
        <v>1068</v>
      </c>
      <c r="JN1" s="205" t="s">
        <v>1070</v>
      </c>
      <c r="JO1" s="205" t="s">
        <v>1072</v>
      </c>
      <c r="JP1" s="205" t="s">
        <v>1074</v>
      </c>
      <c r="JQ1" s="205" t="s">
        <v>391</v>
      </c>
      <c r="JR1" s="205" t="s">
        <v>1077</v>
      </c>
      <c r="JS1" s="205" t="s">
        <v>1079</v>
      </c>
      <c r="JT1" s="205" t="s">
        <v>1081</v>
      </c>
      <c r="JU1" s="205" t="s">
        <v>1083</v>
      </c>
      <c r="JV1" s="205" t="s">
        <v>1084</v>
      </c>
      <c r="JW1" s="205" t="s">
        <v>1086</v>
      </c>
      <c r="JX1" s="205" t="s">
        <v>1088</v>
      </c>
      <c r="JY1" s="205" t="s">
        <v>1090</v>
      </c>
      <c r="JZ1" s="205" t="s">
        <v>1092</v>
      </c>
      <c r="KA1" s="205" t="s">
        <v>1094</v>
      </c>
      <c r="KB1" s="205" t="s">
        <v>1096</v>
      </c>
      <c r="KC1" s="205" t="s">
        <v>1098</v>
      </c>
      <c r="KD1" s="205" t="s">
        <v>1100</v>
      </c>
      <c r="KE1" s="205" t="s">
        <v>1102</v>
      </c>
      <c r="KF1" s="205" t="s">
        <v>1104</v>
      </c>
      <c r="KG1" s="205" t="s">
        <v>1106</v>
      </c>
      <c r="KH1" s="205" t="s">
        <v>1108</v>
      </c>
      <c r="KI1" s="205" t="s">
        <v>1110</v>
      </c>
      <c r="KJ1" s="205" t="s">
        <v>1112</v>
      </c>
      <c r="KK1" s="205" t="s">
        <v>1114</v>
      </c>
      <c r="KL1" s="205" t="s">
        <v>1116</v>
      </c>
      <c r="KM1" s="205" t="s">
        <v>1118</v>
      </c>
      <c r="KN1" s="205" t="s">
        <v>1120</v>
      </c>
      <c r="KO1" s="205" t="s">
        <v>1122</v>
      </c>
      <c r="KP1" s="205" t="s">
        <v>1124</v>
      </c>
      <c r="KQ1" s="205" t="s">
        <v>1126</v>
      </c>
      <c r="KR1" s="214"/>
      <c r="KS1" s="205" t="s">
        <v>1128</v>
      </c>
      <c r="KT1" s="205" t="s">
        <v>393</v>
      </c>
      <c r="KU1" s="205" t="s">
        <v>1131</v>
      </c>
      <c r="KV1" s="205" t="s">
        <v>1133</v>
      </c>
      <c r="KW1" s="205" t="s">
        <v>1135</v>
      </c>
      <c r="KX1" s="205" t="s">
        <v>1137</v>
      </c>
      <c r="KY1" s="205" t="s">
        <v>394</v>
      </c>
      <c r="KZ1" s="205" t="s">
        <v>1140</v>
      </c>
      <c r="LA1" s="205" t="s">
        <v>1142</v>
      </c>
      <c r="LB1" s="205" t="s">
        <v>1144</v>
      </c>
      <c r="LC1" s="205" t="s">
        <v>1146</v>
      </c>
      <c r="LD1" s="205" t="s">
        <v>1148</v>
      </c>
      <c r="LE1" s="205" t="s">
        <v>1150</v>
      </c>
      <c r="LF1" s="205" t="s">
        <v>1152</v>
      </c>
      <c r="LG1" s="202"/>
      <c r="LH1" s="214"/>
      <c r="LI1" s="205" t="s">
        <v>395</v>
      </c>
      <c r="LJ1" s="205" t="s">
        <v>1028</v>
      </c>
      <c r="LK1" s="205" t="s">
        <v>1030</v>
      </c>
      <c r="LL1" s="205" t="s">
        <v>1032</v>
      </c>
      <c r="LM1" s="202"/>
      <c r="LN1" s="214"/>
      <c r="LO1" s="205" t="s">
        <v>398</v>
      </c>
      <c r="LP1" s="205" t="s">
        <v>399</v>
      </c>
      <c r="LQ1" s="214"/>
      <c r="LR1" s="205" t="s">
        <v>401</v>
      </c>
      <c r="LS1" s="205" t="s">
        <v>1172</v>
      </c>
      <c r="LT1" s="205" t="s">
        <v>1174</v>
      </c>
      <c r="LU1" s="205" t="s">
        <v>1175</v>
      </c>
      <c r="LV1" s="205" t="s">
        <v>1177</v>
      </c>
      <c r="LW1" s="205" t="s">
        <v>1178</v>
      </c>
      <c r="LX1" s="205" t="s">
        <v>1180</v>
      </c>
      <c r="LY1" s="205" t="s">
        <v>1182</v>
      </c>
      <c r="LZ1" s="205" t="s">
        <v>1184</v>
      </c>
      <c r="MA1" s="205" t="s">
        <v>1186</v>
      </c>
      <c r="MB1" s="205" t="s">
        <v>402</v>
      </c>
      <c r="MC1" s="205" t="s">
        <v>1189</v>
      </c>
      <c r="MD1" s="205" t="s">
        <v>1190</v>
      </c>
      <c r="ME1" s="205" t="s">
        <v>1192</v>
      </c>
      <c r="MF1" s="205" t="s">
        <v>403</v>
      </c>
      <c r="MG1" s="205" t="s">
        <v>1195</v>
      </c>
      <c r="MH1" s="205" t="s">
        <v>1196</v>
      </c>
      <c r="MI1" s="205" t="s">
        <v>1198</v>
      </c>
      <c r="MJ1" s="205" t="s">
        <v>1200</v>
      </c>
      <c r="MK1" s="205" t="s">
        <v>404</v>
      </c>
      <c r="ML1" s="205" t="s">
        <v>1203</v>
      </c>
      <c r="MM1" s="205" t="s">
        <v>1205</v>
      </c>
      <c r="MN1" s="205" t="s">
        <v>1207</v>
      </c>
      <c r="MO1" s="205" t="s">
        <v>1209</v>
      </c>
      <c r="MP1" s="205" t="s">
        <v>405</v>
      </c>
      <c r="MQ1" s="205" t="s">
        <v>1212</v>
      </c>
      <c r="MR1" s="205" t="s">
        <v>1214</v>
      </c>
      <c r="MS1" s="205" t="s">
        <v>1216</v>
      </c>
      <c r="MT1" s="205" t="s">
        <v>1218</v>
      </c>
      <c r="MU1" s="205" t="s">
        <v>1220</v>
      </c>
      <c r="MV1" s="205" t="s">
        <v>1222</v>
      </c>
      <c r="MW1" s="205" t="s">
        <v>1224</v>
      </c>
      <c r="MX1" s="205" t="s">
        <v>1226</v>
      </c>
      <c r="MY1" s="205" t="s">
        <v>1228</v>
      </c>
      <c r="MZ1" s="205" t="s">
        <v>1230</v>
      </c>
      <c r="NA1" s="205" t="s">
        <v>1232</v>
      </c>
      <c r="NB1" s="205" t="s">
        <v>1233</v>
      </c>
      <c r="NC1" s="214"/>
      <c r="ND1" s="205" t="s">
        <v>407</v>
      </c>
      <c r="NE1" s="205" t="s">
        <v>1235</v>
      </c>
      <c r="NF1" s="205" t="s">
        <v>1237</v>
      </c>
      <c r="NG1" s="205" t="s">
        <v>1239</v>
      </c>
      <c r="NH1" s="205" t="s">
        <v>1241</v>
      </c>
      <c r="NI1" s="214"/>
      <c r="NJ1" s="205" t="s">
        <v>409</v>
      </c>
      <c r="NK1" s="205" t="s">
        <v>1242</v>
      </c>
      <c r="NL1" s="205" t="s">
        <v>410</v>
      </c>
      <c r="NM1" s="205" t="s">
        <v>1244</v>
      </c>
      <c r="NN1" s="205" t="s">
        <v>1246</v>
      </c>
      <c r="NO1" s="205" t="s">
        <v>411</v>
      </c>
      <c r="NP1" s="205" t="s">
        <v>1248</v>
      </c>
      <c r="NQ1" s="205" t="s">
        <v>1250</v>
      </c>
      <c r="NR1" s="202"/>
      <c r="NS1" s="214"/>
      <c r="NT1" s="205" t="s">
        <v>412</v>
      </c>
      <c r="NU1" s="205" t="s">
        <v>1154</v>
      </c>
      <c r="NV1" s="205" t="s">
        <v>1156</v>
      </c>
      <c r="NW1" s="205" t="s">
        <v>1158</v>
      </c>
      <c r="NX1" s="205" t="s">
        <v>1160</v>
      </c>
      <c r="NY1" s="205" t="s">
        <v>413</v>
      </c>
      <c r="NZ1" s="205" t="s">
        <v>1162</v>
      </c>
      <c r="OA1" s="205" t="s">
        <v>414</v>
      </c>
      <c r="OB1" s="205" t="s">
        <v>1164</v>
      </c>
      <c r="OC1" s="214"/>
      <c r="OD1" s="205" t="s">
        <v>1166</v>
      </c>
      <c r="OE1" s="205" t="s">
        <v>415</v>
      </c>
      <c r="OF1" s="202"/>
      <c r="OG1" s="214"/>
      <c r="OH1" s="205" t="s">
        <v>1168</v>
      </c>
      <c r="OI1" s="205" t="s">
        <v>1170</v>
      </c>
      <c r="OJ1" s="205" t="s">
        <v>416</v>
      </c>
      <c r="OK1" s="202"/>
      <c r="OL1" s="214"/>
      <c r="OM1" s="205" t="s">
        <v>419</v>
      </c>
      <c r="ON1" s="205" t="s">
        <v>1252</v>
      </c>
      <c r="OO1" s="205" t="s">
        <v>1254</v>
      </c>
      <c r="OP1" s="205" t="s">
        <v>420</v>
      </c>
      <c r="OQ1" s="205" t="s">
        <v>421</v>
      </c>
      <c r="OR1" s="205" t="s">
        <v>1352</v>
      </c>
      <c r="OS1" s="205" t="s">
        <v>1354</v>
      </c>
      <c r="OT1" s="205" t="s">
        <v>1356</v>
      </c>
      <c r="OU1" s="205" t="s">
        <v>1358</v>
      </c>
      <c r="OV1" s="205" t="s">
        <v>1360</v>
      </c>
      <c r="OW1" s="214"/>
      <c r="OX1" s="205" t="s">
        <v>423</v>
      </c>
      <c r="OY1" s="205" t="s">
        <v>1362</v>
      </c>
      <c r="OZ1" s="205" t="s">
        <v>1364</v>
      </c>
      <c r="PA1" s="205" t="s">
        <v>1366</v>
      </c>
      <c r="PB1" s="205" t="s">
        <v>1368</v>
      </c>
      <c r="PC1" s="205" t="s">
        <v>1370</v>
      </c>
      <c r="PD1" s="205" t="s">
        <v>1372</v>
      </c>
      <c r="PE1" s="214"/>
      <c r="PF1" s="205" t="s">
        <v>1374</v>
      </c>
      <c r="PG1" s="205" t="s">
        <v>425</v>
      </c>
      <c r="PH1" s="214"/>
      <c r="PI1" s="205" t="s">
        <v>427</v>
      </c>
      <c r="PJ1" s="205" t="s">
        <v>1404</v>
      </c>
      <c r="PK1" s="205" t="s">
        <v>1406</v>
      </c>
      <c r="PL1" s="214"/>
      <c r="PM1" s="205" t="s">
        <v>429</v>
      </c>
      <c r="PN1" s="205" t="s">
        <v>1408</v>
      </c>
      <c r="PO1" s="205" t="s">
        <v>1409</v>
      </c>
      <c r="PP1" s="205" t="s">
        <v>1410</v>
      </c>
      <c r="PQ1" s="205" t="s">
        <v>1411</v>
      </c>
      <c r="PR1" s="205" t="s">
        <v>1413</v>
      </c>
      <c r="PS1" s="205" t="s">
        <v>1414</v>
      </c>
      <c r="PT1" s="205" t="s">
        <v>1416</v>
      </c>
      <c r="PU1" s="205" t="s">
        <v>1417</v>
      </c>
      <c r="PV1" s="202"/>
      <c r="PW1" s="214"/>
      <c r="PX1" s="205" t="s">
        <v>430</v>
      </c>
      <c r="PY1" s="205" t="s">
        <v>1256</v>
      </c>
      <c r="PZ1" s="205" t="s">
        <v>1258</v>
      </c>
      <c r="QA1" s="205" t="s">
        <v>1260</v>
      </c>
      <c r="QB1" s="205" t="s">
        <v>1262</v>
      </c>
      <c r="QC1" s="205" t="s">
        <v>1264</v>
      </c>
      <c r="QD1" s="205" t="s">
        <v>1266</v>
      </c>
      <c r="QE1" s="205" t="s">
        <v>1268</v>
      </c>
      <c r="QF1" s="205" t="s">
        <v>1270</v>
      </c>
      <c r="QG1" s="205" t="s">
        <v>1272</v>
      </c>
      <c r="QH1" s="205" t="s">
        <v>1274</v>
      </c>
      <c r="QI1" s="205" t="s">
        <v>1276</v>
      </c>
      <c r="QJ1" s="205" t="s">
        <v>1278</v>
      </c>
      <c r="QK1" s="205" t="s">
        <v>1280</v>
      </c>
      <c r="QL1" s="205" t="s">
        <v>1282</v>
      </c>
      <c r="QM1" s="205" t="s">
        <v>1284</v>
      </c>
      <c r="QN1" s="205" t="s">
        <v>1286</v>
      </c>
      <c r="QO1" s="205" t="s">
        <v>1288</v>
      </c>
      <c r="QP1" s="205" t="s">
        <v>1290</v>
      </c>
      <c r="QQ1" s="205" t="s">
        <v>1292</v>
      </c>
      <c r="QR1" s="205" t="s">
        <v>1294</v>
      </c>
      <c r="QS1" s="205" t="s">
        <v>1296</v>
      </c>
      <c r="QT1" s="205" t="s">
        <v>1298</v>
      </c>
      <c r="QU1" s="205" t="s">
        <v>431</v>
      </c>
      <c r="QV1" s="205" t="s">
        <v>1301</v>
      </c>
      <c r="QW1" s="205" t="s">
        <v>1303</v>
      </c>
      <c r="QX1" s="205" t="s">
        <v>1304</v>
      </c>
      <c r="QY1" s="205" t="s">
        <v>1306</v>
      </c>
      <c r="QZ1" s="205" t="s">
        <v>1308</v>
      </c>
      <c r="RA1" s="205" t="s">
        <v>1310</v>
      </c>
      <c r="RB1" s="205" t="s">
        <v>1312</v>
      </c>
      <c r="RC1" s="205" t="s">
        <v>1314</v>
      </c>
      <c r="RD1" s="205" t="s">
        <v>1316</v>
      </c>
      <c r="RE1" s="205" t="s">
        <v>1318</v>
      </c>
      <c r="RF1" s="205" t="s">
        <v>1320</v>
      </c>
      <c r="RG1" s="205" t="s">
        <v>1322</v>
      </c>
      <c r="RH1" s="205" t="s">
        <v>1324</v>
      </c>
      <c r="RI1" s="205" t="s">
        <v>1326</v>
      </c>
      <c r="RJ1" s="205" t="s">
        <v>1328</v>
      </c>
      <c r="RK1" s="205" t="s">
        <v>1330</v>
      </c>
      <c r="RL1" s="205" t="s">
        <v>1332</v>
      </c>
      <c r="RM1" s="205" t="s">
        <v>1334</v>
      </c>
      <c r="RN1" s="205" t="s">
        <v>1336</v>
      </c>
      <c r="RO1" s="205" t="s">
        <v>1338</v>
      </c>
      <c r="RP1" s="205" t="s">
        <v>1340</v>
      </c>
      <c r="RQ1" s="205" t="s">
        <v>1342</v>
      </c>
      <c r="RR1" s="205" t="s">
        <v>1344</v>
      </c>
      <c r="RS1" s="205" t="s">
        <v>1346</v>
      </c>
      <c r="RT1" s="205" t="s">
        <v>1348</v>
      </c>
      <c r="RU1" s="205" t="s">
        <v>1350</v>
      </c>
      <c r="RV1" s="202"/>
      <c r="RW1" s="214"/>
      <c r="RX1" s="205" t="s">
        <v>432</v>
      </c>
      <c r="RY1" s="205" t="s">
        <v>1376</v>
      </c>
      <c r="RZ1" s="205" t="s">
        <v>1378</v>
      </c>
      <c r="SA1" s="205" t="s">
        <v>1380</v>
      </c>
      <c r="SB1" s="205" t="s">
        <v>1382</v>
      </c>
      <c r="SC1" s="205" t="s">
        <v>1384</v>
      </c>
      <c r="SD1" s="205" t="s">
        <v>1386</v>
      </c>
      <c r="SE1" s="205" t="s">
        <v>1388</v>
      </c>
      <c r="SF1" s="205" t="s">
        <v>1390</v>
      </c>
      <c r="SG1" s="205" t="s">
        <v>1392</v>
      </c>
      <c r="SH1" s="205" t="s">
        <v>1394</v>
      </c>
      <c r="SI1" s="205" t="s">
        <v>1396</v>
      </c>
      <c r="SJ1" s="205" t="s">
        <v>1398</v>
      </c>
      <c r="SK1" s="205" t="s">
        <v>1400</v>
      </c>
      <c r="SL1" s="205" t="s">
        <v>1402</v>
      </c>
      <c r="SM1" s="202"/>
      <c r="SN1" s="214"/>
      <c r="SO1" s="205" t="s">
        <v>435</v>
      </c>
      <c r="SP1" s="205" t="s">
        <v>1419</v>
      </c>
      <c r="SQ1" s="205" t="s">
        <v>1421</v>
      </c>
      <c r="SR1" s="205" t="s">
        <v>436</v>
      </c>
      <c r="SS1" s="205" t="s">
        <v>1423</v>
      </c>
      <c r="ST1" s="205" t="s">
        <v>1425</v>
      </c>
      <c r="SU1" s="205" t="s">
        <v>1427</v>
      </c>
      <c r="SV1" s="205" t="s">
        <v>1429</v>
      </c>
      <c r="SW1" s="214"/>
      <c r="SX1" s="205" t="s">
        <v>438</v>
      </c>
      <c r="SY1" s="205" t="s">
        <v>1431</v>
      </c>
      <c r="SZ1" s="205" t="s">
        <v>1433</v>
      </c>
      <c r="TA1" s="205" t="s">
        <v>1435</v>
      </c>
      <c r="TB1" s="205" t="s">
        <v>1437</v>
      </c>
      <c r="TC1" s="205" t="s">
        <v>1439</v>
      </c>
      <c r="TD1" s="205" t="s">
        <v>1441</v>
      </c>
      <c r="TE1" s="205" t="s">
        <v>1443</v>
      </c>
      <c r="TF1" s="205" t="s">
        <v>1445</v>
      </c>
      <c r="TG1" s="205" t="s">
        <v>1447</v>
      </c>
      <c r="TH1" s="205" t="s">
        <v>1449</v>
      </c>
      <c r="TI1" s="205" t="s">
        <v>1451</v>
      </c>
      <c r="TJ1" s="205" t="s">
        <v>1453</v>
      </c>
      <c r="TK1" s="205" t="s">
        <v>1455</v>
      </c>
      <c r="TL1" s="205" t="s">
        <v>1457</v>
      </c>
      <c r="TM1" s="205" t="s">
        <v>1459</v>
      </c>
      <c r="TN1" s="202"/>
      <c r="TO1" s="214"/>
      <c r="TP1" s="205" t="s">
        <v>441</v>
      </c>
      <c r="TQ1" s="205" t="s">
        <v>1461</v>
      </c>
      <c r="TR1" s="205" t="s">
        <v>1463</v>
      </c>
      <c r="TS1" s="205" t="s">
        <v>1465</v>
      </c>
      <c r="TT1" s="205" t="s">
        <v>1467</v>
      </c>
      <c r="TU1" s="205" t="s">
        <v>1469</v>
      </c>
      <c r="TV1" s="205" t="s">
        <v>442</v>
      </c>
      <c r="TW1" s="205" t="s">
        <v>1471</v>
      </c>
      <c r="TX1" s="205" t="s">
        <v>1473</v>
      </c>
      <c r="TY1" s="205" t="s">
        <v>1475</v>
      </c>
      <c r="TZ1" s="205" t="s">
        <v>1477</v>
      </c>
      <c r="UA1" s="205" t="s">
        <v>1479</v>
      </c>
      <c r="UB1" s="205" t="s">
        <v>1481</v>
      </c>
      <c r="UC1" s="214"/>
      <c r="UD1" s="205" t="s">
        <v>444</v>
      </c>
      <c r="UE1" s="202"/>
      <c r="UF1" s="214"/>
      <c r="UG1" s="205" t="s">
        <v>445</v>
      </c>
      <c r="UH1" s="205" t="s">
        <v>1483</v>
      </c>
      <c r="UI1" s="205" t="s">
        <v>1485</v>
      </c>
      <c r="UJ1" s="205" t="s">
        <v>1486</v>
      </c>
      <c r="UK1" s="205" t="s">
        <v>1488</v>
      </c>
      <c r="UL1" s="205" t="s">
        <v>1490</v>
      </c>
      <c r="UM1" s="205" t="s">
        <v>1492</v>
      </c>
      <c r="UN1" s="205" t="s">
        <v>1494</v>
      </c>
      <c r="UO1" s="205" t="s">
        <v>1496</v>
      </c>
      <c r="UP1" s="205" t="s">
        <v>1498</v>
      </c>
      <c r="UQ1" s="205" t="s">
        <v>1500</v>
      </c>
      <c r="UR1" s="205" t="s">
        <v>1502</v>
      </c>
      <c r="US1" s="205" t="s">
        <v>1504</v>
      </c>
      <c r="UT1" s="205" t="s">
        <v>1506</v>
      </c>
      <c r="UU1" s="205" t="s">
        <v>1508</v>
      </c>
      <c r="UV1" s="205" t="s">
        <v>1510</v>
      </c>
      <c r="UW1" s="205" t="s">
        <v>1512</v>
      </c>
      <c r="UX1" s="202"/>
      <c r="UY1" s="205" t="s">
        <v>1516</v>
      </c>
      <c r="UZ1" s="205" t="s">
        <v>1518</v>
      </c>
      <c r="VA1" s="205" t="s">
        <v>1520</v>
      </c>
      <c r="VB1" s="205" t="s">
        <v>1522</v>
      </c>
      <c r="VC1" s="205" t="s">
        <v>1524</v>
      </c>
      <c r="VD1" s="208"/>
    </row>
    <row r="2" spans="1:576" s="145" customFormat="1" ht="14.45" hidden="1" x14ac:dyDescent="0.3">
      <c r="A2" s="145" t="s">
        <v>188</v>
      </c>
      <c r="B2" s="145" t="s">
        <v>179</v>
      </c>
      <c r="C2" s="145" t="s">
        <v>542</v>
      </c>
      <c r="D2" s="145" t="s">
        <v>189</v>
      </c>
      <c r="E2" s="145" t="s">
        <v>172</v>
      </c>
      <c r="F2" s="145" t="s">
        <v>543</v>
      </c>
      <c r="G2" s="183" t="s">
        <v>190</v>
      </c>
      <c r="H2" s="145" t="s">
        <v>544</v>
      </c>
      <c r="I2" s="145" t="s">
        <v>545</v>
      </c>
      <c r="J2" s="145" t="s">
        <v>191</v>
      </c>
      <c r="K2" s="145" t="s">
        <v>546</v>
      </c>
      <c r="R2" s="145" t="s">
        <v>193</v>
      </c>
      <c r="S2" s="145" t="s">
        <v>194</v>
      </c>
      <c r="U2" s="145" t="s">
        <v>462</v>
      </c>
      <c r="V2" s="145" t="s">
        <v>480</v>
      </c>
      <c r="W2" s="145" t="s">
        <v>463</v>
      </c>
      <c r="X2" s="145" t="s">
        <v>464</v>
      </c>
      <c r="Y2" s="145" t="s">
        <v>465</v>
      </c>
      <c r="Z2" s="145" t="s">
        <v>466</v>
      </c>
      <c r="AA2" s="145" t="s">
        <v>467</v>
      </c>
      <c r="AB2" s="145" t="s">
        <v>468</v>
      </c>
      <c r="AC2" s="145" t="s">
        <v>469</v>
      </c>
      <c r="AD2" s="145" t="s">
        <v>470</v>
      </c>
      <c r="AE2" s="145" t="s">
        <v>471</v>
      </c>
      <c r="AF2" s="145" t="s">
        <v>472</v>
      </c>
      <c r="AH2" s="145" t="s">
        <v>490</v>
      </c>
      <c r="AI2" s="145" t="s">
        <v>491</v>
      </c>
      <c r="AJ2" s="145" t="s">
        <v>492</v>
      </c>
      <c r="AK2" s="145" t="s">
        <v>493</v>
      </c>
      <c r="AL2" s="145" t="s">
        <v>494</v>
      </c>
      <c r="AM2" s="145" t="s">
        <v>497</v>
      </c>
      <c r="AN2" s="145" t="s">
        <v>495</v>
      </c>
      <c r="AO2" s="145" t="s">
        <v>496</v>
      </c>
      <c r="AP2" s="145" t="s">
        <v>498</v>
      </c>
      <c r="AQ2" s="145" t="s">
        <v>499</v>
      </c>
      <c r="AR2" s="145" t="s">
        <v>500</v>
      </c>
      <c r="AS2" s="145" t="s">
        <v>501</v>
      </c>
      <c r="AT2" s="145" t="s">
        <v>502</v>
      </c>
      <c r="AU2" s="145" t="s">
        <v>503</v>
      </c>
      <c r="AV2" s="145" t="s">
        <v>504</v>
      </c>
      <c r="AW2" s="145" t="s">
        <v>505</v>
      </c>
      <c r="AX2" s="145" t="s">
        <v>506</v>
      </c>
      <c r="AY2" s="145" t="s">
        <v>507</v>
      </c>
      <c r="AZ2" s="145" t="s">
        <v>508</v>
      </c>
      <c r="BA2" s="145" t="s">
        <v>509</v>
      </c>
      <c r="BB2" s="145" t="s">
        <v>510</v>
      </c>
      <c r="BC2" s="145" t="s">
        <v>511</v>
      </c>
      <c r="BD2" s="145" t="s">
        <v>512</v>
      </c>
      <c r="BE2" s="145" t="s">
        <v>513</v>
      </c>
      <c r="BF2" s="145" t="s">
        <v>514</v>
      </c>
      <c r="BG2" s="145" t="s">
        <v>515</v>
      </c>
      <c r="BH2" s="145" t="s">
        <v>516</v>
      </c>
      <c r="BI2" s="145" t="s">
        <v>517</v>
      </c>
      <c r="BJ2" s="145" t="s">
        <v>518</v>
      </c>
      <c r="BK2" s="145" t="s">
        <v>519</v>
      </c>
      <c r="BL2" s="145" t="s">
        <v>520</v>
      </c>
      <c r="BM2" s="145" t="s">
        <v>521</v>
      </c>
      <c r="BN2" s="145" t="s">
        <v>522</v>
      </c>
      <c r="BO2" s="145" t="s">
        <v>523</v>
      </c>
      <c r="BP2" s="145" t="s">
        <v>524</v>
      </c>
      <c r="BQ2" s="145" t="s">
        <v>525</v>
      </c>
      <c r="BR2" s="145" t="s">
        <v>526</v>
      </c>
      <c r="BS2" s="145" t="s">
        <v>527</v>
      </c>
      <c r="BT2" s="145" t="s">
        <v>528</v>
      </c>
      <c r="BU2" s="145" t="s">
        <v>529</v>
      </c>
    </row>
    <row r="3" spans="1:576" ht="14.45"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thickBot="1" x14ac:dyDescent="0.35"/>
    <row r="5" spans="1:576" ht="26.45" thickBot="1" x14ac:dyDescent="0.35">
      <c r="C5" s="109" t="s">
        <v>489</v>
      </c>
      <c r="D5" s="226">
        <f>SUMIF(C:C,$C$10,D:D)</f>
        <v>0</v>
      </c>
    </row>
    <row r="6" spans="1:576" ht="14.45" x14ac:dyDescent="0.3">
      <c r="C6" s="130"/>
      <c r="D6" s="130"/>
      <c r="E6" s="130"/>
      <c r="F6" s="130"/>
      <c r="G6" s="96"/>
      <c r="H6" s="130"/>
      <c r="I6" s="130"/>
    </row>
    <row r="7" spans="1:576" ht="14.45" x14ac:dyDescent="0.3">
      <c r="C7" s="130"/>
      <c r="D7" s="130"/>
      <c r="E7" s="130"/>
      <c r="F7" s="130"/>
      <c r="G7" s="96"/>
      <c r="H7" s="130"/>
      <c r="I7" s="130"/>
    </row>
    <row r="8" spans="1:576" ht="14.45" x14ac:dyDescent="0.3">
      <c r="C8" s="130"/>
      <c r="D8" s="130"/>
      <c r="E8" s="130"/>
      <c r="F8" s="130"/>
      <c r="G8" s="96"/>
      <c r="H8" s="130"/>
      <c r="I8" s="130"/>
    </row>
    <row r="9" spans="1:576" thickBot="1" x14ac:dyDescent="0.35">
      <c r="C9" s="130"/>
      <c r="D9" s="130"/>
      <c r="E9" s="130"/>
      <c r="F9" s="130"/>
      <c r="G9" s="96"/>
      <c r="H9" s="130"/>
      <c r="I9" s="130"/>
      <c r="K9" s="200"/>
    </row>
    <row r="10" spans="1:576" ht="31.9" thickBot="1" x14ac:dyDescent="0.35">
      <c r="A10" s="438" t="s">
        <v>458</v>
      </c>
      <c r="B10" s="234" t="s">
        <v>459</v>
      </c>
      <c r="C10" s="180" t="s">
        <v>53</v>
      </c>
      <c r="D10" s="131">
        <f>SUM(F17:F51)</f>
        <v>0</v>
      </c>
      <c r="G10" s="97"/>
      <c r="H10" s="72"/>
      <c r="I10" s="72"/>
    </row>
    <row r="11" spans="1:576" ht="18" x14ac:dyDescent="0.3">
      <c r="A11" s="247" t="e">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#N/A</v>
      </c>
      <c r="B11" s="31"/>
      <c r="G11" s="97"/>
      <c r="H11" s="72"/>
      <c r="I11" s="72"/>
    </row>
    <row r="12" spans="1:576" x14ac:dyDescent="0.25">
      <c r="F12" s="72"/>
      <c r="G12" s="97"/>
      <c r="H12" s="72"/>
      <c r="I12" s="72"/>
    </row>
    <row r="13" spans="1:576" x14ac:dyDescent="0.25">
      <c r="F13" s="72"/>
      <c r="G13" s="97"/>
      <c r="H13" s="72"/>
      <c r="I13" s="72"/>
    </row>
    <row r="14" spans="1:576" x14ac:dyDescent="0.25">
      <c r="F14" s="72"/>
      <c r="G14" s="97"/>
      <c r="H14" s="72"/>
      <c r="I14" s="72"/>
    </row>
    <row r="15" spans="1:576" ht="42.75" thickBot="1" x14ac:dyDescent="0.3">
      <c r="F15" s="116"/>
      <c r="G15" s="94"/>
      <c r="H15" s="94"/>
      <c r="I15" s="94"/>
      <c r="L15" s="266"/>
      <c r="M15" s="267"/>
      <c r="N15" s="266"/>
      <c r="O15" s="266"/>
      <c r="P15" s="269" t="s">
        <v>540</v>
      </c>
      <c r="Q15" s="269" t="s">
        <v>541</v>
      </c>
    </row>
    <row r="16" spans="1:576" ht="30.75" thickBot="1" x14ac:dyDescent="0.3">
      <c r="C16" s="152" t="s">
        <v>44</v>
      </c>
      <c r="D16" s="152" t="s">
        <v>55</v>
      </c>
      <c r="E16" s="159" t="s">
        <v>57</v>
      </c>
      <c r="F16" s="158" t="s">
        <v>27</v>
      </c>
      <c r="G16" s="156" t="s">
        <v>195</v>
      </c>
      <c r="H16" s="159" t="s">
        <v>46</v>
      </c>
      <c r="I16" s="156" t="s">
        <v>196</v>
      </c>
      <c r="J16" s="156" t="s">
        <v>478</v>
      </c>
      <c r="K16" s="156" t="s">
        <v>479</v>
      </c>
      <c r="L16" s="263" t="s">
        <v>21</v>
      </c>
      <c r="M16" s="263" t="s">
        <v>55</v>
      </c>
      <c r="N16" s="264" t="s">
        <v>538</v>
      </c>
      <c r="O16" s="265" t="s">
        <v>539</v>
      </c>
      <c r="P16" s="268">
        <v>0.7</v>
      </c>
      <c r="Q16" s="268">
        <v>0.3</v>
      </c>
    </row>
    <row r="17" spans="3:17" x14ac:dyDescent="0.25">
      <c r="C17" s="260" t="s">
        <v>509</v>
      </c>
      <c r="D17" s="261"/>
      <c r="E17" s="259">
        <f>HLOOKUP(C17,$AH$2:$BU$3,2,0)</f>
        <v>620</v>
      </c>
      <c r="F17" s="120">
        <f t="shared" ref="F17:F51" si="0">D17*E17</f>
        <v>0</v>
      </c>
      <c r="G17" s="184" t="s">
        <v>194</v>
      </c>
      <c r="H17" s="165"/>
      <c r="I17" s="153" t="e">
        <f>VLOOKUP(H17,Presupuesto!$B$11:$C$586,2,0)</f>
        <v>#N/A</v>
      </c>
      <c r="J17" s="258" t="s">
        <v>188</v>
      </c>
      <c r="K17" s="121" t="s">
        <v>462</v>
      </c>
      <c r="L17" s="164" t="s">
        <v>164</v>
      </c>
      <c r="M17" s="181">
        <v>3</v>
      </c>
      <c r="N17" s="146">
        <v>200</v>
      </c>
      <c r="O17" s="120">
        <f t="shared" ref="O17:O51" si="1">M17*N17</f>
        <v>600</v>
      </c>
      <c r="P17" s="120">
        <f>$O17*P$16</f>
        <v>420</v>
      </c>
      <c r="Q17" s="120">
        <f t="shared" ref="Q17:Q51" si="2">$O17*Q$16</f>
        <v>180</v>
      </c>
    </row>
    <row r="18" spans="3:17" x14ac:dyDescent="0.25">
      <c r="C18" s="164" t="s">
        <v>164</v>
      </c>
      <c r="D18" s="181"/>
      <c r="E18" s="146"/>
      <c r="F18" s="120">
        <f t="shared" si="0"/>
        <v>0</v>
      </c>
      <c r="G18" s="184"/>
      <c r="H18" s="165">
        <v>42500</v>
      </c>
      <c r="I18" s="153" t="e">
        <f>VLOOKUP(H18,Presupuesto!$B$11:$C$586,2,0)</f>
        <v>#N/A</v>
      </c>
      <c r="J18" s="121" t="str">
        <f>$J$17</f>
        <v>Desarrollo Curricular</v>
      </c>
      <c r="K18" s="121" t="s">
        <v>480</v>
      </c>
      <c r="L18" s="164" t="s">
        <v>164</v>
      </c>
      <c r="M18" s="181">
        <v>3</v>
      </c>
      <c r="N18" s="146">
        <v>100</v>
      </c>
      <c r="O18" s="120">
        <f t="shared" si="1"/>
        <v>300</v>
      </c>
      <c r="P18" s="120">
        <f t="shared" ref="P18:P37" si="3">$O18*P$16</f>
        <v>210</v>
      </c>
      <c r="Q18" s="120">
        <f t="shared" si="2"/>
        <v>90</v>
      </c>
    </row>
    <row r="19" spans="3:17" x14ac:dyDescent="0.25">
      <c r="C19" s="164" t="s">
        <v>165</v>
      </c>
      <c r="D19" s="181"/>
      <c r="E19" s="146"/>
      <c r="F19" s="120">
        <f t="shared" si="0"/>
        <v>0</v>
      </c>
      <c r="G19" s="184"/>
      <c r="H19" s="165">
        <v>42500</v>
      </c>
      <c r="I19" s="153" t="e">
        <f>VLOOKUP(H19,Presupuesto!$B$11:$C$586,2,0)</f>
        <v>#N/A</v>
      </c>
      <c r="J19" s="121" t="str">
        <f t="shared" ref="J19:J50" si="4">$J$17</f>
        <v>Desarrollo Curricular</v>
      </c>
      <c r="K19" s="121" t="s">
        <v>480</v>
      </c>
      <c r="L19" s="164" t="s">
        <v>165</v>
      </c>
      <c r="M19" s="181">
        <v>3</v>
      </c>
      <c r="N19" s="146"/>
      <c r="O19" s="120">
        <f t="shared" si="1"/>
        <v>0</v>
      </c>
      <c r="P19" s="120">
        <f t="shared" si="3"/>
        <v>0</v>
      </c>
      <c r="Q19" s="120">
        <f t="shared" si="2"/>
        <v>0</v>
      </c>
    </row>
    <row r="20" spans="3:17" x14ac:dyDescent="0.25">
      <c r="C20" s="164" t="s">
        <v>166</v>
      </c>
      <c r="D20" s="181"/>
      <c r="E20" s="146"/>
      <c r="F20" s="120">
        <f t="shared" si="0"/>
        <v>0</v>
      </c>
      <c r="G20" s="184"/>
      <c r="H20" s="165">
        <v>42500</v>
      </c>
      <c r="I20" s="153" t="e">
        <f>VLOOKUP(H20,Presupuesto!$B$11:$C$586,2,0)</f>
        <v>#N/A</v>
      </c>
      <c r="J20" s="121" t="str">
        <f t="shared" si="4"/>
        <v>Desarrollo Curricular</v>
      </c>
      <c r="K20" s="121" t="s">
        <v>480</v>
      </c>
      <c r="L20" s="164" t="s">
        <v>166</v>
      </c>
      <c r="M20" s="181">
        <v>3</v>
      </c>
      <c r="N20" s="146"/>
      <c r="O20" s="120">
        <f t="shared" si="1"/>
        <v>0</v>
      </c>
      <c r="P20" s="120">
        <f t="shared" si="3"/>
        <v>0</v>
      </c>
      <c r="Q20" s="120">
        <f t="shared" si="2"/>
        <v>0</v>
      </c>
    </row>
    <row r="21" spans="3:17" x14ac:dyDescent="0.25">
      <c r="C21" s="164" t="s">
        <v>167</v>
      </c>
      <c r="D21" s="181"/>
      <c r="E21" s="146"/>
      <c r="F21" s="120">
        <f t="shared" si="0"/>
        <v>0</v>
      </c>
      <c r="G21" s="184"/>
      <c r="H21" s="165">
        <v>42500</v>
      </c>
      <c r="I21" s="153" t="e">
        <f>VLOOKUP(H21,Presupuesto!$B$11:$C$586,2,0)</f>
        <v>#N/A</v>
      </c>
      <c r="J21" s="121" t="str">
        <f t="shared" si="4"/>
        <v>Desarrollo Curricular</v>
      </c>
      <c r="K21" s="121" t="s">
        <v>480</v>
      </c>
      <c r="L21" s="164" t="s">
        <v>167</v>
      </c>
      <c r="M21" s="181">
        <v>3</v>
      </c>
      <c r="N21" s="146"/>
      <c r="O21" s="120">
        <f t="shared" si="1"/>
        <v>0</v>
      </c>
      <c r="P21" s="120">
        <f t="shared" si="3"/>
        <v>0</v>
      </c>
      <c r="Q21" s="120">
        <f t="shared" si="2"/>
        <v>0</v>
      </c>
    </row>
    <row r="22" spans="3:17" x14ac:dyDescent="0.25">
      <c r="C22" s="164" t="s">
        <v>168</v>
      </c>
      <c r="D22" s="181"/>
      <c r="E22" s="146"/>
      <c r="F22" s="120">
        <f t="shared" si="0"/>
        <v>0</v>
      </c>
      <c r="G22" s="184"/>
      <c r="H22" s="165">
        <v>42500</v>
      </c>
      <c r="I22" s="153" t="e">
        <f>VLOOKUP(H22,Presupuesto!$B$11:$C$586,2,0)</f>
        <v>#N/A</v>
      </c>
      <c r="J22" s="121" t="str">
        <f t="shared" si="4"/>
        <v>Desarrollo Curricular</v>
      </c>
      <c r="K22" s="121" t="s">
        <v>469</v>
      </c>
      <c r="L22" s="164" t="s">
        <v>168</v>
      </c>
      <c r="M22" s="181">
        <v>3</v>
      </c>
      <c r="N22" s="146"/>
      <c r="O22" s="120">
        <f t="shared" si="1"/>
        <v>0</v>
      </c>
      <c r="P22" s="120">
        <f t="shared" si="3"/>
        <v>0</v>
      </c>
      <c r="Q22" s="120">
        <f t="shared" si="2"/>
        <v>0</v>
      </c>
    </row>
    <row r="23" spans="3:17" x14ac:dyDescent="0.25">
      <c r="C23" s="164" t="s">
        <v>169</v>
      </c>
      <c r="D23" s="181"/>
      <c r="E23" s="146"/>
      <c r="F23" s="120">
        <f t="shared" si="0"/>
        <v>0</v>
      </c>
      <c r="G23" s="184"/>
      <c r="H23" s="165">
        <v>42500</v>
      </c>
      <c r="I23" s="153" t="e">
        <f>VLOOKUP(H23,Presupuesto!$B$11:$C$586,2,0)</f>
        <v>#N/A</v>
      </c>
      <c r="J23" s="121" t="str">
        <f t="shared" si="4"/>
        <v>Desarrollo Curricular</v>
      </c>
      <c r="K23" s="121" t="s">
        <v>480</v>
      </c>
      <c r="L23" s="164" t="s">
        <v>169</v>
      </c>
      <c r="M23" s="181">
        <v>20</v>
      </c>
      <c r="N23" s="146"/>
      <c r="O23" s="120">
        <f t="shared" si="1"/>
        <v>0</v>
      </c>
      <c r="P23" s="120">
        <f t="shared" si="3"/>
        <v>0</v>
      </c>
      <c r="Q23" s="120">
        <f t="shared" si="2"/>
        <v>0</v>
      </c>
    </row>
    <row r="24" spans="3:17" x14ac:dyDescent="0.25">
      <c r="C24" s="164" t="s">
        <v>170</v>
      </c>
      <c r="D24" s="181"/>
      <c r="E24" s="146"/>
      <c r="F24" s="120">
        <f t="shared" si="0"/>
        <v>0</v>
      </c>
      <c r="G24" s="184"/>
      <c r="H24" s="165">
        <v>35600</v>
      </c>
      <c r="I24" s="153" t="e">
        <f>VLOOKUP(H24,Presupuesto!$B$11:$C$586,2,0)</f>
        <v>#N/A</v>
      </c>
      <c r="J24" s="121" t="str">
        <f t="shared" si="4"/>
        <v>Desarrollo Curricular</v>
      </c>
      <c r="K24" s="121" t="s">
        <v>480</v>
      </c>
      <c r="L24" s="164" t="s">
        <v>170</v>
      </c>
      <c r="M24" s="181"/>
      <c r="N24" s="146"/>
      <c r="O24" s="120">
        <f t="shared" si="1"/>
        <v>0</v>
      </c>
      <c r="P24" s="120">
        <f t="shared" si="3"/>
        <v>0</v>
      </c>
      <c r="Q24" s="120">
        <f t="shared" si="2"/>
        <v>0</v>
      </c>
    </row>
    <row r="25" spans="3:17" x14ac:dyDescent="0.25">
      <c r="C25" s="164"/>
      <c r="D25" s="181"/>
      <c r="E25" s="146"/>
      <c r="F25" s="120">
        <f t="shared" si="0"/>
        <v>0</v>
      </c>
      <c r="G25" s="184"/>
      <c r="H25" s="165"/>
      <c r="I25" s="153" t="e">
        <f>VLOOKUP(H25,Presupuesto!$B$11:$C$586,2,0)</f>
        <v>#N/A</v>
      </c>
      <c r="J25" s="121" t="str">
        <f t="shared" si="4"/>
        <v>Desarrollo Curricular</v>
      </c>
      <c r="K25" s="121" t="s">
        <v>480</v>
      </c>
      <c r="L25" s="164"/>
      <c r="M25" s="181"/>
      <c r="N25" s="146"/>
      <c r="O25" s="120">
        <f t="shared" si="1"/>
        <v>0</v>
      </c>
      <c r="P25" s="120">
        <f t="shared" si="3"/>
        <v>0</v>
      </c>
      <c r="Q25" s="120">
        <f t="shared" si="2"/>
        <v>0</v>
      </c>
    </row>
    <row r="26" spans="3:17" x14ac:dyDescent="0.25">
      <c r="C26" s="164"/>
      <c r="D26" s="181"/>
      <c r="E26" s="146"/>
      <c r="F26" s="120">
        <f t="shared" si="0"/>
        <v>0</v>
      </c>
      <c r="G26" s="184"/>
      <c r="H26" s="165"/>
      <c r="I26" s="153" t="e">
        <f>VLOOKUP(H26,Presupuesto!$B$11:$C$586,2,0)</f>
        <v>#N/A</v>
      </c>
      <c r="J26" s="121" t="str">
        <f t="shared" si="4"/>
        <v>Desarrollo Curricular</v>
      </c>
      <c r="K26" s="121" t="s">
        <v>480</v>
      </c>
      <c r="L26" s="164"/>
      <c r="M26" s="181"/>
      <c r="N26" s="146"/>
      <c r="O26" s="120">
        <f t="shared" si="1"/>
        <v>0</v>
      </c>
      <c r="P26" s="120">
        <f t="shared" si="3"/>
        <v>0</v>
      </c>
      <c r="Q26" s="120">
        <f t="shared" si="2"/>
        <v>0</v>
      </c>
    </row>
    <row r="27" spans="3:17" x14ac:dyDescent="0.25">
      <c r="C27" s="164"/>
      <c r="D27" s="181"/>
      <c r="E27" s="146"/>
      <c r="F27" s="120">
        <f t="shared" si="0"/>
        <v>0</v>
      </c>
      <c r="G27" s="184"/>
      <c r="H27" s="165"/>
      <c r="I27" s="153" t="e">
        <f>VLOOKUP(H27,Presupuesto!$B$11:$C$586,2,0)</f>
        <v>#N/A</v>
      </c>
      <c r="J27" s="121" t="str">
        <f t="shared" si="4"/>
        <v>Desarrollo Curricular</v>
      </c>
      <c r="K27" s="121" t="s">
        <v>480</v>
      </c>
      <c r="L27" s="164"/>
      <c r="M27" s="181"/>
      <c r="N27" s="146"/>
      <c r="O27" s="120">
        <f t="shared" si="1"/>
        <v>0</v>
      </c>
      <c r="P27" s="120">
        <f t="shared" si="3"/>
        <v>0</v>
      </c>
      <c r="Q27" s="120">
        <f t="shared" si="2"/>
        <v>0</v>
      </c>
    </row>
    <row r="28" spans="3:17" x14ac:dyDescent="0.25">
      <c r="C28" s="164"/>
      <c r="D28" s="181"/>
      <c r="E28" s="146"/>
      <c r="F28" s="120">
        <f t="shared" si="0"/>
        <v>0</v>
      </c>
      <c r="G28" s="184"/>
      <c r="H28" s="165"/>
      <c r="I28" s="153" t="e">
        <f>VLOOKUP(H28,Presupuesto!$B$11:$C$586,2,0)</f>
        <v>#N/A</v>
      </c>
      <c r="J28" s="121" t="str">
        <f t="shared" si="4"/>
        <v>Desarrollo Curricular</v>
      </c>
      <c r="K28" s="121" t="s">
        <v>480</v>
      </c>
      <c r="L28" s="164"/>
      <c r="M28" s="181"/>
      <c r="N28" s="146"/>
      <c r="O28" s="120">
        <f t="shared" si="1"/>
        <v>0</v>
      </c>
      <c r="P28" s="120">
        <f t="shared" si="3"/>
        <v>0</v>
      </c>
      <c r="Q28" s="120">
        <f t="shared" si="2"/>
        <v>0</v>
      </c>
    </row>
    <row r="29" spans="3:17" x14ac:dyDescent="0.25">
      <c r="C29" s="164"/>
      <c r="D29" s="181"/>
      <c r="E29" s="146"/>
      <c r="F29" s="120">
        <f t="shared" si="0"/>
        <v>0</v>
      </c>
      <c r="G29" s="184"/>
      <c r="H29" s="165"/>
      <c r="I29" s="153" t="e">
        <f>VLOOKUP(H29,Presupuesto!$B$11:$C$586,2,0)</f>
        <v>#N/A</v>
      </c>
      <c r="J29" s="121" t="str">
        <f t="shared" si="4"/>
        <v>Desarrollo Curricular</v>
      </c>
      <c r="K29" s="121" t="s">
        <v>480</v>
      </c>
      <c r="L29" s="164"/>
      <c r="M29" s="181"/>
      <c r="N29" s="146"/>
      <c r="O29" s="120">
        <f t="shared" si="1"/>
        <v>0</v>
      </c>
      <c r="P29" s="120">
        <f t="shared" si="3"/>
        <v>0</v>
      </c>
      <c r="Q29" s="120">
        <f t="shared" si="2"/>
        <v>0</v>
      </c>
    </row>
    <row r="30" spans="3:17" x14ac:dyDescent="0.25">
      <c r="C30" s="164"/>
      <c r="D30" s="181"/>
      <c r="E30" s="146"/>
      <c r="F30" s="120">
        <f t="shared" si="0"/>
        <v>0</v>
      </c>
      <c r="G30" s="184"/>
      <c r="H30" s="165"/>
      <c r="I30" s="153" t="e">
        <f>VLOOKUP(H30,Presupuesto!$B$11:$C$586,2,0)</f>
        <v>#N/A</v>
      </c>
      <c r="J30" s="121" t="str">
        <f t="shared" si="4"/>
        <v>Desarrollo Curricular</v>
      </c>
      <c r="K30" s="121" t="s">
        <v>480</v>
      </c>
      <c r="L30" s="164"/>
      <c r="M30" s="181"/>
      <c r="N30" s="146"/>
      <c r="O30" s="120">
        <f t="shared" si="1"/>
        <v>0</v>
      </c>
      <c r="P30" s="120">
        <f t="shared" si="3"/>
        <v>0</v>
      </c>
      <c r="Q30" s="120">
        <f t="shared" si="2"/>
        <v>0</v>
      </c>
    </row>
    <row r="31" spans="3:17" x14ac:dyDescent="0.25">
      <c r="C31" s="164"/>
      <c r="D31" s="181"/>
      <c r="E31" s="146"/>
      <c r="F31" s="120">
        <f t="shared" si="0"/>
        <v>0</v>
      </c>
      <c r="G31" s="184"/>
      <c r="H31" s="165"/>
      <c r="I31" s="153" t="e">
        <f>VLOOKUP(H31,Presupuesto!$B$11:$C$586,2,0)</f>
        <v>#N/A</v>
      </c>
      <c r="J31" s="121" t="str">
        <f t="shared" si="4"/>
        <v>Desarrollo Curricular</v>
      </c>
      <c r="K31" s="121" t="s">
        <v>480</v>
      </c>
      <c r="L31" s="164"/>
      <c r="M31" s="181"/>
      <c r="N31" s="146"/>
      <c r="O31" s="120">
        <f t="shared" si="1"/>
        <v>0</v>
      </c>
      <c r="P31" s="120">
        <f t="shared" si="3"/>
        <v>0</v>
      </c>
      <c r="Q31" s="120">
        <f t="shared" si="2"/>
        <v>0</v>
      </c>
    </row>
    <row r="32" spans="3:17" x14ac:dyDescent="0.25">
      <c r="C32" s="164"/>
      <c r="D32" s="181"/>
      <c r="E32" s="146"/>
      <c r="F32" s="120">
        <f t="shared" si="0"/>
        <v>0</v>
      </c>
      <c r="G32" s="184"/>
      <c r="H32" s="165"/>
      <c r="I32" s="153" t="e">
        <f>VLOOKUP(H32,Presupuesto!$B$11:$C$586,2,0)</f>
        <v>#N/A</v>
      </c>
      <c r="J32" s="121" t="str">
        <f t="shared" si="4"/>
        <v>Desarrollo Curricular</v>
      </c>
      <c r="K32" s="121" t="s">
        <v>480</v>
      </c>
      <c r="L32" s="164"/>
      <c r="M32" s="181"/>
      <c r="N32" s="146"/>
      <c r="O32" s="120">
        <f t="shared" si="1"/>
        <v>0</v>
      </c>
      <c r="P32" s="120">
        <f t="shared" si="3"/>
        <v>0</v>
      </c>
      <c r="Q32" s="120">
        <f t="shared" si="2"/>
        <v>0</v>
      </c>
    </row>
    <row r="33" spans="3:17" x14ac:dyDescent="0.25">
      <c r="C33" s="164"/>
      <c r="D33" s="181"/>
      <c r="E33" s="146"/>
      <c r="F33" s="120">
        <f t="shared" si="0"/>
        <v>0</v>
      </c>
      <c r="G33" s="184"/>
      <c r="H33" s="165"/>
      <c r="I33" s="153" t="e">
        <f>VLOOKUP(H33,Presupuesto!$B$11:$C$586,2,0)</f>
        <v>#N/A</v>
      </c>
      <c r="J33" s="121" t="str">
        <f t="shared" si="4"/>
        <v>Desarrollo Curricular</v>
      </c>
      <c r="K33" s="121" t="s">
        <v>480</v>
      </c>
      <c r="L33" s="164"/>
      <c r="M33" s="181"/>
      <c r="N33" s="146"/>
      <c r="O33" s="120">
        <f t="shared" si="1"/>
        <v>0</v>
      </c>
      <c r="P33" s="120">
        <f t="shared" si="3"/>
        <v>0</v>
      </c>
      <c r="Q33" s="120">
        <f t="shared" si="2"/>
        <v>0</v>
      </c>
    </row>
    <row r="34" spans="3:17" x14ac:dyDescent="0.25">
      <c r="C34" s="164"/>
      <c r="D34" s="181"/>
      <c r="E34" s="146"/>
      <c r="F34" s="120">
        <f t="shared" si="0"/>
        <v>0</v>
      </c>
      <c r="G34" s="184"/>
      <c r="H34" s="165"/>
      <c r="I34" s="153" t="e">
        <f>VLOOKUP(H34,Presupuesto!$B$11:$C$586,2,0)</f>
        <v>#N/A</v>
      </c>
      <c r="J34" s="121" t="str">
        <f t="shared" si="4"/>
        <v>Desarrollo Curricular</v>
      </c>
      <c r="K34" s="121" t="s">
        <v>480</v>
      </c>
      <c r="L34" s="164"/>
      <c r="M34" s="181"/>
      <c r="N34" s="146"/>
      <c r="O34" s="120">
        <f t="shared" si="1"/>
        <v>0</v>
      </c>
      <c r="P34" s="120">
        <f t="shared" si="3"/>
        <v>0</v>
      </c>
      <c r="Q34" s="120">
        <f t="shared" si="2"/>
        <v>0</v>
      </c>
    </row>
    <row r="35" spans="3:17" x14ac:dyDescent="0.25">
      <c r="C35" s="164"/>
      <c r="D35" s="181"/>
      <c r="E35" s="146"/>
      <c r="F35" s="120">
        <f t="shared" si="0"/>
        <v>0</v>
      </c>
      <c r="G35" s="184"/>
      <c r="H35" s="165"/>
      <c r="I35" s="153" t="e">
        <f>VLOOKUP(H35,Presupuesto!$B$11:$C$586,2,0)</f>
        <v>#N/A</v>
      </c>
      <c r="J35" s="121" t="str">
        <f t="shared" si="4"/>
        <v>Desarrollo Curricular</v>
      </c>
      <c r="K35" s="121" t="s">
        <v>480</v>
      </c>
      <c r="L35" s="164"/>
      <c r="M35" s="181"/>
      <c r="N35" s="146"/>
      <c r="O35" s="120">
        <f t="shared" si="1"/>
        <v>0</v>
      </c>
      <c r="P35" s="120">
        <f t="shared" si="3"/>
        <v>0</v>
      </c>
      <c r="Q35" s="120">
        <f t="shared" si="2"/>
        <v>0</v>
      </c>
    </row>
    <row r="36" spans="3:17" x14ac:dyDescent="0.25">
      <c r="C36" s="164"/>
      <c r="D36" s="181"/>
      <c r="E36" s="146"/>
      <c r="F36" s="120">
        <f t="shared" si="0"/>
        <v>0</v>
      </c>
      <c r="G36" s="184"/>
      <c r="H36" s="165"/>
      <c r="I36" s="153" t="e">
        <f>VLOOKUP(H36,Presupuesto!$B$11:$C$586,2,0)</f>
        <v>#N/A</v>
      </c>
      <c r="J36" s="121" t="str">
        <f t="shared" si="4"/>
        <v>Desarrollo Curricular</v>
      </c>
      <c r="K36" s="121" t="s">
        <v>480</v>
      </c>
      <c r="L36" s="164"/>
      <c r="M36" s="181"/>
      <c r="N36" s="146"/>
      <c r="O36" s="120">
        <f t="shared" si="1"/>
        <v>0</v>
      </c>
      <c r="P36" s="120">
        <f t="shared" si="3"/>
        <v>0</v>
      </c>
      <c r="Q36" s="120">
        <f t="shared" si="2"/>
        <v>0</v>
      </c>
    </row>
    <row r="37" spans="3:17" x14ac:dyDescent="0.25">
      <c r="C37" s="164"/>
      <c r="D37" s="181"/>
      <c r="E37" s="146"/>
      <c r="F37" s="120">
        <f t="shared" si="0"/>
        <v>0</v>
      </c>
      <c r="G37" s="184"/>
      <c r="H37" s="165"/>
      <c r="I37" s="153" t="e">
        <f>VLOOKUP(H37,Presupuesto!$B$11:$C$586,2,0)</f>
        <v>#N/A</v>
      </c>
      <c r="J37" s="121" t="str">
        <f t="shared" si="4"/>
        <v>Desarrollo Curricular</v>
      </c>
      <c r="K37" s="121" t="s">
        <v>480</v>
      </c>
      <c r="L37" s="164"/>
      <c r="M37" s="181"/>
      <c r="N37" s="146"/>
      <c r="O37" s="120">
        <f t="shared" si="1"/>
        <v>0</v>
      </c>
      <c r="P37" s="120">
        <f t="shared" si="3"/>
        <v>0</v>
      </c>
      <c r="Q37" s="120">
        <f t="shared" si="2"/>
        <v>0</v>
      </c>
    </row>
    <row r="38" spans="3:17" x14ac:dyDescent="0.25">
      <c r="C38" s="164"/>
      <c r="D38" s="181"/>
      <c r="E38" s="146"/>
      <c r="F38" s="120">
        <f t="shared" si="0"/>
        <v>0</v>
      </c>
      <c r="G38" s="184"/>
      <c r="H38" s="165"/>
      <c r="I38" s="153" t="e">
        <f>VLOOKUP(H38,Presupuesto!$B$11:$C$586,2,0)</f>
        <v>#N/A</v>
      </c>
      <c r="J38" s="121" t="str">
        <f t="shared" si="4"/>
        <v>Desarrollo Curricular</v>
      </c>
      <c r="K38" s="121" t="s">
        <v>480</v>
      </c>
      <c r="L38" s="164"/>
      <c r="M38" s="181"/>
      <c r="N38" s="146"/>
      <c r="O38" s="120">
        <f t="shared" si="1"/>
        <v>0</v>
      </c>
      <c r="P38" s="120">
        <f t="shared" ref="P38:P51" si="5">$O38*P$16</f>
        <v>0</v>
      </c>
      <c r="Q38" s="120">
        <f t="shared" si="2"/>
        <v>0</v>
      </c>
    </row>
    <row r="39" spans="3:17" x14ac:dyDescent="0.25">
      <c r="C39" s="166"/>
      <c r="D39" s="174"/>
      <c r="E39" s="141"/>
      <c r="F39" s="120">
        <f t="shared" si="0"/>
        <v>0</v>
      </c>
      <c r="G39" s="184"/>
      <c r="H39" s="167"/>
      <c r="I39" s="153" t="e">
        <f>VLOOKUP(H39,Presupuesto!$B$11:$C$586,2,0)</f>
        <v>#N/A</v>
      </c>
      <c r="J39" s="121" t="str">
        <f t="shared" si="4"/>
        <v>Desarrollo Curricular</v>
      </c>
      <c r="K39" s="121" t="s">
        <v>480</v>
      </c>
      <c r="L39" s="166"/>
      <c r="M39" s="174"/>
      <c r="N39" s="141"/>
      <c r="O39" s="120">
        <f t="shared" si="1"/>
        <v>0</v>
      </c>
      <c r="P39" s="120">
        <f t="shared" si="5"/>
        <v>0</v>
      </c>
      <c r="Q39" s="120">
        <f t="shared" si="2"/>
        <v>0</v>
      </c>
    </row>
    <row r="40" spans="3:17" x14ac:dyDescent="0.25">
      <c r="C40" s="166"/>
      <c r="D40" s="174"/>
      <c r="E40" s="141"/>
      <c r="F40" s="120">
        <f t="shared" si="0"/>
        <v>0</v>
      </c>
      <c r="G40" s="184"/>
      <c r="H40" s="167"/>
      <c r="I40" s="153" t="e">
        <f>VLOOKUP(H40,Presupuesto!$B$11:$C$586,2,0)</f>
        <v>#N/A</v>
      </c>
      <c r="J40" s="121" t="str">
        <f t="shared" si="4"/>
        <v>Desarrollo Curricular</v>
      </c>
      <c r="K40" s="121" t="s">
        <v>480</v>
      </c>
      <c r="L40" s="166"/>
      <c r="M40" s="174"/>
      <c r="N40" s="141"/>
      <c r="O40" s="120">
        <f t="shared" si="1"/>
        <v>0</v>
      </c>
      <c r="P40" s="120">
        <f t="shared" si="5"/>
        <v>0</v>
      </c>
      <c r="Q40" s="120">
        <f t="shared" si="2"/>
        <v>0</v>
      </c>
    </row>
    <row r="41" spans="3:17" x14ac:dyDescent="0.25">
      <c r="C41" s="166"/>
      <c r="D41" s="174"/>
      <c r="E41" s="141"/>
      <c r="F41" s="120">
        <f t="shared" si="0"/>
        <v>0</v>
      </c>
      <c r="G41" s="184"/>
      <c r="H41" s="167"/>
      <c r="I41" s="153" t="e">
        <f>VLOOKUP(H41,Presupuesto!$B$11:$C$586,2,0)</f>
        <v>#N/A</v>
      </c>
      <c r="J41" s="121" t="str">
        <f t="shared" si="4"/>
        <v>Desarrollo Curricular</v>
      </c>
      <c r="K41" s="121" t="s">
        <v>480</v>
      </c>
      <c r="L41" s="166"/>
      <c r="M41" s="174"/>
      <c r="N41" s="141"/>
      <c r="O41" s="120">
        <f t="shared" si="1"/>
        <v>0</v>
      </c>
      <c r="P41" s="120">
        <f t="shared" si="5"/>
        <v>0</v>
      </c>
      <c r="Q41" s="120">
        <f t="shared" si="2"/>
        <v>0</v>
      </c>
    </row>
    <row r="42" spans="3:17" x14ac:dyDescent="0.25">
      <c r="C42" s="166"/>
      <c r="D42" s="174"/>
      <c r="E42" s="141"/>
      <c r="F42" s="120">
        <f t="shared" si="0"/>
        <v>0</v>
      </c>
      <c r="G42" s="184"/>
      <c r="H42" s="167"/>
      <c r="I42" s="153" t="e">
        <f>VLOOKUP(H42,Presupuesto!$B$11:$C$586,2,0)</f>
        <v>#N/A</v>
      </c>
      <c r="J42" s="121" t="str">
        <f t="shared" si="4"/>
        <v>Desarrollo Curricular</v>
      </c>
      <c r="K42" s="121" t="s">
        <v>480</v>
      </c>
      <c r="L42" s="166"/>
      <c r="M42" s="174"/>
      <c r="N42" s="141"/>
      <c r="O42" s="120">
        <f t="shared" si="1"/>
        <v>0</v>
      </c>
      <c r="P42" s="120">
        <f t="shared" si="5"/>
        <v>0</v>
      </c>
      <c r="Q42" s="120">
        <f t="shared" si="2"/>
        <v>0</v>
      </c>
    </row>
    <row r="43" spans="3:17" x14ac:dyDescent="0.25">
      <c r="C43" s="166"/>
      <c r="D43" s="174"/>
      <c r="E43" s="141"/>
      <c r="F43" s="120">
        <f t="shared" si="0"/>
        <v>0</v>
      </c>
      <c r="G43" s="184"/>
      <c r="H43" s="167"/>
      <c r="I43" s="153" t="e">
        <f>VLOOKUP(H43,Presupuesto!$B$11:$C$586,2,0)</f>
        <v>#N/A</v>
      </c>
      <c r="J43" s="121" t="str">
        <f t="shared" si="4"/>
        <v>Desarrollo Curricular</v>
      </c>
      <c r="K43" s="121" t="s">
        <v>480</v>
      </c>
      <c r="L43" s="166"/>
      <c r="M43" s="174"/>
      <c r="N43" s="141"/>
      <c r="O43" s="120">
        <f t="shared" si="1"/>
        <v>0</v>
      </c>
      <c r="P43" s="120">
        <f t="shared" si="5"/>
        <v>0</v>
      </c>
      <c r="Q43" s="120">
        <f t="shared" si="2"/>
        <v>0</v>
      </c>
    </row>
    <row r="44" spans="3:17" x14ac:dyDescent="0.25">
      <c r="C44" s="166"/>
      <c r="D44" s="174"/>
      <c r="E44" s="141"/>
      <c r="F44" s="120">
        <f t="shared" si="0"/>
        <v>0</v>
      </c>
      <c r="G44" s="184"/>
      <c r="H44" s="167"/>
      <c r="I44" s="153" t="e">
        <f>VLOOKUP(H44,Presupuesto!$B$11:$C$586,2,0)</f>
        <v>#N/A</v>
      </c>
      <c r="J44" s="121" t="str">
        <f t="shared" si="4"/>
        <v>Desarrollo Curricular</v>
      </c>
      <c r="K44" s="121" t="s">
        <v>480</v>
      </c>
      <c r="L44" s="166"/>
      <c r="M44" s="174"/>
      <c r="N44" s="141"/>
      <c r="O44" s="120">
        <f t="shared" si="1"/>
        <v>0</v>
      </c>
      <c r="P44" s="120">
        <f t="shared" si="5"/>
        <v>0</v>
      </c>
      <c r="Q44" s="120">
        <f t="shared" si="2"/>
        <v>0</v>
      </c>
    </row>
    <row r="45" spans="3:17" x14ac:dyDescent="0.25">
      <c r="C45" s="166"/>
      <c r="D45" s="174"/>
      <c r="E45" s="141"/>
      <c r="F45" s="120">
        <f t="shared" si="0"/>
        <v>0</v>
      </c>
      <c r="G45" s="184"/>
      <c r="H45" s="167"/>
      <c r="I45" s="153" t="e">
        <f>VLOOKUP(H45,Presupuesto!$B$11:$C$586,2,0)</f>
        <v>#N/A</v>
      </c>
      <c r="J45" s="121" t="str">
        <f t="shared" si="4"/>
        <v>Desarrollo Curricular</v>
      </c>
      <c r="K45" s="121" t="s">
        <v>480</v>
      </c>
      <c r="L45" s="166"/>
      <c r="M45" s="174"/>
      <c r="N45" s="141"/>
      <c r="O45" s="120">
        <f t="shared" si="1"/>
        <v>0</v>
      </c>
      <c r="P45" s="120">
        <f t="shared" si="5"/>
        <v>0</v>
      </c>
      <c r="Q45" s="120">
        <f t="shared" si="2"/>
        <v>0</v>
      </c>
    </row>
    <row r="46" spans="3:17" x14ac:dyDescent="0.25">
      <c r="C46" s="166"/>
      <c r="D46" s="174"/>
      <c r="E46" s="141"/>
      <c r="F46" s="120">
        <f t="shared" si="0"/>
        <v>0</v>
      </c>
      <c r="G46" s="184"/>
      <c r="H46" s="167"/>
      <c r="I46" s="153" t="e">
        <f>VLOOKUP(H46,Presupuesto!$B$11:$C$586,2,0)</f>
        <v>#N/A</v>
      </c>
      <c r="J46" s="121" t="str">
        <f t="shared" si="4"/>
        <v>Desarrollo Curricular</v>
      </c>
      <c r="K46" s="121" t="s">
        <v>480</v>
      </c>
      <c r="L46" s="166"/>
      <c r="M46" s="174"/>
      <c r="N46" s="141"/>
      <c r="O46" s="120">
        <f t="shared" si="1"/>
        <v>0</v>
      </c>
      <c r="P46" s="120">
        <f t="shared" si="5"/>
        <v>0</v>
      </c>
      <c r="Q46" s="120">
        <f t="shared" si="2"/>
        <v>0</v>
      </c>
    </row>
    <row r="47" spans="3:17" x14ac:dyDescent="0.25">
      <c r="C47" s="168"/>
      <c r="D47" s="174"/>
      <c r="E47" s="141"/>
      <c r="F47" s="120">
        <f t="shared" si="0"/>
        <v>0</v>
      </c>
      <c r="G47" s="184"/>
      <c r="H47" s="169"/>
      <c r="I47" s="153" t="e">
        <f>VLOOKUP(H47,Presupuesto!$B$11:$C$586,2,0)</f>
        <v>#N/A</v>
      </c>
      <c r="J47" s="121" t="str">
        <f t="shared" si="4"/>
        <v>Desarrollo Curricular</v>
      </c>
      <c r="K47" s="121" t="s">
        <v>471</v>
      </c>
      <c r="L47" s="168"/>
      <c r="M47" s="174"/>
      <c r="N47" s="141"/>
      <c r="O47" s="120">
        <f t="shared" si="1"/>
        <v>0</v>
      </c>
      <c r="P47" s="120">
        <f t="shared" si="5"/>
        <v>0</v>
      </c>
      <c r="Q47" s="120">
        <f t="shared" si="2"/>
        <v>0</v>
      </c>
    </row>
    <row r="48" spans="3:17" x14ac:dyDescent="0.25">
      <c r="C48" s="168"/>
      <c r="D48" s="174"/>
      <c r="E48" s="141"/>
      <c r="F48" s="120">
        <f t="shared" si="0"/>
        <v>0</v>
      </c>
      <c r="G48" s="184"/>
      <c r="H48" s="169"/>
      <c r="I48" s="153" t="e">
        <f>VLOOKUP(H48,Presupuesto!$B$11:$C$586,2,0)</f>
        <v>#N/A</v>
      </c>
      <c r="J48" s="121" t="str">
        <f t="shared" si="4"/>
        <v>Desarrollo Curricular</v>
      </c>
      <c r="K48" s="121" t="s">
        <v>480</v>
      </c>
      <c r="L48" s="168"/>
      <c r="M48" s="174"/>
      <c r="N48" s="141"/>
      <c r="O48" s="120">
        <f t="shared" si="1"/>
        <v>0</v>
      </c>
      <c r="P48" s="120">
        <f t="shared" si="5"/>
        <v>0</v>
      </c>
      <c r="Q48" s="120">
        <f t="shared" si="2"/>
        <v>0</v>
      </c>
    </row>
    <row r="49" spans="3:17" x14ac:dyDescent="0.25">
      <c r="C49" s="168"/>
      <c r="D49" s="174"/>
      <c r="E49" s="141"/>
      <c r="F49" s="120">
        <f t="shared" si="0"/>
        <v>0</v>
      </c>
      <c r="G49" s="184"/>
      <c r="H49" s="169"/>
      <c r="I49" s="153" t="e">
        <f>VLOOKUP(H49,Presupuesto!$B$11:$C$586,2,0)</f>
        <v>#N/A</v>
      </c>
      <c r="J49" s="121" t="str">
        <f t="shared" si="4"/>
        <v>Desarrollo Curricular</v>
      </c>
      <c r="K49" s="121" t="s">
        <v>480</v>
      </c>
      <c r="L49" s="168"/>
      <c r="M49" s="174"/>
      <c r="N49" s="141"/>
      <c r="O49" s="120">
        <f t="shared" si="1"/>
        <v>0</v>
      </c>
      <c r="P49" s="120">
        <f t="shared" si="5"/>
        <v>0</v>
      </c>
      <c r="Q49" s="120">
        <f t="shared" si="2"/>
        <v>0</v>
      </c>
    </row>
    <row r="50" spans="3:17" x14ac:dyDescent="0.25">
      <c r="C50" s="168"/>
      <c r="D50" s="174"/>
      <c r="E50" s="141"/>
      <c r="F50" s="120">
        <f t="shared" si="0"/>
        <v>0</v>
      </c>
      <c r="G50" s="184"/>
      <c r="H50" s="169"/>
      <c r="I50" s="153" t="e">
        <f>VLOOKUP(H50,Presupuesto!$B$11:$C$586,2,0)</f>
        <v>#N/A</v>
      </c>
      <c r="J50" s="121" t="str">
        <f t="shared" si="4"/>
        <v>Desarrollo Curricular</v>
      </c>
      <c r="K50" s="121" t="s">
        <v>480</v>
      </c>
      <c r="L50" s="168"/>
      <c r="M50" s="174"/>
      <c r="N50" s="141"/>
      <c r="O50" s="120">
        <f t="shared" si="1"/>
        <v>0</v>
      </c>
      <c r="P50" s="120">
        <f t="shared" si="5"/>
        <v>0</v>
      </c>
      <c r="Q50" s="120">
        <f t="shared" si="2"/>
        <v>0</v>
      </c>
    </row>
    <row r="51" spans="3:17" ht="15.75" thickBot="1" x14ac:dyDescent="0.3">
      <c r="C51" s="170"/>
      <c r="D51" s="182"/>
      <c r="E51" s="126"/>
      <c r="F51" s="128">
        <f t="shared" si="0"/>
        <v>0</v>
      </c>
      <c r="G51" s="185"/>
      <c r="H51" s="171"/>
      <c r="I51" s="155" t="e">
        <f>VLOOKUP(H51,Presupuesto!$B$11:$C$586,2,0)</f>
        <v>#N/A</v>
      </c>
      <c r="J51" s="129" t="str">
        <f>$J$20</f>
        <v>Desarrollo Curricular</v>
      </c>
      <c r="K51" s="147" t="s">
        <v>462</v>
      </c>
      <c r="L51" s="170"/>
      <c r="M51" s="182"/>
      <c r="N51" s="126"/>
      <c r="O51" s="128">
        <f t="shared" si="1"/>
        <v>0</v>
      </c>
      <c r="P51" s="128">
        <f t="shared" si="5"/>
        <v>0</v>
      </c>
      <c r="Q51" s="128">
        <f t="shared" si="2"/>
        <v>0</v>
      </c>
    </row>
    <row r="52" spans="3:17" x14ac:dyDescent="0.25">
      <c r="G52" s="108"/>
    </row>
    <row r="53" spans="3:17" x14ac:dyDescent="0.25">
      <c r="G53" s="108"/>
    </row>
    <row r="54" spans="3:17" x14ac:dyDescent="0.25">
      <c r="G54" s="108"/>
    </row>
    <row r="55" spans="3:17" x14ac:dyDescent="0.25">
      <c r="G55" s="108"/>
    </row>
    <row r="56" spans="3:17" x14ac:dyDescent="0.25">
      <c r="G56" s="108"/>
    </row>
    <row r="57" spans="3:17" x14ac:dyDescent="0.25">
      <c r="G57" s="108"/>
    </row>
    <row r="58" spans="3:17" x14ac:dyDescent="0.25">
      <c r="G58" s="108"/>
    </row>
    <row r="59" spans="3:17" x14ac:dyDescent="0.25">
      <c r="G59" s="108"/>
    </row>
    <row r="60" spans="3:17" x14ac:dyDescent="0.25">
      <c r="G60" s="108"/>
    </row>
    <row r="61" spans="3:17" x14ac:dyDescent="0.25">
      <c r="G61" s="108"/>
    </row>
    <row r="62" spans="3:17" x14ac:dyDescent="0.25">
      <c r="G62" s="108"/>
    </row>
    <row r="63" spans="3:17" x14ac:dyDescent="0.25">
      <c r="G63" s="108"/>
    </row>
    <row r="64" spans="3:17" x14ac:dyDescent="0.25">
      <c r="G64" s="108"/>
    </row>
    <row r="65" spans="7:7" x14ac:dyDescent="0.25">
      <c r="G65" s="108"/>
    </row>
    <row r="66" spans="7:7" x14ac:dyDescent="0.25">
      <c r="G66" s="108"/>
    </row>
    <row r="67" spans="7:7" x14ac:dyDescent="0.25">
      <c r="G67" s="108"/>
    </row>
    <row r="68" spans="7:7" x14ac:dyDescent="0.25">
      <c r="G68" s="108"/>
    </row>
    <row r="69" spans="7:7" x14ac:dyDescent="0.25">
      <c r="G69" s="108"/>
    </row>
    <row r="70" spans="7:7" x14ac:dyDescent="0.25">
      <c r="G70" s="108"/>
    </row>
    <row r="71" spans="7:7" x14ac:dyDescent="0.25">
      <c r="G71" s="108"/>
    </row>
    <row r="72" spans="7:7" x14ac:dyDescent="0.25">
      <c r="G72" s="108"/>
    </row>
    <row r="73" spans="7:7" x14ac:dyDescent="0.25">
      <c r="G73" s="108"/>
    </row>
    <row r="74" spans="7:7" x14ac:dyDescent="0.25">
      <c r="G74" s="108"/>
    </row>
    <row r="75" spans="7:7" x14ac:dyDescent="0.25">
      <c r="G75" s="108"/>
    </row>
    <row r="76" spans="7:7" x14ac:dyDescent="0.25">
      <c r="G76" s="108"/>
    </row>
    <row r="77" spans="7:7" x14ac:dyDescent="0.25">
      <c r="G77" s="108"/>
    </row>
    <row r="78" spans="7:7" x14ac:dyDescent="0.25">
      <c r="G78" s="108"/>
    </row>
    <row r="79" spans="7:7" x14ac:dyDescent="0.25">
      <c r="G79" s="108"/>
    </row>
    <row r="80" spans="7:7" x14ac:dyDescent="0.25">
      <c r="G80" s="108"/>
    </row>
    <row r="81" spans="7:7" x14ac:dyDescent="0.25">
      <c r="G81" s="108"/>
    </row>
    <row r="82" spans="7:7" x14ac:dyDescent="0.25">
      <c r="G82" s="108"/>
    </row>
    <row r="83" spans="7:7" x14ac:dyDescent="0.25">
      <c r="G83" s="108"/>
    </row>
    <row r="84" spans="7:7" x14ac:dyDescent="0.25">
      <c r="G84" s="108"/>
    </row>
    <row r="85" spans="7:7" x14ac:dyDescent="0.25">
      <c r="G85" s="108"/>
    </row>
    <row r="86" spans="7:7" x14ac:dyDescent="0.25">
      <c r="G86" s="108"/>
    </row>
    <row r="87" spans="7:7" x14ac:dyDescent="0.25">
      <c r="G87" s="108"/>
    </row>
    <row r="88" spans="7:7" x14ac:dyDescent="0.25">
      <c r="G88" s="108"/>
    </row>
    <row r="89" spans="7:7" x14ac:dyDescent="0.25">
      <c r="G89" s="108"/>
    </row>
    <row r="90" spans="7:7" x14ac:dyDescent="0.25">
      <c r="G90" s="108"/>
    </row>
    <row r="91" spans="7:7" x14ac:dyDescent="0.25">
      <c r="G91" s="108"/>
    </row>
    <row r="92" spans="7:7" x14ac:dyDescent="0.25">
      <c r="G92" s="108"/>
    </row>
    <row r="93" spans="7:7" x14ac:dyDescent="0.25">
      <c r="G93" s="108"/>
    </row>
    <row r="94" spans="7:7" x14ac:dyDescent="0.25">
      <c r="G94" s="108"/>
    </row>
    <row r="95" spans="7:7" x14ac:dyDescent="0.25">
      <c r="G95" s="108"/>
    </row>
    <row r="96" spans="7:7" x14ac:dyDescent="0.25">
      <c r="G96" s="108"/>
    </row>
    <row r="97" spans="7:7" x14ac:dyDescent="0.25">
      <c r="G97" s="108"/>
    </row>
    <row r="98" spans="7:7" x14ac:dyDescent="0.25">
      <c r="G98" s="108"/>
    </row>
    <row r="99" spans="7:7" x14ac:dyDescent="0.25">
      <c r="G99" s="108"/>
    </row>
    <row r="100" spans="7:7" x14ac:dyDescent="0.25">
      <c r="G100" s="108"/>
    </row>
    <row r="101" spans="7:7" x14ac:dyDescent="0.25">
      <c r="G101" s="108"/>
    </row>
    <row r="102" spans="7:7" x14ac:dyDescent="0.25">
      <c r="G102" s="108"/>
    </row>
    <row r="103" spans="7:7" x14ac:dyDescent="0.25">
      <c r="G103" s="108"/>
    </row>
    <row r="104" spans="7:7" x14ac:dyDescent="0.25">
      <c r="G104" s="108"/>
    </row>
    <row r="105" spans="7:7" x14ac:dyDescent="0.25">
      <c r="G105" s="108"/>
    </row>
    <row r="106" spans="7:7" x14ac:dyDescent="0.25">
      <c r="G106" s="108"/>
    </row>
    <row r="107" spans="7:7" x14ac:dyDescent="0.25">
      <c r="G107" s="108"/>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2"/>
  <sheetViews>
    <sheetView topLeftCell="F26" zoomScale="80" zoomScaleNormal="80" workbookViewId="0">
      <selection activeCell="P29" sqref="P29"/>
    </sheetView>
  </sheetViews>
  <sheetFormatPr baseColWidth="10" defaultColWidth="11.5703125" defaultRowHeight="15" x14ac:dyDescent="0.25"/>
  <cols>
    <col min="1" max="1" width="35.5703125" style="108" customWidth="1"/>
    <col min="2" max="2" width="21.7109375" style="108" customWidth="1"/>
    <col min="3" max="4" width="27.42578125" style="108" customWidth="1"/>
    <col min="5" max="5" width="27.42578125" style="95" customWidth="1"/>
    <col min="6" max="6" width="27.42578125" style="108" customWidth="1"/>
    <col min="7" max="7" width="15.28515625" style="108" customWidth="1"/>
    <col min="8" max="8" width="13.7109375" style="108" bestFit="1" customWidth="1"/>
    <col min="9" max="9" width="15.28515625" style="108" customWidth="1"/>
    <col min="10" max="10" width="18.85546875" style="108" customWidth="1"/>
    <col min="11" max="11" width="12.7109375" style="108" bestFit="1" customWidth="1"/>
    <col min="12" max="12" width="13.7109375" style="108" bestFit="1" customWidth="1"/>
    <col min="13" max="14" width="12.7109375" style="108" bestFit="1" customWidth="1"/>
    <col min="15" max="15" width="15.28515625" style="108" customWidth="1"/>
    <col min="16" max="16" width="18.28515625" style="108" customWidth="1"/>
    <col min="17" max="18" width="11.5703125" style="108"/>
    <col min="19" max="22" width="14.140625" style="108" customWidth="1"/>
    <col min="23" max="23" width="17" style="108" customWidth="1"/>
    <col min="24" max="16384" width="11.5703125" style="108"/>
  </cols>
  <sheetData>
    <row r="1" spans="1:42" ht="18" customHeight="1" x14ac:dyDescent="0.25">
      <c r="B1" s="242"/>
      <c r="C1" s="242"/>
      <c r="D1" s="242"/>
      <c r="E1" s="305"/>
      <c r="G1" s="243" t="s">
        <v>1602</v>
      </c>
      <c r="H1" s="242"/>
      <c r="I1" s="242"/>
      <c r="J1" s="242"/>
      <c r="K1" s="242"/>
      <c r="L1" s="242"/>
      <c r="M1" s="242"/>
      <c r="N1" s="242"/>
      <c r="O1" s="242"/>
      <c r="P1" s="242"/>
      <c r="Q1" s="242"/>
      <c r="R1" s="242"/>
      <c r="S1" s="242"/>
      <c r="T1" s="242"/>
      <c r="U1" s="242"/>
      <c r="V1" s="242"/>
      <c r="W1" s="242"/>
    </row>
    <row r="2" spans="1:42" ht="18" customHeight="1" x14ac:dyDescent="0.3">
      <c r="A2" s="457" t="s">
        <v>1601</v>
      </c>
      <c r="B2" s="242"/>
      <c r="C2" s="242"/>
      <c r="D2" s="242"/>
      <c r="E2" s="305"/>
      <c r="G2" s="243"/>
      <c r="H2" s="242"/>
      <c r="I2" s="242"/>
      <c r="J2" s="242"/>
      <c r="K2" s="242"/>
      <c r="L2" s="242"/>
      <c r="M2" s="242"/>
      <c r="N2" s="242"/>
      <c r="O2" s="242"/>
      <c r="P2" s="242"/>
      <c r="Q2" s="242"/>
      <c r="R2" s="242"/>
      <c r="S2" s="242"/>
      <c r="T2" s="242"/>
      <c r="U2" s="242"/>
      <c r="V2" s="242"/>
      <c r="W2" s="242"/>
    </row>
    <row r="3" spans="1:42" ht="18" customHeight="1" x14ac:dyDescent="0.25">
      <c r="A3" s="457" t="s">
        <v>1603</v>
      </c>
      <c r="B3" s="242"/>
      <c r="C3" s="242"/>
      <c r="D3" s="242"/>
      <c r="E3" s="305"/>
      <c r="G3" s="243"/>
      <c r="H3" s="242"/>
      <c r="I3" s="242"/>
      <c r="J3" s="242"/>
      <c r="K3" s="242"/>
      <c r="L3" s="242"/>
      <c r="M3" s="242"/>
      <c r="N3" s="242"/>
      <c r="O3" s="242"/>
      <c r="P3" s="242"/>
      <c r="Q3" s="242"/>
      <c r="R3" s="242"/>
      <c r="S3" s="242"/>
      <c r="T3" s="242"/>
      <c r="U3" s="242"/>
      <c r="V3" s="242"/>
      <c r="W3" s="242"/>
    </row>
    <row r="4" spans="1:42" ht="18" customHeight="1" x14ac:dyDescent="0.25">
      <c r="A4" s="457" t="s">
        <v>1604</v>
      </c>
      <c r="B4" s="242"/>
      <c r="C4" s="242"/>
      <c r="D4" s="242"/>
      <c r="E4" s="305"/>
      <c r="G4" s="243"/>
      <c r="H4" s="242"/>
      <c r="I4" s="242"/>
      <c r="J4" s="242"/>
      <c r="K4" s="242"/>
      <c r="L4" s="242"/>
      <c r="M4" s="242"/>
      <c r="N4" s="242"/>
      <c r="O4" s="242"/>
      <c r="P4" s="242"/>
      <c r="Q4" s="242"/>
      <c r="R4" s="242"/>
      <c r="S4" s="242"/>
      <c r="T4" s="242"/>
      <c r="U4" s="242"/>
      <c r="V4" s="242"/>
      <c r="W4" s="242"/>
    </row>
    <row r="5" spans="1:42" ht="14.45" customHeight="1" x14ac:dyDescent="0.25">
      <c r="A5" s="457" t="s">
        <v>1605</v>
      </c>
      <c r="B5" s="244"/>
      <c r="C5" s="244"/>
      <c r="D5" s="244"/>
      <c r="E5" s="246"/>
      <c r="F5" s="244"/>
      <c r="G5" s="244"/>
      <c r="H5" s="244"/>
      <c r="I5" s="244"/>
      <c r="J5" s="244"/>
      <c r="K5" s="244"/>
      <c r="L5" s="244"/>
      <c r="M5" s="244"/>
      <c r="N5" s="244"/>
      <c r="O5" s="244"/>
      <c r="P5" s="244"/>
      <c r="Q5" s="244"/>
      <c r="R5" s="244"/>
      <c r="S5" s="244"/>
      <c r="T5" s="244"/>
      <c r="U5" s="244"/>
      <c r="V5" s="244"/>
      <c r="W5" s="244"/>
    </row>
    <row r="6" spans="1:42" ht="14.45" customHeight="1" x14ac:dyDescent="0.25">
      <c r="A6" s="809" t="s">
        <v>102</v>
      </c>
      <c r="B6" s="811" t="s">
        <v>121</v>
      </c>
      <c r="C6" s="824" t="s">
        <v>90</v>
      </c>
      <c r="D6" s="824" t="s">
        <v>91</v>
      </c>
      <c r="E6" s="837" t="s">
        <v>458</v>
      </c>
      <c r="F6" s="824" t="s">
        <v>92</v>
      </c>
      <c r="G6" s="827" t="s">
        <v>106</v>
      </c>
      <c r="H6" s="829"/>
      <c r="I6" s="829"/>
      <c r="J6" s="829"/>
      <c r="K6" s="829"/>
      <c r="L6" s="829"/>
      <c r="M6" s="829"/>
      <c r="N6" s="828"/>
      <c r="O6" s="840" t="s">
        <v>107</v>
      </c>
      <c r="P6" s="841"/>
      <c r="Q6" s="833" t="s">
        <v>108</v>
      </c>
      <c r="R6" s="834"/>
      <c r="S6" s="811" t="s">
        <v>109</v>
      </c>
      <c r="T6" s="811" t="s">
        <v>110</v>
      </c>
      <c r="U6" s="811" t="s">
        <v>118</v>
      </c>
      <c r="V6" s="811" t="s">
        <v>117</v>
      </c>
      <c r="W6" s="830" t="s">
        <v>93</v>
      </c>
    </row>
    <row r="7" spans="1:42" ht="14.45" customHeight="1" x14ac:dyDescent="0.25">
      <c r="A7" s="809"/>
      <c r="B7" s="809"/>
      <c r="C7" s="825"/>
      <c r="D7" s="825"/>
      <c r="E7" s="838"/>
      <c r="F7" s="825"/>
      <c r="G7" s="827" t="s">
        <v>111</v>
      </c>
      <c r="H7" s="828"/>
      <c r="I7" s="827" t="s">
        <v>112</v>
      </c>
      <c r="J7" s="828"/>
      <c r="K7" s="827" t="s">
        <v>113</v>
      </c>
      <c r="L7" s="828"/>
      <c r="M7" s="827" t="s">
        <v>114</v>
      </c>
      <c r="N7" s="828"/>
      <c r="O7" s="842"/>
      <c r="P7" s="843"/>
      <c r="Q7" s="835"/>
      <c r="R7" s="836"/>
      <c r="S7" s="809"/>
      <c r="T7" s="809"/>
      <c r="U7" s="809"/>
      <c r="V7" s="809"/>
      <c r="W7" s="831"/>
    </row>
    <row r="8" spans="1:42" ht="25.5" x14ac:dyDescent="0.25">
      <c r="A8" s="810"/>
      <c r="B8" s="810"/>
      <c r="C8" s="826"/>
      <c r="D8" s="826"/>
      <c r="E8" s="839"/>
      <c r="F8" s="826"/>
      <c r="G8" s="312" t="s">
        <v>115</v>
      </c>
      <c r="H8" s="312" t="s">
        <v>12</v>
      </c>
      <c r="I8" s="312" t="s">
        <v>115</v>
      </c>
      <c r="J8" s="312" t="s">
        <v>12</v>
      </c>
      <c r="K8" s="312" t="s">
        <v>115</v>
      </c>
      <c r="L8" s="312" t="s">
        <v>12</v>
      </c>
      <c r="M8" s="312" t="s">
        <v>115</v>
      </c>
      <c r="N8" s="312" t="s">
        <v>12</v>
      </c>
      <c r="O8" s="312" t="s">
        <v>115</v>
      </c>
      <c r="P8" s="312" t="s">
        <v>12</v>
      </c>
      <c r="Q8" s="312" t="s">
        <v>116</v>
      </c>
      <c r="R8" s="312" t="s">
        <v>87</v>
      </c>
      <c r="S8" s="810"/>
      <c r="T8" s="810"/>
      <c r="U8" s="810"/>
      <c r="V8" s="810"/>
      <c r="W8" s="832"/>
    </row>
    <row r="9" spans="1:42" ht="111" customHeight="1" x14ac:dyDescent="0.25">
      <c r="A9" s="818" t="s">
        <v>1603</v>
      </c>
      <c r="B9" s="815" t="s">
        <v>551</v>
      </c>
      <c r="C9" s="460" t="s">
        <v>552</v>
      </c>
      <c r="D9" s="460" t="s">
        <v>553</v>
      </c>
      <c r="E9" s="74" t="s">
        <v>1755</v>
      </c>
      <c r="F9" s="461" t="s">
        <v>1642</v>
      </c>
      <c r="G9" s="235"/>
      <c r="H9" s="236"/>
      <c r="I9" s="235">
        <v>0.25</v>
      </c>
      <c r="J9" s="236">
        <f>P9*I9</f>
        <v>3208.9375</v>
      </c>
      <c r="K9" s="235">
        <v>0.5</v>
      </c>
      <c r="L9" s="236">
        <f>P9*K9</f>
        <v>6417.875</v>
      </c>
      <c r="M9" s="235">
        <v>0.25</v>
      </c>
      <c r="N9" s="236">
        <f>P9*M9</f>
        <v>3208.9375</v>
      </c>
      <c r="O9" s="235">
        <v>1</v>
      </c>
      <c r="P9" s="553">
        <f>'1. TALLERES SEMINARIOS'!D10</f>
        <v>12835.75</v>
      </c>
      <c r="Q9" s="74"/>
      <c r="R9" s="74"/>
      <c r="S9" s="74" t="s">
        <v>1644</v>
      </c>
      <c r="T9" s="74" t="s">
        <v>1645</v>
      </c>
      <c r="U9" s="74" t="s">
        <v>1646</v>
      </c>
      <c r="V9" s="74" t="s">
        <v>1647</v>
      </c>
      <c r="W9" s="74" t="s">
        <v>1648</v>
      </c>
    </row>
    <row r="10" spans="1:42" ht="111" customHeight="1" x14ac:dyDescent="0.25">
      <c r="A10" s="819"/>
      <c r="B10" s="816"/>
      <c r="C10" s="460"/>
      <c r="D10" s="460"/>
      <c r="E10" s="475" t="s">
        <v>1774</v>
      </c>
      <c r="F10" s="476" t="s">
        <v>1775</v>
      </c>
      <c r="G10" s="477"/>
      <c r="H10" s="478"/>
      <c r="I10" s="477">
        <v>1</v>
      </c>
      <c r="J10" s="478">
        <v>6000</v>
      </c>
      <c r="K10" s="477"/>
      <c r="L10" s="478"/>
      <c r="M10" s="477"/>
      <c r="N10" s="478"/>
      <c r="O10" s="475"/>
      <c r="P10" s="479">
        <f>'1. TALLERES SEMINARIOS'!D165</f>
        <v>6000</v>
      </c>
      <c r="Q10" s="475">
        <v>156</v>
      </c>
      <c r="R10" s="475" t="s">
        <v>1776</v>
      </c>
      <c r="S10" s="475" t="s">
        <v>1777</v>
      </c>
      <c r="T10" s="475" t="s">
        <v>1778</v>
      </c>
      <c r="U10" s="475" t="s">
        <v>1779</v>
      </c>
      <c r="V10" s="475" t="s">
        <v>1780</v>
      </c>
      <c r="W10" s="475" t="s">
        <v>1781</v>
      </c>
      <c r="X10" s="518"/>
      <c r="Y10" s="519"/>
      <c r="Z10" s="520"/>
      <c r="AA10" s="521"/>
      <c r="AB10" s="520"/>
      <c r="AC10" s="521"/>
      <c r="AD10" s="520"/>
      <c r="AE10" s="521"/>
      <c r="AF10" s="520"/>
      <c r="AG10" s="521"/>
      <c r="AH10" s="518"/>
      <c r="AI10" s="522"/>
      <c r="AJ10" s="518"/>
      <c r="AK10" s="518"/>
      <c r="AL10" s="518"/>
      <c r="AM10" s="518"/>
      <c r="AN10" s="518"/>
      <c r="AO10" s="518"/>
      <c r="AP10" s="518"/>
    </row>
    <row r="11" spans="1:42" s="566" customFormat="1" ht="216" customHeight="1" x14ac:dyDescent="0.25">
      <c r="A11" s="819"/>
      <c r="B11" s="816"/>
      <c r="C11" s="555"/>
      <c r="D11" s="555"/>
      <c r="E11" s="556" t="s">
        <v>1755</v>
      </c>
      <c r="F11" s="557" t="s">
        <v>1867</v>
      </c>
      <c r="G11" s="558">
        <v>0.5</v>
      </c>
      <c r="H11" s="559">
        <v>6900</v>
      </c>
      <c r="I11" s="558">
        <v>0.5</v>
      </c>
      <c r="J11" s="559">
        <v>6900</v>
      </c>
      <c r="K11" s="558"/>
      <c r="L11" s="559"/>
      <c r="M11" s="558"/>
      <c r="N11" s="559"/>
      <c r="O11" s="556"/>
      <c r="P11" s="560">
        <f>'1. TALLERES SEMINARIOS'!D309</f>
        <v>13800</v>
      </c>
      <c r="Q11" s="556"/>
      <c r="R11" s="556"/>
      <c r="S11" s="556" t="s">
        <v>1868</v>
      </c>
      <c r="T11" s="556" t="s">
        <v>1869</v>
      </c>
      <c r="U11" s="556" t="s">
        <v>1870</v>
      </c>
      <c r="V11" s="556" t="s">
        <v>1871</v>
      </c>
      <c r="W11" s="556" t="s">
        <v>1872</v>
      </c>
      <c r="X11" s="561"/>
      <c r="Y11" s="562"/>
      <c r="Z11" s="563"/>
      <c r="AA11" s="564"/>
      <c r="AB11" s="563"/>
      <c r="AC11" s="564"/>
      <c r="AD11" s="563"/>
      <c r="AE11" s="564"/>
      <c r="AF11" s="563"/>
      <c r="AG11" s="564"/>
      <c r="AH11" s="561"/>
      <c r="AI11" s="565"/>
      <c r="AJ11" s="561"/>
      <c r="AK11" s="561"/>
      <c r="AL11" s="561"/>
      <c r="AM11" s="561"/>
      <c r="AN11" s="561"/>
      <c r="AO11" s="561"/>
      <c r="AP11" s="561"/>
    </row>
    <row r="12" spans="1:42" s="580" customFormat="1" ht="111" customHeight="1" x14ac:dyDescent="0.25">
      <c r="A12" s="819"/>
      <c r="B12" s="816"/>
      <c r="C12" s="568"/>
      <c r="D12" s="568"/>
      <c r="E12" s="569" t="s">
        <v>1755</v>
      </c>
      <c r="F12" s="570" t="s">
        <v>2239</v>
      </c>
      <c r="G12" s="571"/>
      <c r="H12" s="572"/>
      <c r="I12" s="571">
        <v>1</v>
      </c>
      <c r="J12" s="572">
        <v>3000</v>
      </c>
      <c r="K12" s="571"/>
      <c r="L12" s="572"/>
      <c r="M12" s="571"/>
      <c r="N12" s="572"/>
      <c r="O12" s="571">
        <v>1</v>
      </c>
      <c r="P12" s="573">
        <f>'1. TALLERES SEMINARIOS'!D419</f>
        <v>3000</v>
      </c>
      <c r="Q12" s="574">
        <v>156</v>
      </c>
      <c r="R12" s="574" t="s">
        <v>1776</v>
      </c>
      <c r="S12" s="570" t="s">
        <v>1959</v>
      </c>
      <c r="T12" s="570" t="s">
        <v>1960</v>
      </c>
      <c r="U12" s="570" t="s">
        <v>1961</v>
      </c>
      <c r="V12" s="570" t="s">
        <v>1962</v>
      </c>
      <c r="W12" s="570" t="s">
        <v>1963</v>
      </c>
      <c r="X12" s="575"/>
      <c r="Y12" s="576"/>
      <c r="Z12" s="577"/>
      <c r="AA12" s="578"/>
      <c r="AB12" s="577"/>
      <c r="AC12" s="578"/>
      <c r="AD12" s="577"/>
      <c r="AE12" s="578"/>
      <c r="AF12" s="577"/>
      <c r="AG12" s="578"/>
      <c r="AH12" s="575"/>
      <c r="AI12" s="579"/>
      <c r="AJ12" s="575"/>
      <c r="AK12" s="575"/>
      <c r="AL12" s="575"/>
      <c r="AM12" s="575"/>
      <c r="AN12" s="575"/>
      <c r="AO12" s="575"/>
      <c r="AP12" s="575"/>
    </row>
    <row r="13" spans="1:42" s="580" customFormat="1" ht="111" customHeight="1" x14ac:dyDescent="0.25">
      <c r="A13" s="819"/>
      <c r="B13" s="816"/>
      <c r="C13" s="568"/>
      <c r="D13" s="568"/>
      <c r="E13" s="569" t="s">
        <v>1964</v>
      </c>
      <c r="F13" s="570" t="s">
        <v>1965</v>
      </c>
      <c r="G13" s="571">
        <v>1</v>
      </c>
      <c r="H13" s="572">
        <v>32000</v>
      </c>
      <c r="I13" s="571"/>
      <c r="J13" s="572"/>
      <c r="K13" s="571"/>
      <c r="L13" s="572"/>
      <c r="M13" s="571"/>
      <c r="N13" s="572"/>
      <c r="O13" s="571">
        <v>1</v>
      </c>
      <c r="P13" s="573">
        <f>'1. TALLERES SEMINARIOS'!D438</f>
        <v>32000</v>
      </c>
      <c r="Q13" s="574">
        <v>156</v>
      </c>
      <c r="R13" s="574" t="s">
        <v>1776</v>
      </c>
      <c r="S13" s="570" t="s">
        <v>1959</v>
      </c>
      <c r="T13" s="570" t="s">
        <v>1960</v>
      </c>
      <c r="U13" s="570" t="s">
        <v>1966</v>
      </c>
      <c r="V13" s="570" t="s">
        <v>1962</v>
      </c>
      <c r="W13" s="570" t="s">
        <v>1963</v>
      </c>
      <c r="X13" s="575"/>
      <c r="Y13" s="576"/>
      <c r="Z13" s="577"/>
      <c r="AA13" s="578"/>
      <c r="AB13" s="577"/>
      <c r="AC13" s="578"/>
      <c r="AD13" s="577"/>
      <c r="AE13" s="578"/>
      <c r="AF13" s="577"/>
      <c r="AG13" s="578"/>
      <c r="AH13" s="575"/>
      <c r="AI13" s="579"/>
      <c r="AJ13" s="575"/>
      <c r="AK13" s="575"/>
      <c r="AL13" s="575"/>
      <c r="AM13" s="575"/>
      <c r="AN13" s="575"/>
      <c r="AO13" s="575"/>
      <c r="AP13" s="575"/>
    </row>
    <row r="14" spans="1:42" s="580" customFormat="1" ht="111" customHeight="1" x14ac:dyDescent="0.25">
      <c r="A14" s="819"/>
      <c r="B14" s="816"/>
      <c r="C14" s="568"/>
      <c r="D14" s="568"/>
      <c r="E14" s="569" t="s">
        <v>1967</v>
      </c>
      <c r="F14" s="570" t="s">
        <v>1968</v>
      </c>
      <c r="G14" s="571"/>
      <c r="H14" s="572"/>
      <c r="I14" s="571"/>
      <c r="J14" s="572"/>
      <c r="K14" s="571">
        <v>0.25</v>
      </c>
      <c r="L14" s="572">
        <v>3000</v>
      </c>
      <c r="M14" s="571"/>
      <c r="N14" s="572"/>
      <c r="O14" s="571"/>
      <c r="P14" s="573">
        <f>'1. TALLERES SEMINARIOS'!D457</f>
        <v>3000</v>
      </c>
      <c r="Q14" s="574">
        <v>156</v>
      </c>
      <c r="R14" s="574" t="s">
        <v>1776</v>
      </c>
      <c r="S14" s="570" t="s">
        <v>1959</v>
      </c>
      <c r="T14" s="570" t="s">
        <v>1960</v>
      </c>
      <c r="U14" s="570" t="s">
        <v>1966</v>
      </c>
      <c r="V14" s="570" t="s">
        <v>1962</v>
      </c>
      <c r="W14" s="570" t="s">
        <v>1963</v>
      </c>
      <c r="X14" s="575"/>
      <c r="Y14" s="576"/>
      <c r="Z14" s="577"/>
      <c r="AA14" s="578"/>
      <c r="AB14" s="577"/>
      <c r="AC14" s="578"/>
      <c r="AD14" s="577"/>
      <c r="AE14" s="578"/>
      <c r="AF14" s="577"/>
      <c r="AG14" s="578"/>
      <c r="AH14" s="575"/>
      <c r="AI14" s="579"/>
      <c r="AJ14" s="575"/>
      <c r="AK14" s="575"/>
      <c r="AL14" s="575"/>
      <c r="AM14" s="575"/>
      <c r="AN14" s="575"/>
      <c r="AO14" s="575"/>
      <c r="AP14" s="575"/>
    </row>
    <row r="15" spans="1:42" s="580" customFormat="1" ht="111" customHeight="1" x14ac:dyDescent="0.25">
      <c r="A15" s="819"/>
      <c r="B15" s="816"/>
      <c r="C15" s="568"/>
      <c r="D15" s="568"/>
      <c r="E15" s="569" t="s">
        <v>1969</v>
      </c>
      <c r="F15" s="570" t="s">
        <v>1970</v>
      </c>
      <c r="G15" s="571"/>
      <c r="H15" s="572"/>
      <c r="I15" s="571"/>
      <c r="J15" s="572"/>
      <c r="K15" s="571">
        <v>0.25</v>
      </c>
      <c r="L15" s="572">
        <v>3000</v>
      </c>
      <c r="M15" s="571"/>
      <c r="N15" s="572"/>
      <c r="O15" s="571"/>
      <c r="P15" s="573">
        <f>'1. TALLERES SEMINARIOS'!D476</f>
        <v>3000</v>
      </c>
      <c r="Q15" s="574">
        <v>156</v>
      </c>
      <c r="R15" s="574" t="s">
        <v>1776</v>
      </c>
      <c r="S15" s="570" t="s">
        <v>1959</v>
      </c>
      <c r="T15" s="570" t="s">
        <v>1960</v>
      </c>
      <c r="U15" s="570" t="s">
        <v>1966</v>
      </c>
      <c r="V15" s="570" t="s">
        <v>1962</v>
      </c>
      <c r="W15" s="570" t="s">
        <v>1963</v>
      </c>
      <c r="X15" s="575"/>
      <c r="Y15" s="576"/>
      <c r="Z15" s="577"/>
      <c r="AA15" s="578"/>
      <c r="AB15" s="577"/>
      <c r="AC15" s="578"/>
      <c r="AD15" s="577"/>
      <c r="AE15" s="578"/>
      <c r="AF15" s="577"/>
      <c r="AG15" s="578"/>
      <c r="AH15" s="575"/>
      <c r="AI15" s="579"/>
      <c r="AJ15" s="575"/>
      <c r="AK15" s="575"/>
      <c r="AL15" s="575"/>
      <c r="AM15" s="575"/>
      <c r="AN15" s="575"/>
      <c r="AO15" s="575"/>
      <c r="AP15" s="575"/>
    </row>
    <row r="16" spans="1:42" s="594" customFormat="1" ht="111" customHeight="1" x14ac:dyDescent="0.25">
      <c r="A16" s="819"/>
      <c r="B16" s="816"/>
      <c r="C16" s="583"/>
      <c r="D16" s="583"/>
      <c r="E16" s="584" t="s">
        <v>1755</v>
      </c>
      <c r="F16" s="585" t="s">
        <v>2099</v>
      </c>
      <c r="G16" s="586">
        <v>0.25</v>
      </c>
      <c r="H16" s="587">
        <v>5799</v>
      </c>
      <c r="I16" s="586">
        <v>0.75</v>
      </c>
      <c r="J16" s="587">
        <v>17397</v>
      </c>
      <c r="K16" s="586"/>
      <c r="L16" s="587"/>
      <c r="M16" s="586"/>
      <c r="N16" s="587"/>
      <c r="O16" s="584"/>
      <c r="P16" s="588">
        <f>'1. TALLERES SEMINARIOS'!D595</f>
        <v>23195.833333333332</v>
      </c>
      <c r="Q16" s="584">
        <v>38</v>
      </c>
      <c r="R16" s="584" t="s">
        <v>2100</v>
      </c>
      <c r="S16" s="584" t="s">
        <v>2101</v>
      </c>
      <c r="T16" s="584" t="s">
        <v>2102</v>
      </c>
      <c r="U16" s="584" t="s">
        <v>2103</v>
      </c>
      <c r="V16" s="584" t="s">
        <v>2104</v>
      </c>
      <c r="W16" s="584" t="s">
        <v>2105</v>
      </c>
      <c r="X16" s="589"/>
      <c r="Y16" s="590"/>
      <c r="Z16" s="591"/>
      <c r="AA16" s="592"/>
      <c r="AB16" s="591"/>
      <c r="AC16" s="592"/>
      <c r="AD16" s="591"/>
      <c r="AE16" s="592"/>
      <c r="AF16" s="591"/>
      <c r="AG16" s="592"/>
      <c r="AH16" s="589"/>
      <c r="AI16" s="593"/>
      <c r="AJ16" s="589"/>
      <c r="AK16" s="589"/>
      <c r="AL16" s="589"/>
      <c r="AM16" s="589"/>
      <c r="AN16" s="589"/>
      <c r="AO16" s="589"/>
      <c r="AP16" s="589"/>
    </row>
    <row r="17" spans="1:23" s="594" customFormat="1" ht="135" hidden="1" customHeight="1" x14ac:dyDescent="0.3">
      <c r="A17" s="819"/>
      <c r="B17" s="816"/>
      <c r="C17" s="582" t="s">
        <v>555</v>
      </c>
      <c r="D17" s="582" t="s">
        <v>556</v>
      </c>
      <c r="E17" s="595"/>
      <c r="F17" s="596"/>
      <c r="G17" s="597"/>
      <c r="H17" s="598"/>
      <c r="I17" s="597"/>
      <c r="J17" s="598"/>
      <c r="K17" s="597"/>
      <c r="L17" s="598"/>
      <c r="M17" s="597"/>
      <c r="N17" s="598"/>
      <c r="O17" s="595"/>
      <c r="P17" s="599">
        <f>SUMIFS('8. Venta de Servicios'!D:D,'8. Venta de Servicios'!$B:$B,'Desarrollo e Innov. Curricular'!$E$9:$E$27,'8. Venta de Servicios'!$C:$C,'8. Venta de Servicios'!$C$10)</f>
        <v>0</v>
      </c>
      <c r="Q17" s="595"/>
      <c r="R17" s="595"/>
      <c r="S17" s="595"/>
      <c r="T17" s="595"/>
      <c r="U17" s="595"/>
      <c r="V17" s="595"/>
      <c r="W17" s="595"/>
    </row>
    <row r="18" spans="1:23" s="594" customFormat="1" ht="75" x14ac:dyDescent="0.25">
      <c r="A18" s="820"/>
      <c r="B18" s="817"/>
      <c r="C18" s="582" t="s">
        <v>557</v>
      </c>
      <c r="D18" s="582" t="s">
        <v>558</v>
      </c>
      <c r="E18" s="807" t="s">
        <v>1964</v>
      </c>
      <c r="F18" s="807" t="s">
        <v>2106</v>
      </c>
      <c r="G18" s="586"/>
      <c r="H18" s="587"/>
      <c r="I18" s="586">
        <v>1</v>
      </c>
      <c r="J18" s="587">
        <f>'4. EQUIPO TECNOLÓGICOS'!D129</f>
        <v>363500</v>
      </c>
      <c r="K18" s="586"/>
      <c r="L18" s="587"/>
      <c r="M18" s="586"/>
      <c r="N18" s="587"/>
      <c r="O18" s="584"/>
      <c r="P18" s="599">
        <f>'4. EQUIPO TECNOLÓGICOS'!D129</f>
        <v>363500</v>
      </c>
      <c r="Q18" s="584"/>
      <c r="R18" s="584"/>
      <c r="S18" s="584"/>
      <c r="T18" s="584"/>
      <c r="U18" s="584"/>
      <c r="V18" s="584"/>
      <c r="W18" s="584"/>
    </row>
    <row r="19" spans="1:23" s="594" customFormat="1" ht="78.75" x14ac:dyDescent="0.25">
      <c r="A19" s="600"/>
      <c r="B19" s="601"/>
      <c r="C19" s="582"/>
      <c r="D19" s="582"/>
      <c r="E19" s="808"/>
      <c r="F19" s="808"/>
      <c r="G19" s="586">
        <v>0.4</v>
      </c>
      <c r="H19" s="587">
        <f>P19*G19</f>
        <v>1380</v>
      </c>
      <c r="I19" s="586">
        <v>0.4</v>
      </c>
      <c r="J19" s="587">
        <f>P19*I19</f>
        <v>1380</v>
      </c>
      <c r="K19" s="586">
        <v>0.2</v>
      </c>
      <c r="L19" s="587">
        <f>P19*K19</f>
        <v>690</v>
      </c>
      <c r="M19" s="586"/>
      <c r="N19" s="587"/>
      <c r="O19" s="584"/>
      <c r="P19" s="599">
        <v>3450</v>
      </c>
      <c r="Q19" s="584"/>
      <c r="R19" s="584"/>
      <c r="S19" s="584" t="s">
        <v>2107</v>
      </c>
      <c r="T19" s="584" t="s">
        <v>2108</v>
      </c>
      <c r="U19" s="584" t="s">
        <v>2109</v>
      </c>
      <c r="V19" s="584" t="s">
        <v>2104</v>
      </c>
      <c r="W19" s="584" t="s">
        <v>2110</v>
      </c>
    </row>
    <row r="20" spans="1:23" s="594" customFormat="1" ht="78.75" hidden="1" customHeight="1" x14ac:dyDescent="0.3">
      <c r="A20" s="821" t="s">
        <v>1604</v>
      </c>
      <c r="B20" s="821" t="s">
        <v>554</v>
      </c>
      <c r="C20" s="582" t="s">
        <v>559</v>
      </c>
      <c r="D20" s="582" t="s">
        <v>560</v>
      </c>
      <c r="E20" s="595"/>
      <c r="F20" s="596"/>
      <c r="G20" s="602"/>
      <c r="H20" s="602"/>
      <c r="I20" s="602"/>
      <c r="J20" s="602"/>
      <c r="K20" s="602"/>
      <c r="L20" s="602"/>
      <c r="M20" s="602"/>
      <c r="N20" s="602"/>
      <c r="O20" s="602"/>
      <c r="P20" s="599">
        <f>SUMIFS('8. Venta de Servicios'!D:D,'8. Venta de Servicios'!$B:$B,'Desarrollo e Innov. Curricular'!$E$9:$E$27,'8. Venta de Servicios'!$C:$C,'8. Venta de Servicios'!$C$10)</f>
        <v>0</v>
      </c>
      <c r="Q20" s="596"/>
      <c r="R20" s="596"/>
      <c r="S20" s="603"/>
      <c r="T20" s="603"/>
      <c r="U20" s="604"/>
      <c r="V20" s="605"/>
      <c r="W20" s="606"/>
    </row>
    <row r="21" spans="1:23" s="594" customFormat="1" ht="94.5" x14ac:dyDescent="0.25">
      <c r="A21" s="822"/>
      <c r="B21" s="822"/>
      <c r="C21" s="582" t="s">
        <v>561</v>
      </c>
      <c r="D21" s="582" t="s">
        <v>562</v>
      </c>
      <c r="E21" s="584" t="s">
        <v>2111</v>
      </c>
      <c r="F21" s="607" t="s">
        <v>2112</v>
      </c>
      <c r="G21" s="586">
        <v>0.33329999999999999</v>
      </c>
      <c r="H21" s="608">
        <f>P21*G21</f>
        <v>1149.885</v>
      </c>
      <c r="I21" s="586">
        <v>0.33329999999999999</v>
      </c>
      <c r="J21" s="609">
        <f>P21*I21</f>
        <v>1149.885</v>
      </c>
      <c r="K21" s="586">
        <v>0.33329999999999999</v>
      </c>
      <c r="L21" s="608">
        <f>P21*K21</f>
        <v>1149.885</v>
      </c>
      <c r="M21" s="610"/>
      <c r="N21" s="610"/>
      <c r="O21" s="610"/>
      <c r="P21" s="599">
        <f>'1. TALLERES SEMINARIOS'!D637</f>
        <v>3450</v>
      </c>
      <c r="Q21" s="584"/>
      <c r="R21" s="584"/>
      <c r="S21" s="607" t="s">
        <v>2113</v>
      </c>
      <c r="T21" s="607" t="s">
        <v>2114</v>
      </c>
      <c r="U21" s="607" t="s">
        <v>2115</v>
      </c>
      <c r="V21" s="607" t="s">
        <v>2116</v>
      </c>
      <c r="W21" s="584" t="s">
        <v>2117</v>
      </c>
    </row>
    <row r="22" spans="1:23" s="594" customFormat="1" ht="53.25" hidden="1" customHeight="1" x14ac:dyDescent="0.3">
      <c r="A22" s="823"/>
      <c r="B22" s="823"/>
      <c r="C22" s="582" t="s">
        <v>563</v>
      </c>
      <c r="D22" s="582" t="s">
        <v>564</v>
      </c>
      <c r="E22" s="595"/>
      <c r="F22" s="596"/>
      <c r="G22" s="611"/>
      <c r="H22" s="602"/>
      <c r="I22" s="602"/>
      <c r="J22" s="602"/>
      <c r="K22" s="602"/>
      <c r="L22" s="602"/>
      <c r="M22" s="602"/>
      <c r="N22" s="602"/>
      <c r="O22" s="602"/>
      <c r="P22" s="599">
        <f>SUMIFS('8. Venta de Servicios'!D:D,'8. Venta de Servicios'!$B:$B,'Desarrollo e Innov. Curricular'!$E$9:$E$27,'8. Venta de Servicios'!$C:$C,'8. Venta de Servicios'!$C$10)</f>
        <v>0</v>
      </c>
      <c r="Q22" s="596"/>
      <c r="R22" s="596"/>
      <c r="S22" s="596"/>
      <c r="T22" s="596"/>
      <c r="U22" s="596"/>
      <c r="V22" s="596"/>
      <c r="W22" s="595"/>
    </row>
    <row r="23" spans="1:23" s="594" customFormat="1" ht="132" customHeight="1" x14ac:dyDescent="0.25">
      <c r="A23" s="812" t="s">
        <v>1606</v>
      </c>
      <c r="B23" s="812" t="s">
        <v>1609</v>
      </c>
      <c r="C23" s="582" t="s">
        <v>565</v>
      </c>
      <c r="D23" s="582" t="s">
        <v>120</v>
      </c>
      <c r="E23" s="584" t="s">
        <v>1756</v>
      </c>
      <c r="F23" s="607" t="s">
        <v>2118</v>
      </c>
      <c r="G23" s="586">
        <v>0.7</v>
      </c>
      <c r="H23" s="612">
        <f>P23*G23</f>
        <v>2415</v>
      </c>
      <c r="I23" s="586">
        <v>0.3</v>
      </c>
      <c r="J23" s="612">
        <f>P23*I23</f>
        <v>1035</v>
      </c>
      <c r="K23" s="610"/>
      <c r="L23" s="613"/>
      <c r="M23" s="610"/>
      <c r="N23" s="610"/>
      <c r="O23" s="610"/>
      <c r="P23" s="599">
        <f>'1. TALLERES SEMINARIOS'!D658</f>
        <v>3450</v>
      </c>
      <c r="Q23" s="584"/>
      <c r="R23" s="584"/>
      <c r="S23" s="607" t="s">
        <v>2119</v>
      </c>
      <c r="T23" s="607" t="s">
        <v>2120</v>
      </c>
      <c r="U23" s="607" t="s">
        <v>2121</v>
      </c>
      <c r="V23" s="607" t="s">
        <v>2122</v>
      </c>
      <c r="W23" s="584" t="s">
        <v>2123</v>
      </c>
    </row>
    <row r="24" spans="1:23" ht="72" hidden="1" x14ac:dyDescent="0.3">
      <c r="A24" s="813"/>
      <c r="B24" s="813"/>
      <c r="C24" s="318" t="s">
        <v>566</v>
      </c>
      <c r="D24" s="317" t="s">
        <v>567</v>
      </c>
      <c r="E24" s="74"/>
      <c r="F24" s="70"/>
      <c r="G24" s="238"/>
      <c r="H24" s="237"/>
      <c r="I24" s="237"/>
      <c r="J24" s="237"/>
      <c r="K24" s="237"/>
      <c r="L24" s="237"/>
      <c r="M24" s="237"/>
      <c r="N24" s="237"/>
      <c r="O24" s="237"/>
      <c r="P24" s="270">
        <f>SUMIFS('8. Venta de Servicios'!D:D,'8. Venta de Servicios'!$B:$B,'Desarrollo e Innov. Curricular'!$E$9:$E$27,'8. Venta de Servicios'!$C:$C,'8. Venta de Servicios'!$C$10)</f>
        <v>0</v>
      </c>
      <c r="Q24" s="70"/>
      <c r="R24" s="70"/>
      <c r="S24" s="70"/>
      <c r="T24" s="70"/>
      <c r="U24" s="70"/>
      <c r="V24" s="70"/>
      <c r="W24" s="74"/>
    </row>
    <row r="25" spans="1:23" ht="131.25" customHeight="1" x14ac:dyDescent="0.25">
      <c r="A25" s="813"/>
      <c r="B25" s="813"/>
      <c r="C25" s="318" t="s">
        <v>568</v>
      </c>
      <c r="D25" s="318" t="s">
        <v>569</v>
      </c>
      <c r="E25" s="74" t="s">
        <v>1756</v>
      </c>
      <c r="F25" s="70" t="s">
        <v>1643</v>
      </c>
      <c r="G25" s="237"/>
      <c r="H25" s="237"/>
      <c r="I25" s="238">
        <v>0.5</v>
      </c>
      <c r="J25" s="554">
        <f>P25*I25</f>
        <v>9626.25</v>
      </c>
      <c r="K25" s="238">
        <v>0.5</v>
      </c>
      <c r="L25" s="554">
        <f>P25*K25</f>
        <v>9626.25</v>
      </c>
      <c r="M25" s="237"/>
      <c r="N25" s="237"/>
      <c r="O25" s="238">
        <v>1</v>
      </c>
      <c r="P25" s="553">
        <f>'1. TALLERES SEMINARIOS'!D32</f>
        <v>19252.5</v>
      </c>
      <c r="Q25" s="70"/>
      <c r="R25" s="70"/>
      <c r="S25" s="70" t="s">
        <v>1644</v>
      </c>
      <c r="T25" s="70" t="s">
        <v>1645</v>
      </c>
      <c r="U25" s="70" t="s">
        <v>1649</v>
      </c>
      <c r="V25" s="70" t="s">
        <v>1650</v>
      </c>
      <c r="W25" s="74" t="s">
        <v>1651</v>
      </c>
    </row>
    <row r="26" spans="1:23" s="566" customFormat="1" ht="89.25" customHeight="1" x14ac:dyDescent="0.25">
      <c r="A26" s="813"/>
      <c r="B26" s="813"/>
      <c r="C26" s="614"/>
      <c r="D26" s="614"/>
      <c r="E26" s="556" t="s">
        <v>1756</v>
      </c>
      <c r="F26" s="615" t="s">
        <v>1873</v>
      </c>
      <c r="G26" s="558">
        <v>0</v>
      </c>
      <c r="H26" s="559">
        <v>0</v>
      </c>
      <c r="I26" s="558">
        <v>0.5</v>
      </c>
      <c r="J26" s="559">
        <v>150000</v>
      </c>
      <c r="K26" s="558">
        <v>0.5</v>
      </c>
      <c r="L26" s="559">
        <v>150000</v>
      </c>
      <c r="M26" s="558">
        <v>0</v>
      </c>
      <c r="N26" s="616"/>
      <c r="O26" s="616"/>
      <c r="P26" s="560">
        <f>'2. CONTRATACION DE PERSONAL'!D319</f>
        <v>300000</v>
      </c>
      <c r="Q26" s="556"/>
      <c r="R26" s="556"/>
      <c r="S26" s="615" t="s">
        <v>1874</v>
      </c>
      <c r="T26" s="615" t="s">
        <v>1875</v>
      </c>
      <c r="U26" s="615" t="s">
        <v>1876</v>
      </c>
      <c r="V26" s="556" t="s">
        <v>1877</v>
      </c>
      <c r="W26" s="556" t="s">
        <v>1878</v>
      </c>
    </row>
    <row r="27" spans="1:23" s="580" customFormat="1" ht="150" x14ac:dyDescent="0.25">
      <c r="A27" s="814"/>
      <c r="B27" s="814"/>
      <c r="C27" s="617" t="s">
        <v>570</v>
      </c>
      <c r="D27" s="618" t="s">
        <v>571</v>
      </c>
      <c r="E27" s="574" t="s">
        <v>1971</v>
      </c>
      <c r="F27" s="619" t="s">
        <v>2240</v>
      </c>
      <c r="G27" s="571">
        <v>0</v>
      </c>
      <c r="H27" s="572">
        <v>0</v>
      </c>
      <c r="I27" s="571">
        <v>1</v>
      </c>
      <c r="J27" s="572">
        <v>3000</v>
      </c>
      <c r="K27" s="571">
        <v>0</v>
      </c>
      <c r="L27" s="572">
        <v>0</v>
      </c>
      <c r="M27" s="571">
        <v>0</v>
      </c>
      <c r="N27" s="572">
        <v>0</v>
      </c>
      <c r="O27" s="571">
        <v>1</v>
      </c>
      <c r="P27" s="620">
        <f>'1. TALLERES SEMINARIOS'!D495</f>
        <v>3000</v>
      </c>
      <c r="Q27" s="619"/>
      <c r="R27" s="619"/>
      <c r="S27" s="619" t="s">
        <v>1972</v>
      </c>
      <c r="T27" s="619" t="s">
        <v>1973</v>
      </c>
      <c r="U27" s="619" t="s">
        <v>1974</v>
      </c>
      <c r="V27" s="619" t="s">
        <v>1975</v>
      </c>
      <c r="W27" s="574" t="s">
        <v>1976</v>
      </c>
    </row>
    <row r="28" spans="1:23" s="594" customFormat="1" ht="78.75" x14ac:dyDescent="0.25">
      <c r="A28" s="621"/>
      <c r="B28" s="622"/>
      <c r="C28" s="623"/>
      <c r="D28" s="624"/>
      <c r="E28" s="584" t="s">
        <v>2124</v>
      </c>
      <c r="F28" s="607" t="s">
        <v>2125</v>
      </c>
      <c r="G28" s="586">
        <v>0.33329999999999999</v>
      </c>
      <c r="H28" s="612">
        <f>P28*G28</f>
        <v>1149.885</v>
      </c>
      <c r="I28" s="586">
        <v>0.33329999999999999</v>
      </c>
      <c r="J28" s="612">
        <f>P28*I28</f>
        <v>1149.885</v>
      </c>
      <c r="K28" s="586">
        <v>0.33329999999999999</v>
      </c>
      <c r="L28" s="612">
        <f>P28*K28</f>
        <v>1149.885</v>
      </c>
      <c r="M28" s="610"/>
      <c r="N28" s="610"/>
      <c r="O28" s="625">
        <f>G28+I28+K28</f>
        <v>0.99990000000000001</v>
      </c>
      <c r="P28" s="599">
        <f>'1. TALLERES SEMINARIOS'!D679</f>
        <v>3450</v>
      </c>
      <c r="Q28" s="607"/>
      <c r="R28" s="607"/>
      <c r="S28" s="607" t="s">
        <v>2126</v>
      </c>
      <c r="T28" s="607" t="s">
        <v>2127</v>
      </c>
      <c r="U28" s="607" t="s">
        <v>2128</v>
      </c>
      <c r="V28" s="607" t="s">
        <v>2129</v>
      </c>
      <c r="W28" s="584" t="s">
        <v>2130</v>
      </c>
    </row>
    <row r="29" spans="1:23" ht="15.6" customHeight="1" x14ac:dyDescent="0.25">
      <c r="A29" s="422"/>
      <c r="B29" s="423"/>
      <c r="C29" s="422" t="s">
        <v>2241</v>
      </c>
      <c r="D29" s="423"/>
      <c r="E29" s="423"/>
      <c r="F29" s="424"/>
      <c r="G29" s="272">
        <f t="shared" ref="G29:N29" si="0">SUM(G9:G27)</f>
        <v>3.1833</v>
      </c>
      <c r="H29" s="272">
        <f t="shared" si="0"/>
        <v>49643.885000000002</v>
      </c>
      <c r="I29" s="272">
        <f t="shared" si="0"/>
        <v>7.5333000000000006</v>
      </c>
      <c r="J29" s="272">
        <f t="shared" si="0"/>
        <v>566197.07250000001</v>
      </c>
      <c r="K29" s="272">
        <f t="shared" si="0"/>
        <v>2.5332999999999997</v>
      </c>
      <c r="L29" s="272">
        <f t="shared" si="0"/>
        <v>173884.01</v>
      </c>
      <c r="M29" s="272">
        <f t="shared" si="0"/>
        <v>0.25</v>
      </c>
      <c r="N29" s="272">
        <f t="shared" si="0"/>
        <v>3208.9375</v>
      </c>
      <c r="O29" s="272">
        <f>G29+I29+K29+M29</f>
        <v>13.4999</v>
      </c>
      <c r="P29" s="626">
        <f>SUM(P9:P28)</f>
        <v>796384.08333333326</v>
      </c>
      <c r="Q29" s="241"/>
      <c r="R29" s="241"/>
      <c r="S29" s="241"/>
      <c r="T29" s="241"/>
      <c r="U29" s="241"/>
      <c r="V29" s="241"/>
      <c r="W29" s="245"/>
    </row>
    <row r="30" spans="1:23" x14ac:dyDescent="0.25">
      <c r="E30" s="108"/>
    </row>
    <row r="31" spans="1:23" x14ac:dyDescent="0.25">
      <c r="E31" s="108"/>
    </row>
    <row r="32" spans="1:23" x14ac:dyDescent="0.25">
      <c r="E32" s="108"/>
    </row>
    <row r="33" spans="5:5" x14ac:dyDescent="0.25">
      <c r="E33" s="108"/>
    </row>
    <row r="34" spans="5:5" x14ac:dyDescent="0.25">
      <c r="E34" s="108"/>
    </row>
    <row r="35" spans="5:5" x14ac:dyDescent="0.25">
      <c r="E35" s="108"/>
    </row>
    <row r="36" spans="5:5" x14ac:dyDescent="0.25">
      <c r="E36" s="108"/>
    </row>
    <row r="37" spans="5:5" x14ac:dyDescent="0.25">
      <c r="E37" s="108"/>
    </row>
    <row r="38" spans="5:5" x14ac:dyDescent="0.25">
      <c r="E38" s="108"/>
    </row>
    <row r="39" spans="5:5" x14ac:dyDescent="0.25">
      <c r="E39" s="108"/>
    </row>
    <row r="40" spans="5:5" x14ac:dyDescent="0.25">
      <c r="E40" s="108"/>
    </row>
    <row r="41" spans="5:5" x14ac:dyDescent="0.25">
      <c r="E41" s="108"/>
    </row>
    <row r="42" spans="5:5" x14ac:dyDescent="0.25">
      <c r="E42" s="108"/>
    </row>
    <row r="43" spans="5:5" x14ac:dyDescent="0.25">
      <c r="E43" s="108"/>
    </row>
    <row r="44" spans="5:5" x14ac:dyDescent="0.25">
      <c r="E44" s="108"/>
    </row>
    <row r="45" spans="5:5" x14ac:dyDescent="0.25">
      <c r="E45" s="108"/>
    </row>
    <row r="46" spans="5:5" x14ac:dyDescent="0.25">
      <c r="E46" s="108"/>
    </row>
    <row r="47" spans="5:5" x14ac:dyDescent="0.25">
      <c r="E47" s="108"/>
    </row>
    <row r="48" spans="5:5" x14ac:dyDescent="0.25">
      <c r="E48" s="108"/>
    </row>
    <row r="49" spans="5:5" x14ac:dyDescent="0.25">
      <c r="E49" s="108"/>
    </row>
    <row r="50" spans="5:5" x14ac:dyDescent="0.25">
      <c r="E50" s="108"/>
    </row>
    <row r="51" spans="5:5" x14ac:dyDescent="0.25">
      <c r="E51" s="108"/>
    </row>
    <row r="52" spans="5:5" x14ac:dyDescent="0.25">
      <c r="E52" s="108"/>
    </row>
    <row r="53" spans="5:5" x14ac:dyDescent="0.25">
      <c r="E53" s="108"/>
    </row>
    <row r="54" spans="5:5" x14ac:dyDescent="0.25">
      <c r="E54" s="108"/>
    </row>
    <row r="55" spans="5:5" x14ac:dyDescent="0.25">
      <c r="E55" s="108"/>
    </row>
    <row r="56" spans="5:5" x14ac:dyDescent="0.25">
      <c r="E56" s="108"/>
    </row>
    <row r="57" spans="5:5" x14ac:dyDescent="0.25">
      <c r="E57" s="108"/>
    </row>
    <row r="58" spans="5:5" x14ac:dyDescent="0.25">
      <c r="E58" s="108"/>
    </row>
    <row r="59" spans="5:5" x14ac:dyDescent="0.25">
      <c r="E59" s="108"/>
    </row>
    <row r="60" spans="5:5" x14ac:dyDescent="0.25">
      <c r="E60" s="108"/>
    </row>
    <row r="61" spans="5:5" x14ac:dyDescent="0.25">
      <c r="E61" s="108"/>
    </row>
    <row r="62" spans="5:5" x14ac:dyDescent="0.25">
      <c r="E62" s="108"/>
    </row>
    <row r="63" spans="5:5" x14ac:dyDescent="0.25">
      <c r="E63" s="108"/>
    </row>
    <row r="64" spans="5:5" x14ac:dyDescent="0.25">
      <c r="E64" s="108"/>
    </row>
    <row r="65" spans="5:5" x14ac:dyDescent="0.25">
      <c r="E65" s="108"/>
    </row>
    <row r="66" spans="5:5" x14ac:dyDescent="0.25">
      <c r="E66" s="108"/>
    </row>
    <row r="67" spans="5:5" x14ac:dyDescent="0.25">
      <c r="E67" s="108"/>
    </row>
    <row r="68" spans="5:5" x14ac:dyDescent="0.25">
      <c r="E68" s="108"/>
    </row>
    <row r="69" spans="5:5" x14ac:dyDescent="0.25">
      <c r="E69" s="108"/>
    </row>
    <row r="70" spans="5:5" x14ac:dyDescent="0.25">
      <c r="E70" s="108"/>
    </row>
    <row r="71" spans="5:5" x14ac:dyDescent="0.25">
      <c r="E71" s="108"/>
    </row>
    <row r="72" spans="5:5" x14ac:dyDescent="0.25">
      <c r="E72" s="108"/>
    </row>
    <row r="73" spans="5:5" x14ac:dyDescent="0.25">
      <c r="E73" s="108"/>
    </row>
    <row r="74" spans="5:5" x14ac:dyDescent="0.25">
      <c r="E74" s="108"/>
    </row>
    <row r="75" spans="5:5" x14ac:dyDescent="0.25">
      <c r="E75" s="108"/>
    </row>
    <row r="76" spans="5:5" x14ac:dyDescent="0.25">
      <c r="E76" s="108"/>
    </row>
    <row r="77" spans="5:5" x14ac:dyDescent="0.25">
      <c r="E77" s="108"/>
    </row>
    <row r="78" spans="5:5" x14ac:dyDescent="0.25">
      <c r="E78" s="108"/>
    </row>
    <row r="79" spans="5:5" x14ac:dyDescent="0.25">
      <c r="E79" s="108"/>
    </row>
    <row r="80" spans="5:5" x14ac:dyDescent="0.25">
      <c r="E80" s="108"/>
    </row>
    <row r="81" spans="5:5" x14ac:dyDescent="0.25">
      <c r="E81" s="108"/>
    </row>
    <row r="82" spans="5:5" x14ac:dyDescent="0.25">
      <c r="E82" s="108"/>
    </row>
    <row r="83" spans="5:5" x14ac:dyDescent="0.25">
      <c r="E83" s="108"/>
    </row>
    <row r="84" spans="5:5" x14ac:dyDescent="0.25">
      <c r="E84" s="108"/>
    </row>
    <row r="85" spans="5:5" x14ac:dyDescent="0.25">
      <c r="E85" s="108"/>
    </row>
    <row r="86" spans="5:5" x14ac:dyDescent="0.25">
      <c r="E86" s="108"/>
    </row>
    <row r="87" spans="5:5" x14ac:dyDescent="0.25">
      <c r="E87" s="108"/>
    </row>
    <row r="88" spans="5:5" x14ac:dyDescent="0.25">
      <c r="E88" s="108"/>
    </row>
    <row r="89" spans="5:5" x14ac:dyDescent="0.25">
      <c r="E89" s="108"/>
    </row>
    <row r="90" spans="5:5" x14ac:dyDescent="0.25">
      <c r="E90" s="108"/>
    </row>
    <row r="91" spans="5:5" x14ac:dyDescent="0.25">
      <c r="E91" s="108"/>
    </row>
    <row r="92" spans="5:5" x14ac:dyDescent="0.25">
      <c r="E92" s="108"/>
    </row>
  </sheetData>
  <mergeCells count="26">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 ref="E18:E19"/>
    <mergeCell ref="F18:F19"/>
    <mergeCell ref="A6:A8"/>
    <mergeCell ref="B6:B8"/>
    <mergeCell ref="B23:B27"/>
    <mergeCell ref="B9:B18"/>
    <mergeCell ref="A9:A18"/>
    <mergeCell ref="B20:B22"/>
    <mergeCell ref="A20:A22"/>
    <mergeCell ref="A23:A27"/>
    <mergeCell ref="C6:C8"/>
  </mergeCells>
  <conditionalFormatting sqref="E9 E17 E20 E22 E24:E25">
    <cfRule type="duplicateValues" dxfId="13" priority="14"/>
  </conditionalFormatting>
  <conditionalFormatting sqref="X10:X16">
    <cfRule type="duplicateValues" dxfId="12" priority="13"/>
  </conditionalFormatting>
  <conditionalFormatting sqref="X10:X16">
    <cfRule type="duplicateValues" dxfId="11" priority="12"/>
  </conditionalFormatting>
  <conditionalFormatting sqref="E10">
    <cfRule type="duplicateValues" dxfId="10" priority="11"/>
  </conditionalFormatting>
  <conditionalFormatting sqref="E10">
    <cfRule type="duplicateValues" dxfId="9" priority="10"/>
  </conditionalFormatting>
  <conditionalFormatting sqref="E11">
    <cfRule type="duplicateValues" dxfId="8" priority="9"/>
  </conditionalFormatting>
  <conditionalFormatting sqref="E26">
    <cfRule type="duplicateValues" dxfId="7" priority="8"/>
  </conditionalFormatting>
  <conditionalFormatting sqref="E12:E15">
    <cfRule type="duplicateValues" dxfId="6" priority="7"/>
  </conditionalFormatting>
  <conditionalFormatting sqref="E27">
    <cfRule type="duplicateValues" dxfId="5" priority="6"/>
  </conditionalFormatting>
  <conditionalFormatting sqref="E16">
    <cfRule type="duplicateValues" dxfId="4" priority="5"/>
  </conditionalFormatting>
  <conditionalFormatting sqref="E18">
    <cfRule type="duplicateValues" dxfId="3" priority="4"/>
  </conditionalFormatting>
  <conditionalFormatting sqref="E21">
    <cfRule type="duplicateValues" dxfId="2" priority="3"/>
  </conditionalFormatting>
  <conditionalFormatting sqref="E23">
    <cfRule type="duplicateValues" dxfId="1" priority="2"/>
  </conditionalFormatting>
  <conditionalFormatting sqref="E2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150"/>
  <sheetViews>
    <sheetView showGridLines="0" tabSelected="1" topLeftCell="B1" zoomScale="60" zoomScaleNormal="60" workbookViewId="0">
      <pane ySplit="6" topLeftCell="A22" activePane="bottomLeft" state="frozen"/>
      <selection sqref="A1:V1"/>
      <selection pane="bottomLeft" activeCell="Q31" sqref="Q31"/>
    </sheetView>
  </sheetViews>
  <sheetFormatPr baseColWidth="10" defaultColWidth="12.5703125" defaultRowHeight="12" x14ac:dyDescent="0.25"/>
  <cols>
    <col min="1" max="1" width="45.42578125" style="349" customWidth="1"/>
    <col min="2" max="2" width="48.140625" style="330" customWidth="1"/>
    <col min="3" max="3" width="32.42578125" style="330" customWidth="1"/>
    <col min="4" max="4" width="32.7109375" style="330" customWidth="1"/>
    <col min="5" max="5" width="27.42578125" style="350" customWidth="1"/>
    <col min="6" max="6" width="36.42578125" style="330" customWidth="1"/>
    <col min="7" max="7" width="36.42578125" style="330" hidden="1" customWidth="1"/>
    <col min="8" max="8" width="15.28515625" style="330" customWidth="1"/>
    <col min="9" max="9" width="15.85546875" style="330" customWidth="1"/>
    <col min="10" max="10" width="15.28515625" style="330" customWidth="1"/>
    <col min="11" max="11" width="15.42578125" style="330" customWidth="1"/>
    <col min="12" max="12" width="15.28515625" style="330" customWidth="1"/>
    <col min="13" max="13" width="14.85546875" style="330" customWidth="1"/>
    <col min="14" max="14" width="15.28515625" style="330" customWidth="1"/>
    <col min="15" max="15" width="17.5703125" style="330" customWidth="1"/>
    <col min="16" max="16" width="15.28515625" style="330" customWidth="1"/>
    <col min="17" max="17" width="16.28515625" style="330" bestFit="1" customWidth="1"/>
    <col min="18" max="19" width="12.5703125" style="330"/>
    <col min="20" max="23" width="14.28515625" style="330" customWidth="1"/>
    <col min="24" max="24" width="15.7109375" style="330" customWidth="1"/>
    <col min="25" max="16384" width="12.5703125" style="330"/>
  </cols>
  <sheetData>
    <row r="1" spans="1:24" s="319" customFormat="1" ht="18.75" x14ac:dyDescent="0.25">
      <c r="B1" s="415"/>
      <c r="C1" s="415"/>
      <c r="D1" s="415"/>
      <c r="E1" s="415"/>
      <c r="F1" s="415"/>
      <c r="G1" s="415"/>
      <c r="H1" s="415" t="s">
        <v>95</v>
      </c>
      <c r="I1" s="415"/>
      <c r="J1" s="415"/>
      <c r="K1" s="415"/>
      <c r="L1" s="415"/>
      <c r="M1" s="415"/>
      <c r="N1" s="415"/>
      <c r="O1" s="415"/>
      <c r="P1" s="415"/>
      <c r="Q1" s="415"/>
      <c r="R1" s="415"/>
      <c r="S1" s="415"/>
      <c r="T1" s="415"/>
      <c r="U1" s="415"/>
      <c r="V1" s="415"/>
      <c r="W1" s="415"/>
      <c r="X1" s="415"/>
    </row>
    <row r="2" spans="1:24" s="319" customFormat="1" ht="18" x14ac:dyDescent="0.3">
      <c r="A2" s="458" t="s">
        <v>1601</v>
      </c>
      <c r="B2" s="415"/>
      <c r="C2" s="415"/>
      <c r="D2" s="415"/>
      <c r="E2" s="415"/>
      <c r="F2" s="415"/>
      <c r="G2" s="415"/>
      <c r="H2" s="415"/>
      <c r="I2" s="415"/>
      <c r="J2" s="415"/>
      <c r="K2" s="415"/>
      <c r="L2" s="415"/>
      <c r="M2" s="415"/>
      <c r="N2" s="415"/>
      <c r="O2" s="415"/>
      <c r="P2" s="415"/>
      <c r="Q2" s="415"/>
      <c r="R2" s="415"/>
      <c r="S2" s="415"/>
      <c r="T2" s="415"/>
      <c r="U2" s="415"/>
      <c r="V2" s="415"/>
      <c r="W2" s="415"/>
      <c r="X2" s="415"/>
    </row>
    <row r="3" spans="1:24" s="319" customFormat="1" ht="21" customHeight="1" x14ac:dyDescent="0.25">
      <c r="A3" s="320" t="s">
        <v>1607</v>
      </c>
      <c r="B3" s="321"/>
      <c r="C3" s="321"/>
      <c r="D3" s="321"/>
      <c r="E3" s="322"/>
      <c r="F3" s="321"/>
      <c r="G3" s="321"/>
      <c r="H3" s="321"/>
      <c r="I3" s="321"/>
      <c r="J3" s="321"/>
      <c r="K3" s="321"/>
      <c r="L3" s="321"/>
      <c r="M3" s="321"/>
      <c r="N3" s="321"/>
      <c r="O3" s="321"/>
      <c r="P3" s="321"/>
      <c r="Q3" s="321"/>
      <c r="R3" s="321"/>
      <c r="S3" s="321"/>
      <c r="T3" s="321"/>
      <c r="U3" s="321"/>
      <c r="V3" s="321"/>
      <c r="W3" s="321"/>
      <c r="X3" s="321"/>
    </row>
    <row r="4" spans="1:24" s="67" customFormat="1" ht="23.25" customHeight="1" x14ac:dyDescent="0.25">
      <c r="A4" s="811" t="s">
        <v>102</v>
      </c>
      <c r="B4" s="811" t="s">
        <v>121</v>
      </c>
      <c r="C4" s="824" t="s">
        <v>90</v>
      </c>
      <c r="D4" s="824" t="s">
        <v>91</v>
      </c>
      <c r="E4" s="837" t="s">
        <v>460</v>
      </c>
      <c r="F4" s="824" t="s">
        <v>92</v>
      </c>
      <c r="G4" s="452"/>
      <c r="H4" s="827" t="s">
        <v>106</v>
      </c>
      <c r="I4" s="829"/>
      <c r="J4" s="829"/>
      <c r="K4" s="829"/>
      <c r="L4" s="829"/>
      <c r="M4" s="829"/>
      <c r="N4" s="829"/>
      <c r="O4" s="828"/>
      <c r="P4" s="840" t="s">
        <v>107</v>
      </c>
      <c r="Q4" s="841"/>
      <c r="R4" s="833" t="s">
        <v>108</v>
      </c>
      <c r="S4" s="834"/>
      <c r="T4" s="811" t="s">
        <v>109</v>
      </c>
      <c r="U4" s="811" t="s">
        <v>110</v>
      </c>
      <c r="V4" s="811" t="s">
        <v>118</v>
      </c>
      <c r="W4" s="811" t="s">
        <v>117</v>
      </c>
      <c r="X4" s="824" t="s">
        <v>93</v>
      </c>
    </row>
    <row r="5" spans="1:24" s="67" customFormat="1" ht="15" customHeight="1" x14ac:dyDescent="0.25">
      <c r="A5" s="809"/>
      <c r="B5" s="809"/>
      <c r="C5" s="825"/>
      <c r="D5" s="825"/>
      <c r="E5" s="838"/>
      <c r="F5" s="825"/>
      <c r="G5" s="456"/>
      <c r="H5" s="827" t="s">
        <v>111</v>
      </c>
      <c r="I5" s="828"/>
      <c r="J5" s="827" t="s">
        <v>112</v>
      </c>
      <c r="K5" s="828"/>
      <c r="L5" s="827" t="s">
        <v>113</v>
      </c>
      <c r="M5" s="828"/>
      <c r="N5" s="827" t="s">
        <v>114</v>
      </c>
      <c r="O5" s="828"/>
      <c r="P5" s="842"/>
      <c r="Q5" s="843"/>
      <c r="R5" s="835"/>
      <c r="S5" s="836"/>
      <c r="T5" s="809"/>
      <c r="U5" s="809"/>
      <c r="V5" s="809"/>
      <c r="W5" s="809"/>
      <c r="X5" s="825"/>
    </row>
    <row r="6" spans="1:24" s="67" customFormat="1" ht="24" customHeight="1" x14ac:dyDescent="0.25">
      <c r="A6" s="810"/>
      <c r="B6" s="810"/>
      <c r="C6" s="826"/>
      <c r="D6" s="826"/>
      <c r="E6" s="839"/>
      <c r="F6" s="826"/>
      <c r="G6" s="453"/>
      <c r="H6" s="312" t="s">
        <v>115</v>
      </c>
      <c r="I6" s="312" t="s">
        <v>12</v>
      </c>
      <c r="J6" s="312" t="s">
        <v>115</v>
      </c>
      <c r="K6" s="312" t="s">
        <v>12</v>
      </c>
      <c r="L6" s="312" t="s">
        <v>115</v>
      </c>
      <c r="M6" s="312" t="s">
        <v>12</v>
      </c>
      <c r="N6" s="312" t="s">
        <v>115</v>
      </c>
      <c r="O6" s="312" t="s">
        <v>12</v>
      </c>
      <c r="P6" s="312" t="s">
        <v>115</v>
      </c>
      <c r="Q6" s="312" t="s">
        <v>12</v>
      </c>
      <c r="R6" s="312" t="s">
        <v>116</v>
      </c>
      <c r="S6" s="312" t="s">
        <v>87</v>
      </c>
      <c r="T6" s="810"/>
      <c r="U6" s="810"/>
      <c r="V6" s="810"/>
      <c r="W6" s="810"/>
      <c r="X6" s="826"/>
    </row>
    <row r="7" spans="1:24" ht="132.75" customHeight="1" x14ac:dyDescent="0.25">
      <c r="A7" s="844" t="s">
        <v>1608</v>
      </c>
      <c r="B7" s="323" t="s">
        <v>1530</v>
      </c>
      <c r="C7" s="324" t="s">
        <v>1534</v>
      </c>
      <c r="D7" s="325" t="s">
        <v>1536</v>
      </c>
      <c r="E7" s="480" t="s">
        <v>1782</v>
      </c>
      <c r="F7" s="480" t="s">
        <v>1783</v>
      </c>
      <c r="G7" s="480"/>
      <c r="H7" s="475"/>
      <c r="I7" s="475"/>
      <c r="J7" s="477">
        <v>1</v>
      </c>
      <c r="K7" s="478">
        <v>66100</v>
      </c>
      <c r="L7" s="475"/>
      <c r="M7" s="479"/>
      <c r="N7" s="477"/>
      <c r="O7" s="479"/>
      <c r="P7" s="475"/>
      <c r="Q7" s="479">
        <f>'1. TALLERES SEMINARIOS'!D186</f>
        <v>66100</v>
      </c>
      <c r="R7" s="475">
        <v>39</v>
      </c>
      <c r="S7" s="475" t="s">
        <v>1784</v>
      </c>
      <c r="T7" s="475" t="s">
        <v>1785</v>
      </c>
      <c r="U7" s="475" t="s">
        <v>1786</v>
      </c>
      <c r="V7" s="475" t="s">
        <v>1787</v>
      </c>
      <c r="W7" s="475">
        <v>300</v>
      </c>
      <c r="X7" s="480" t="s">
        <v>1788</v>
      </c>
    </row>
    <row r="8" spans="1:24" ht="132.75" customHeight="1" x14ac:dyDescent="0.25">
      <c r="A8" s="844"/>
      <c r="B8" s="323"/>
      <c r="C8" s="324"/>
      <c r="D8" s="325"/>
      <c r="E8" s="480" t="s">
        <v>1789</v>
      </c>
      <c r="F8" s="331" t="s">
        <v>1790</v>
      </c>
      <c r="G8" s="480"/>
      <c r="H8" s="477">
        <v>0.5</v>
      </c>
      <c r="I8" s="478">
        <v>6000</v>
      </c>
      <c r="J8" s="477"/>
      <c r="K8" s="478"/>
      <c r="L8" s="477">
        <v>0.5</v>
      </c>
      <c r="M8" s="479">
        <v>6000</v>
      </c>
      <c r="N8" s="477"/>
      <c r="O8" s="479"/>
      <c r="P8" s="475">
        <v>1</v>
      </c>
      <c r="Q8" s="479">
        <f>'1. TALLERES SEMINARIOS'!D212</f>
        <v>12000</v>
      </c>
      <c r="R8" s="475">
        <v>156</v>
      </c>
      <c r="S8" s="475" t="s">
        <v>1776</v>
      </c>
      <c r="T8" s="475" t="s">
        <v>1791</v>
      </c>
      <c r="U8" s="475" t="s">
        <v>1792</v>
      </c>
      <c r="V8" s="475" t="s">
        <v>1793</v>
      </c>
      <c r="W8" s="475" t="s">
        <v>1794</v>
      </c>
      <c r="X8" s="480" t="s">
        <v>1781</v>
      </c>
    </row>
    <row r="9" spans="1:24" ht="132.75" customHeight="1" x14ac:dyDescent="0.25">
      <c r="A9" s="844"/>
      <c r="B9" s="323"/>
      <c r="C9" s="324"/>
      <c r="D9" s="325"/>
      <c r="E9" s="480" t="s">
        <v>1800</v>
      </c>
      <c r="F9" s="331" t="s">
        <v>1801</v>
      </c>
      <c r="G9" s="331"/>
      <c r="H9" s="481"/>
      <c r="I9" s="481"/>
      <c r="J9" s="481"/>
      <c r="K9" s="482"/>
      <c r="L9" s="481"/>
      <c r="M9" s="483"/>
      <c r="N9" s="477">
        <v>1</v>
      </c>
      <c r="O9" s="483">
        <v>30195</v>
      </c>
      <c r="P9" s="484"/>
      <c r="Q9" s="485">
        <f>'1. TALLERES SEMINARIOS'!D262</f>
        <v>30195</v>
      </c>
      <c r="R9" s="484">
        <v>39</v>
      </c>
      <c r="S9" s="484" t="s">
        <v>1784</v>
      </c>
      <c r="T9" s="484" t="s">
        <v>1802</v>
      </c>
      <c r="U9" s="484" t="s">
        <v>1803</v>
      </c>
      <c r="V9" s="484" t="s">
        <v>1804</v>
      </c>
      <c r="W9" s="484">
        <v>48</v>
      </c>
      <c r="X9" s="480" t="s">
        <v>1788</v>
      </c>
    </row>
    <row r="10" spans="1:24" s="692" customFormat="1" ht="108.75" customHeight="1" x14ac:dyDescent="0.25">
      <c r="A10" s="844"/>
      <c r="B10" s="684"/>
      <c r="C10" s="685" t="s">
        <v>1535</v>
      </c>
      <c r="D10" s="686" t="s">
        <v>1537</v>
      </c>
      <c r="E10" s="687" t="s">
        <v>1977</v>
      </c>
      <c r="F10" s="687" t="s">
        <v>2245</v>
      </c>
      <c r="G10" s="687"/>
      <c r="H10" s="687"/>
      <c r="I10" s="687"/>
      <c r="J10" s="688"/>
      <c r="K10" s="689"/>
      <c r="L10" s="688">
        <v>1</v>
      </c>
      <c r="M10" s="690">
        <v>4000</v>
      </c>
      <c r="N10" s="688"/>
      <c r="O10" s="690"/>
      <c r="P10" s="691">
        <f>H10+J10+L10+N10</f>
        <v>1</v>
      </c>
      <c r="Q10" s="691">
        <f>'5. ACTIVIDADES ESPECIALES'!D243</f>
        <v>4000</v>
      </c>
      <c r="R10" s="687"/>
      <c r="S10" s="687"/>
      <c r="T10" s="687" t="s">
        <v>1978</v>
      </c>
      <c r="U10" s="687" t="s">
        <v>1979</v>
      </c>
      <c r="V10" s="687" t="s">
        <v>1980</v>
      </c>
      <c r="W10" s="687" t="s">
        <v>1962</v>
      </c>
      <c r="X10" s="687" t="s">
        <v>1981</v>
      </c>
    </row>
    <row r="11" spans="1:24" s="696" customFormat="1" ht="108.75" customHeight="1" x14ac:dyDescent="0.25">
      <c r="A11" s="844"/>
      <c r="B11" s="693"/>
      <c r="C11" s="682"/>
      <c r="D11" s="694"/>
      <c r="E11" s="653" t="s">
        <v>2131</v>
      </c>
      <c r="F11" s="653" t="s">
        <v>2132</v>
      </c>
      <c r="G11" s="653"/>
      <c r="H11" s="654">
        <v>0</v>
      </c>
      <c r="I11" s="653"/>
      <c r="J11" s="654">
        <v>1</v>
      </c>
      <c r="K11" s="695">
        <v>3450</v>
      </c>
      <c r="L11" s="654">
        <v>0</v>
      </c>
      <c r="M11" s="581"/>
      <c r="N11" s="654"/>
      <c r="O11" s="581"/>
      <c r="P11" s="653"/>
      <c r="Q11" s="581">
        <f>'1. TALLERES SEMINARIOS'!D700</f>
        <v>3450</v>
      </c>
      <c r="R11" s="653"/>
      <c r="S11" s="653"/>
      <c r="T11" s="653" t="s">
        <v>2133</v>
      </c>
      <c r="U11" s="653" t="s">
        <v>2134</v>
      </c>
      <c r="V11" s="653" t="s">
        <v>2135</v>
      </c>
      <c r="W11" s="653" t="s">
        <v>2136</v>
      </c>
      <c r="X11" s="653" t="s">
        <v>2137</v>
      </c>
    </row>
    <row r="12" spans="1:24" s="696" customFormat="1" ht="108.75" customHeight="1" x14ac:dyDescent="0.25">
      <c r="A12" s="844"/>
      <c r="B12" s="693"/>
      <c r="C12" s="682"/>
      <c r="D12" s="694"/>
      <c r="E12" s="653" t="s">
        <v>2138</v>
      </c>
      <c r="F12" s="653" t="s">
        <v>2139</v>
      </c>
      <c r="G12" s="653"/>
      <c r="H12" s="654">
        <v>1</v>
      </c>
      <c r="I12" s="697">
        <v>3450</v>
      </c>
      <c r="J12" s="654"/>
      <c r="K12" s="695"/>
      <c r="L12" s="654"/>
      <c r="M12" s="581"/>
      <c r="N12" s="654"/>
      <c r="O12" s="581"/>
      <c r="P12" s="654">
        <f>H12</f>
        <v>1</v>
      </c>
      <c r="Q12" s="581">
        <v>3450</v>
      </c>
      <c r="R12" s="653"/>
      <c r="S12" s="653"/>
      <c r="T12" s="653" t="s">
        <v>2140</v>
      </c>
      <c r="U12" s="653" t="s">
        <v>2141</v>
      </c>
      <c r="V12" s="653" t="s">
        <v>2142</v>
      </c>
      <c r="W12" s="653" t="s">
        <v>2136</v>
      </c>
      <c r="X12" s="653" t="s">
        <v>2137</v>
      </c>
    </row>
    <row r="13" spans="1:24" ht="108.75" hidden="1" customHeight="1" x14ac:dyDescent="0.3">
      <c r="A13" s="844"/>
      <c r="B13" s="323"/>
      <c r="C13" s="324"/>
      <c r="D13" s="325" t="s">
        <v>1538</v>
      </c>
      <c r="E13" s="445"/>
      <c r="F13" s="445"/>
      <c r="G13" s="445"/>
      <c r="H13" s="327"/>
      <c r="I13" s="327"/>
      <c r="J13" s="328"/>
      <c r="K13" s="329"/>
      <c r="L13" s="327"/>
      <c r="M13" s="270"/>
      <c r="N13" s="328"/>
      <c r="O13" s="270"/>
      <c r="P13" s="327"/>
      <c r="Q13" s="270"/>
      <c r="R13" s="327"/>
      <c r="S13" s="327"/>
      <c r="T13" s="327"/>
      <c r="U13" s="327"/>
      <c r="V13" s="327"/>
      <c r="W13" s="327"/>
      <c r="X13" s="445"/>
    </row>
    <row r="14" spans="1:24" ht="129.75" hidden="1" customHeight="1" x14ac:dyDescent="0.3">
      <c r="A14" s="844"/>
      <c r="B14" s="323"/>
      <c r="C14" s="324" t="s">
        <v>1539</v>
      </c>
      <c r="D14" s="325" t="s">
        <v>1540</v>
      </c>
      <c r="E14" s="445"/>
      <c r="F14" s="445"/>
      <c r="G14" s="445"/>
      <c r="H14" s="327"/>
      <c r="I14" s="327"/>
      <c r="J14" s="328"/>
      <c r="K14" s="329"/>
      <c r="L14" s="327"/>
      <c r="M14" s="270"/>
      <c r="N14" s="328"/>
      <c r="O14" s="270"/>
      <c r="P14" s="327"/>
      <c r="Q14" s="270"/>
      <c r="R14" s="327"/>
      <c r="S14" s="327"/>
      <c r="T14" s="327"/>
      <c r="U14" s="327"/>
      <c r="V14" s="327"/>
      <c r="W14" s="327"/>
      <c r="X14" s="445"/>
    </row>
    <row r="15" spans="1:24" ht="85.5" hidden="1" customHeight="1" x14ac:dyDescent="0.3">
      <c r="A15" s="844"/>
      <c r="B15" s="845" t="s">
        <v>1531</v>
      </c>
      <c r="C15" s="324" t="s">
        <v>1541</v>
      </c>
      <c r="D15" s="325" t="s">
        <v>1542</v>
      </c>
      <c r="E15" s="326"/>
      <c r="F15" s="326"/>
      <c r="G15" s="445"/>
      <c r="H15" s="327"/>
      <c r="I15" s="327"/>
      <c r="J15" s="328"/>
      <c r="K15" s="329"/>
      <c r="L15" s="327"/>
      <c r="M15" s="270"/>
      <c r="N15" s="328"/>
      <c r="O15" s="270"/>
      <c r="P15" s="327"/>
      <c r="Q15" s="270"/>
      <c r="R15" s="327"/>
      <c r="S15" s="327"/>
      <c r="T15" s="327"/>
      <c r="U15" s="327"/>
      <c r="V15" s="327"/>
      <c r="W15" s="327"/>
      <c r="X15" s="326"/>
    </row>
    <row r="16" spans="1:24" ht="85.5" hidden="1" customHeight="1" x14ac:dyDescent="0.3">
      <c r="A16" s="844"/>
      <c r="B16" s="845"/>
      <c r="C16" s="324"/>
      <c r="D16" s="325" t="s">
        <v>1544</v>
      </c>
      <c r="E16" s="445"/>
      <c r="F16" s="445"/>
      <c r="G16" s="445"/>
      <c r="H16" s="327"/>
      <c r="I16" s="327"/>
      <c r="J16" s="328"/>
      <c r="K16" s="329"/>
      <c r="L16" s="327"/>
      <c r="M16" s="270"/>
      <c r="N16" s="328"/>
      <c r="O16" s="270"/>
      <c r="P16" s="327"/>
      <c r="Q16" s="270"/>
      <c r="R16" s="327"/>
      <c r="S16" s="327"/>
      <c r="T16" s="327"/>
      <c r="U16" s="327"/>
      <c r="V16" s="327"/>
      <c r="W16" s="327"/>
      <c r="X16" s="445"/>
    </row>
    <row r="17" spans="1:44" ht="211.5" customHeight="1" x14ac:dyDescent="0.25">
      <c r="A17" s="844"/>
      <c r="B17" s="845"/>
      <c r="C17" s="324" t="s">
        <v>1543</v>
      </c>
      <c r="D17" s="325" t="s">
        <v>1548</v>
      </c>
      <c r="E17" s="326" t="s">
        <v>1757</v>
      </c>
      <c r="F17" s="331" t="s">
        <v>1657</v>
      </c>
      <c r="G17" s="331"/>
      <c r="H17" s="332"/>
      <c r="I17" s="332"/>
      <c r="J17" s="332"/>
      <c r="K17" s="332"/>
      <c r="L17" s="337">
        <v>0.75</v>
      </c>
      <c r="M17" s="271"/>
      <c r="N17" s="337">
        <v>0.25</v>
      </c>
      <c r="O17" s="271"/>
      <c r="P17" s="338">
        <v>1</v>
      </c>
      <c r="Q17" s="273"/>
      <c r="R17" s="333"/>
      <c r="S17" s="333"/>
      <c r="T17" s="334" t="s">
        <v>1658</v>
      </c>
      <c r="U17" s="334" t="s">
        <v>1659</v>
      </c>
      <c r="V17" s="334" t="s">
        <v>1660</v>
      </c>
      <c r="W17" s="334" t="s">
        <v>1661</v>
      </c>
      <c r="X17" s="326" t="s">
        <v>1651</v>
      </c>
    </row>
    <row r="18" spans="1:44" ht="211.5" customHeight="1" x14ac:dyDescent="0.25">
      <c r="A18" s="844"/>
      <c r="B18" s="845"/>
      <c r="C18" s="324"/>
      <c r="D18" s="325"/>
      <c r="E18" s="480" t="s">
        <v>1795</v>
      </c>
      <c r="F18" s="331" t="s">
        <v>1796</v>
      </c>
      <c r="G18" s="331"/>
      <c r="H18" s="481"/>
      <c r="I18" s="481"/>
      <c r="J18" s="477">
        <v>1</v>
      </c>
      <c r="K18" s="482">
        <v>100000</v>
      </c>
      <c r="L18" s="481"/>
      <c r="M18" s="483"/>
      <c r="N18" s="481"/>
      <c r="O18" s="483"/>
      <c r="P18" s="484"/>
      <c r="Q18" s="485">
        <f>'1. TALLERES SEMINARIOS'!D236</f>
        <v>100000</v>
      </c>
      <c r="R18" s="484">
        <v>39</v>
      </c>
      <c r="S18" s="484" t="s">
        <v>1784</v>
      </c>
      <c r="T18" s="484" t="s">
        <v>1797</v>
      </c>
      <c r="U18" s="484" t="s">
        <v>1798</v>
      </c>
      <c r="V18" s="484" t="s">
        <v>1799</v>
      </c>
      <c r="W18" s="484">
        <v>300</v>
      </c>
      <c r="X18" s="480" t="s">
        <v>1788</v>
      </c>
      <c r="Y18" s="486"/>
      <c r="Z18" s="487"/>
      <c r="AA18" s="487"/>
      <c r="AB18" s="488"/>
      <c r="AC18" s="488"/>
      <c r="AD18" s="488"/>
      <c r="AE18" s="488"/>
      <c r="AF18" s="489"/>
      <c r="AG18" s="490"/>
      <c r="AH18" s="489"/>
      <c r="AI18" s="490"/>
      <c r="AJ18" s="491"/>
      <c r="AK18" s="492"/>
      <c r="AL18" s="347"/>
      <c r="AM18" s="347"/>
      <c r="AN18" s="493"/>
      <c r="AO18" s="493"/>
      <c r="AP18" s="493"/>
      <c r="AQ18" s="493"/>
      <c r="AR18" s="486"/>
    </row>
    <row r="19" spans="1:44" ht="211.5" hidden="1" customHeight="1" x14ac:dyDescent="0.3">
      <c r="A19" s="844"/>
      <c r="B19" s="845"/>
      <c r="C19" s="324"/>
      <c r="D19" s="325" t="s">
        <v>1547</v>
      </c>
      <c r="E19" s="445"/>
      <c r="F19" s="331"/>
      <c r="G19" s="331"/>
      <c r="H19" s="332"/>
      <c r="I19" s="332"/>
      <c r="J19" s="332"/>
      <c r="K19" s="332"/>
      <c r="L19" s="332"/>
      <c r="M19" s="271"/>
      <c r="N19" s="332"/>
      <c r="O19" s="271"/>
      <c r="P19" s="333"/>
      <c r="Q19" s="273"/>
      <c r="R19" s="333"/>
      <c r="S19" s="333"/>
      <c r="T19" s="334"/>
      <c r="U19" s="334"/>
      <c r="V19" s="334"/>
      <c r="W19" s="334"/>
      <c r="X19" s="445"/>
    </row>
    <row r="20" spans="1:44" ht="178.5" hidden="1" customHeight="1" x14ac:dyDescent="0.3">
      <c r="A20" s="844"/>
      <c r="B20" s="845"/>
      <c r="C20" s="324" t="s">
        <v>1545</v>
      </c>
      <c r="D20" s="325" t="s">
        <v>1546</v>
      </c>
      <c r="E20" s="326"/>
      <c r="F20" s="325"/>
      <c r="G20" s="325"/>
      <c r="H20" s="332"/>
      <c r="I20" s="335"/>
      <c r="J20" s="332"/>
      <c r="K20" s="335"/>
      <c r="L20" s="332"/>
      <c r="M20" s="271"/>
      <c r="N20" s="332"/>
      <c r="O20" s="271"/>
      <c r="P20" s="333"/>
      <c r="Q20" s="273"/>
      <c r="R20" s="333"/>
      <c r="S20" s="333"/>
      <c r="T20" s="333"/>
      <c r="U20" s="333"/>
      <c r="V20" s="333"/>
      <c r="W20" s="333"/>
      <c r="X20" s="326"/>
    </row>
    <row r="21" spans="1:44" ht="178.5" hidden="1" customHeight="1" x14ac:dyDescent="0.3">
      <c r="A21" s="844"/>
      <c r="B21" s="444"/>
      <c r="C21" s="324" t="s">
        <v>1549</v>
      </c>
      <c r="D21" s="447" t="s">
        <v>1550</v>
      </c>
      <c r="E21" s="445"/>
      <c r="F21" s="325"/>
      <c r="G21" s="325"/>
      <c r="H21" s="332"/>
      <c r="I21" s="335"/>
      <c r="J21" s="332"/>
      <c r="K21" s="335"/>
      <c r="L21" s="332"/>
      <c r="M21" s="271"/>
      <c r="N21" s="332"/>
      <c r="O21" s="271"/>
      <c r="P21" s="333"/>
      <c r="Q21" s="273"/>
      <c r="R21" s="333"/>
      <c r="S21" s="333"/>
      <c r="T21" s="333"/>
      <c r="U21" s="333"/>
      <c r="V21" s="333"/>
      <c r="W21" s="333"/>
      <c r="X21" s="445"/>
    </row>
    <row r="22" spans="1:44" ht="160.5" customHeight="1" x14ac:dyDescent="0.25">
      <c r="A22" s="844"/>
      <c r="B22" s="323" t="s">
        <v>1553</v>
      </c>
      <c r="C22" s="448" t="s">
        <v>1551</v>
      </c>
      <c r="D22" s="447" t="s">
        <v>1552</v>
      </c>
      <c r="E22" s="480" t="s">
        <v>1805</v>
      </c>
      <c r="F22" s="331" t="s">
        <v>1806</v>
      </c>
      <c r="G22" s="331"/>
      <c r="H22" s="494"/>
      <c r="I22" s="495"/>
      <c r="J22" s="477">
        <v>0.5</v>
      </c>
      <c r="K22" s="483">
        <f>Q22*J22</f>
        <v>25300</v>
      </c>
      <c r="L22" s="494"/>
      <c r="M22" s="483"/>
      <c r="N22" s="477">
        <v>0.5</v>
      </c>
      <c r="O22" s="483">
        <f>Q22*N22</f>
        <v>25300</v>
      </c>
      <c r="P22" s="496">
        <v>1</v>
      </c>
      <c r="Q22" s="485">
        <f>'5. ACTIVIDADES ESPECIALES'!D42</f>
        <v>50600</v>
      </c>
      <c r="R22" s="484">
        <v>23</v>
      </c>
      <c r="S22" s="484" t="s">
        <v>1807</v>
      </c>
      <c r="T22" s="484" t="s">
        <v>1808</v>
      </c>
      <c r="U22" s="504" t="s">
        <v>1809</v>
      </c>
      <c r="V22" s="484" t="s">
        <v>1810</v>
      </c>
      <c r="W22" s="484" t="s">
        <v>1811</v>
      </c>
      <c r="X22" s="480" t="s">
        <v>1812</v>
      </c>
    </row>
    <row r="23" spans="1:44" s="630" customFormat="1" ht="95.25" customHeight="1" x14ac:dyDescent="0.25">
      <c r="A23" s="844"/>
      <c r="B23" s="848" t="s">
        <v>1532</v>
      </c>
      <c r="C23" s="846" t="s">
        <v>1554</v>
      </c>
      <c r="D23" s="627" t="s">
        <v>1555</v>
      </c>
      <c r="E23" s="556" t="s">
        <v>1879</v>
      </c>
      <c r="F23" s="628" t="s">
        <v>1880</v>
      </c>
      <c r="G23" s="628"/>
      <c r="H23" s="558"/>
      <c r="I23" s="629"/>
      <c r="J23" s="558">
        <v>1</v>
      </c>
      <c r="K23" s="560">
        <v>20000</v>
      </c>
      <c r="L23" s="558"/>
      <c r="M23" s="560"/>
      <c r="N23" s="558"/>
      <c r="O23" s="560"/>
      <c r="P23" s="556"/>
      <c r="Q23" s="560">
        <f>'6. Becas'!D10</f>
        <v>20000</v>
      </c>
      <c r="R23" s="556"/>
      <c r="S23" s="556"/>
      <c r="T23" s="556" t="s">
        <v>1881</v>
      </c>
      <c r="U23" s="556" t="s">
        <v>1882</v>
      </c>
      <c r="V23" s="556" t="s">
        <v>1883</v>
      </c>
      <c r="W23" s="556" t="s">
        <v>1884</v>
      </c>
      <c r="X23" s="556" t="s">
        <v>1885</v>
      </c>
    </row>
    <row r="24" spans="1:44" ht="113.25" hidden="1" customHeight="1" x14ac:dyDescent="0.3">
      <c r="A24" s="844"/>
      <c r="B24" s="849"/>
      <c r="C24" s="847"/>
      <c r="D24" s="447" t="s">
        <v>1556</v>
      </c>
      <c r="E24" s="326"/>
      <c r="F24" s="341"/>
      <c r="G24" s="341"/>
      <c r="H24" s="337"/>
      <c r="I24" s="332"/>
      <c r="J24" s="337"/>
      <c r="K24" s="332"/>
      <c r="L24" s="337"/>
      <c r="M24" s="271"/>
      <c r="N24" s="337"/>
      <c r="O24" s="271"/>
      <c r="P24" s="338"/>
      <c r="Q24" s="273"/>
      <c r="R24" s="333"/>
      <c r="S24" s="333"/>
      <c r="T24" s="333"/>
      <c r="U24" s="333"/>
      <c r="V24" s="333"/>
      <c r="W24" s="333"/>
      <c r="X24" s="326"/>
    </row>
    <row r="25" spans="1:44" ht="120" customHeight="1" x14ac:dyDescent="0.25">
      <c r="A25" s="844"/>
      <c r="B25" s="848" t="s">
        <v>1533</v>
      </c>
      <c r="C25" s="846" t="s">
        <v>1557</v>
      </c>
      <c r="D25" s="447" t="s">
        <v>1558</v>
      </c>
      <c r="E25" s="326" t="s">
        <v>1758</v>
      </c>
      <c r="F25" s="325" t="s">
        <v>1652</v>
      </c>
      <c r="G25" s="325"/>
      <c r="H25" s="337">
        <v>0.5</v>
      </c>
      <c r="I25" s="483">
        <v>0</v>
      </c>
      <c r="J25" s="239">
        <v>0.5</v>
      </c>
      <c r="K25" s="483">
        <v>0</v>
      </c>
      <c r="L25" s="332"/>
      <c r="M25" s="271"/>
      <c r="N25" s="332"/>
      <c r="O25" s="271"/>
      <c r="P25" s="240">
        <v>1</v>
      </c>
      <c r="Q25" s="270">
        <v>0</v>
      </c>
      <c r="R25" s="327"/>
      <c r="S25" s="327"/>
      <c r="T25" s="336" t="s">
        <v>1653</v>
      </c>
      <c r="U25" s="336" t="s">
        <v>1654</v>
      </c>
      <c r="V25" s="333" t="s">
        <v>1655</v>
      </c>
      <c r="W25" s="333" t="s">
        <v>1656</v>
      </c>
      <c r="X25" s="326" t="s">
        <v>1651</v>
      </c>
    </row>
    <row r="26" spans="1:44" ht="170.25" hidden="1" customHeight="1" x14ac:dyDescent="0.3">
      <c r="A26" s="844"/>
      <c r="B26" s="849"/>
      <c r="C26" s="847"/>
      <c r="D26" s="325" t="s">
        <v>1560</v>
      </c>
      <c r="E26" s="326"/>
      <c r="F26" s="325"/>
      <c r="G26" s="325"/>
      <c r="H26" s="332"/>
      <c r="I26" s="332"/>
      <c r="J26" s="239"/>
      <c r="K26" s="332"/>
      <c r="L26" s="332"/>
      <c r="M26" s="271"/>
      <c r="N26" s="332"/>
      <c r="O26" s="271"/>
      <c r="P26" s="240"/>
      <c r="Q26" s="270"/>
      <c r="R26" s="327"/>
      <c r="S26" s="327"/>
      <c r="T26" s="336"/>
      <c r="U26" s="336"/>
      <c r="V26" s="333"/>
      <c r="W26" s="333"/>
      <c r="X26" s="326"/>
    </row>
    <row r="27" spans="1:44" ht="96" hidden="1" customHeight="1" x14ac:dyDescent="0.3">
      <c r="A27" s="449"/>
      <c r="B27" s="323"/>
      <c r="C27" s="324"/>
      <c r="D27" s="325" t="s">
        <v>1559</v>
      </c>
      <c r="E27" s="451"/>
      <c r="F27" s="325"/>
      <c r="G27" s="325"/>
      <c r="H27" s="332"/>
      <c r="I27" s="332"/>
      <c r="J27" s="239"/>
      <c r="K27" s="332"/>
      <c r="L27" s="332"/>
      <c r="M27" s="271"/>
      <c r="N27" s="332"/>
      <c r="O27" s="271"/>
      <c r="P27" s="240"/>
      <c r="Q27" s="270"/>
      <c r="R27" s="327"/>
      <c r="S27" s="327"/>
      <c r="T27" s="336"/>
      <c r="U27" s="336"/>
      <c r="V27" s="333"/>
      <c r="W27" s="333"/>
      <c r="X27" s="445"/>
    </row>
    <row r="28" spans="1:44" ht="96" customHeight="1" x14ac:dyDescent="0.25">
      <c r="A28" s="449"/>
      <c r="B28" s="450"/>
      <c r="C28" s="324" t="s">
        <v>1561</v>
      </c>
      <c r="D28" s="325" t="s">
        <v>1562</v>
      </c>
      <c r="E28" s="445" t="s">
        <v>1759</v>
      </c>
      <c r="F28" s="325" t="s">
        <v>1662</v>
      </c>
      <c r="G28" s="325"/>
      <c r="H28" s="337">
        <v>0.25</v>
      </c>
      <c r="I28" s="471">
        <f>Q28*H28</f>
        <v>4560</v>
      </c>
      <c r="J28" s="239">
        <v>0.25</v>
      </c>
      <c r="K28" s="471">
        <f>Q28*J28</f>
        <v>4560</v>
      </c>
      <c r="L28" s="337">
        <v>0.25</v>
      </c>
      <c r="M28" s="271">
        <f>Q28*L28</f>
        <v>4560</v>
      </c>
      <c r="N28" s="337">
        <v>0.25</v>
      </c>
      <c r="O28" s="271">
        <f>N28*Q28</f>
        <v>4560</v>
      </c>
      <c r="P28" s="240">
        <v>1</v>
      </c>
      <c r="Q28" s="270">
        <f>'5. ACTIVIDADES ESPECIALES'!D10</f>
        <v>18240</v>
      </c>
      <c r="R28" s="327"/>
      <c r="S28" s="327"/>
      <c r="T28" s="336" t="s">
        <v>1663</v>
      </c>
      <c r="U28" s="336" t="s">
        <v>1664</v>
      </c>
      <c r="V28" s="333" t="s">
        <v>1665</v>
      </c>
      <c r="W28" s="333" t="s">
        <v>1666</v>
      </c>
      <c r="X28" s="445" t="s">
        <v>1651</v>
      </c>
    </row>
    <row r="29" spans="1:44" ht="133.5" hidden="1" customHeight="1" x14ac:dyDescent="0.3">
      <c r="A29" s="449"/>
      <c r="B29" s="450"/>
      <c r="C29" s="324" t="s">
        <v>1563</v>
      </c>
      <c r="D29" s="447" t="s">
        <v>1564</v>
      </c>
      <c r="E29" s="445"/>
      <c r="F29" s="325"/>
      <c r="G29" s="325"/>
      <c r="H29" s="332"/>
      <c r="I29" s="332"/>
      <c r="J29" s="239"/>
      <c r="K29" s="332"/>
      <c r="L29" s="332"/>
      <c r="M29" s="271"/>
      <c r="N29" s="332"/>
      <c r="O29" s="271"/>
      <c r="P29" s="240"/>
      <c r="Q29" s="270"/>
      <c r="R29" s="327"/>
      <c r="S29" s="327"/>
      <c r="T29" s="336"/>
      <c r="U29" s="336"/>
      <c r="V29" s="333"/>
      <c r="W29" s="333"/>
      <c r="X29" s="445"/>
    </row>
    <row r="30" spans="1:44" ht="186.75" hidden="1" customHeight="1" x14ac:dyDescent="0.3">
      <c r="A30" s="449"/>
      <c r="B30" s="450"/>
      <c r="C30" s="448" t="s">
        <v>1565</v>
      </c>
      <c r="D30" s="325" t="s">
        <v>1566</v>
      </c>
      <c r="E30" s="445"/>
      <c r="F30" s="325"/>
      <c r="G30" s="325"/>
      <c r="H30" s="332"/>
      <c r="I30" s="332"/>
      <c r="J30" s="239"/>
      <c r="K30" s="332"/>
      <c r="L30" s="332"/>
      <c r="M30" s="271"/>
      <c r="N30" s="332"/>
      <c r="O30" s="271"/>
      <c r="P30" s="240"/>
      <c r="Q30" s="270"/>
      <c r="R30" s="327"/>
      <c r="S30" s="327"/>
      <c r="T30" s="336"/>
      <c r="U30" s="336"/>
      <c r="V30" s="333"/>
      <c r="W30" s="333"/>
      <c r="X30" s="445"/>
    </row>
    <row r="31" spans="1:44" ht="96" customHeight="1" x14ac:dyDescent="0.25">
      <c r="A31" s="449"/>
      <c r="B31" s="450"/>
      <c r="C31" s="324"/>
      <c r="D31" s="325" t="s">
        <v>1567</v>
      </c>
      <c r="E31" s="480" t="s">
        <v>1813</v>
      </c>
      <c r="F31" s="331" t="s">
        <v>1814</v>
      </c>
      <c r="G31" s="331"/>
      <c r="H31" s="481"/>
      <c r="I31" s="481"/>
      <c r="J31" s="497"/>
      <c r="K31" s="481"/>
      <c r="L31" s="494">
        <v>1</v>
      </c>
      <c r="M31" s="483">
        <v>100000</v>
      </c>
      <c r="N31" s="481"/>
      <c r="O31" s="483"/>
      <c r="P31" s="498">
        <v>1</v>
      </c>
      <c r="Q31" s="479">
        <v>100000</v>
      </c>
      <c r="R31" s="475">
        <v>463</v>
      </c>
      <c r="S31" s="475" t="s">
        <v>1815</v>
      </c>
      <c r="T31" s="476" t="s">
        <v>1816</v>
      </c>
      <c r="U31" s="476" t="s">
        <v>1817</v>
      </c>
      <c r="V31" s="484" t="s">
        <v>1793</v>
      </c>
      <c r="W31" s="484" t="s">
        <v>1812</v>
      </c>
      <c r="X31" s="480" t="s">
        <v>1781</v>
      </c>
    </row>
    <row r="32" spans="1:44" s="630" customFormat="1" ht="96" customHeight="1" x14ac:dyDescent="0.25">
      <c r="A32" s="631"/>
      <c r="B32" s="632"/>
      <c r="C32" s="615"/>
      <c r="D32" s="628"/>
      <c r="E32" s="556" t="s">
        <v>1758</v>
      </c>
      <c r="F32" s="628" t="s">
        <v>1886</v>
      </c>
      <c r="G32" s="628"/>
      <c r="H32" s="558"/>
      <c r="I32" s="629"/>
      <c r="J32" s="558">
        <v>0</v>
      </c>
      <c r="K32" s="629">
        <v>0</v>
      </c>
      <c r="L32" s="558"/>
      <c r="M32" s="560"/>
      <c r="N32" s="558">
        <v>1</v>
      </c>
      <c r="O32" s="560">
        <v>2400</v>
      </c>
      <c r="P32" s="556"/>
      <c r="Q32" s="560">
        <f>'1. TALLERES SEMINARIOS'!D331</f>
        <v>2400</v>
      </c>
      <c r="R32" s="556"/>
      <c r="S32" s="556"/>
      <c r="T32" s="628" t="s">
        <v>1887</v>
      </c>
      <c r="U32" s="628" t="s">
        <v>1888</v>
      </c>
      <c r="V32" s="615" t="s">
        <v>1889</v>
      </c>
      <c r="W32" s="615" t="s">
        <v>1890</v>
      </c>
      <c r="X32" s="556" t="s">
        <v>1891</v>
      </c>
    </row>
    <row r="33" spans="1:24" ht="133.5" hidden="1" customHeight="1" x14ac:dyDescent="0.3">
      <c r="A33" s="449"/>
      <c r="B33" s="450"/>
      <c r="C33" s="324"/>
      <c r="D33" s="447" t="s">
        <v>1568</v>
      </c>
      <c r="E33" s="445"/>
      <c r="F33" s="325"/>
      <c r="G33" s="325"/>
      <c r="H33" s="332"/>
      <c r="I33" s="332"/>
      <c r="J33" s="239"/>
      <c r="K33" s="332"/>
      <c r="L33" s="332"/>
      <c r="M33" s="271"/>
      <c r="N33" s="332"/>
      <c r="O33" s="271"/>
      <c r="P33" s="240"/>
      <c r="Q33" s="270"/>
      <c r="R33" s="327"/>
      <c r="S33" s="327"/>
      <c r="T33" s="336"/>
      <c r="U33" s="336"/>
      <c r="V33" s="333"/>
      <c r="W33" s="333"/>
      <c r="X33" s="445"/>
    </row>
    <row r="34" spans="1:24" ht="67.5" customHeight="1" x14ac:dyDescent="0.25">
      <c r="A34" s="419"/>
      <c r="B34" s="420"/>
      <c r="C34" s="419" t="s">
        <v>103</v>
      </c>
      <c r="D34" s="420"/>
      <c r="E34" s="420"/>
      <c r="F34" s="421"/>
      <c r="G34" s="421"/>
      <c r="H34" s="342">
        <f t="shared" ref="H34:N34" si="0">SUM(H7:H26)</f>
        <v>2</v>
      </c>
      <c r="I34" s="343">
        <f>SUM(I7:I33)</f>
        <v>14010</v>
      </c>
      <c r="J34" s="342">
        <f t="shared" si="0"/>
        <v>5</v>
      </c>
      <c r="K34" s="342">
        <f>SUM(K7:K33)</f>
        <v>219410</v>
      </c>
      <c r="L34" s="342">
        <f t="shared" si="0"/>
        <v>2.25</v>
      </c>
      <c r="M34" s="343">
        <f>SUM(M7:M33)</f>
        <v>114560</v>
      </c>
      <c r="N34" s="342">
        <f t="shared" si="0"/>
        <v>1.75</v>
      </c>
      <c r="O34" s="342">
        <f>SUM(O7:O33)</f>
        <v>62455</v>
      </c>
      <c r="P34" s="342">
        <f>H34+J34+L34+N34</f>
        <v>11</v>
      </c>
      <c r="Q34" s="344">
        <f>SUM(Q7:Q33)</f>
        <v>410435</v>
      </c>
      <c r="R34" s="345"/>
      <c r="S34" s="345"/>
      <c r="T34" s="345"/>
      <c r="U34" s="345"/>
      <c r="V34" s="345"/>
      <c r="W34" s="345"/>
      <c r="X34" s="345"/>
    </row>
    <row r="35" spans="1:24" ht="197.25" customHeight="1" x14ac:dyDescent="0.25">
      <c r="A35" s="346"/>
      <c r="B35" s="347"/>
      <c r="C35" s="347"/>
      <c r="D35" s="347"/>
      <c r="E35" s="348"/>
      <c r="F35" s="347"/>
      <c r="G35" s="347"/>
      <c r="H35" s="347"/>
      <c r="I35" s="347"/>
      <c r="J35" s="347"/>
      <c r="K35" s="347"/>
      <c r="L35" s="347"/>
      <c r="M35" s="347"/>
      <c r="N35" s="347"/>
      <c r="O35" s="347"/>
      <c r="P35" s="347"/>
      <c r="Q35" s="347"/>
      <c r="R35" s="347"/>
      <c r="S35" s="347"/>
      <c r="T35" s="347"/>
      <c r="U35" s="347"/>
      <c r="V35" s="347"/>
      <c r="W35" s="347"/>
      <c r="X35" s="347"/>
    </row>
    <row r="36" spans="1:24" ht="105" customHeight="1" x14ac:dyDescent="0.25">
      <c r="A36" s="346"/>
      <c r="B36" s="347"/>
      <c r="C36" s="347"/>
      <c r="D36" s="347"/>
      <c r="E36" s="348"/>
      <c r="F36" s="347"/>
      <c r="G36" s="347"/>
      <c r="H36" s="347"/>
      <c r="I36" s="347"/>
      <c r="J36" s="347"/>
      <c r="K36" s="347"/>
      <c r="L36" s="347"/>
      <c r="M36" s="347"/>
      <c r="N36" s="347"/>
      <c r="O36" s="347"/>
      <c r="P36" s="347"/>
      <c r="Q36" s="347"/>
      <c r="R36" s="347"/>
      <c r="S36" s="347"/>
      <c r="T36" s="347"/>
      <c r="U36" s="347"/>
      <c r="V36" s="347"/>
      <c r="W36" s="347"/>
      <c r="X36" s="347"/>
    </row>
    <row r="37" spans="1:24" ht="69" customHeight="1" x14ac:dyDescent="0.25">
      <c r="A37" s="346"/>
      <c r="B37" s="347"/>
      <c r="C37" s="347"/>
      <c r="D37" s="347"/>
      <c r="E37" s="348"/>
      <c r="F37" s="347"/>
      <c r="G37" s="347"/>
      <c r="H37" s="347"/>
      <c r="I37" s="347"/>
      <c r="J37" s="347"/>
      <c r="K37" s="347"/>
      <c r="L37" s="347"/>
      <c r="M37" s="347"/>
      <c r="N37" s="347"/>
      <c r="O37" s="347"/>
      <c r="P37" s="347"/>
      <c r="Q37" s="347"/>
      <c r="R37" s="347"/>
      <c r="S37" s="347"/>
      <c r="T37" s="347"/>
      <c r="U37" s="347"/>
      <c r="V37" s="347"/>
      <c r="W37" s="347"/>
      <c r="X37" s="347"/>
    </row>
    <row r="38" spans="1:24" ht="57.75" customHeight="1" x14ac:dyDescent="0.25">
      <c r="A38" s="346"/>
      <c r="B38" s="347"/>
      <c r="C38" s="347"/>
      <c r="D38" s="347"/>
      <c r="E38" s="348"/>
      <c r="F38" s="347"/>
      <c r="G38" s="347"/>
      <c r="H38" s="347"/>
      <c r="I38" s="347"/>
      <c r="J38" s="347"/>
      <c r="K38" s="347"/>
      <c r="L38" s="347"/>
      <c r="M38" s="347"/>
      <c r="N38" s="347"/>
      <c r="O38" s="347"/>
      <c r="P38" s="347"/>
      <c r="Q38" s="347"/>
      <c r="R38" s="347"/>
      <c r="S38" s="347"/>
      <c r="T38" s="347"/>
      <c r="U38" s="347"/>
      <c r="V38" s="347"/>
      <c r="W38" s="347"/>
      <c r="X38" s="347"/>
    </row>
    <row r="39" spans="1:24" ht="94.5" customHeight="1" x14ac:dyDescent="0.25">
      <c r="A39" s="346"/>
      <c r="B39" s="347"/>
      <c r="C39" s="347"/>
      <c r="D39" s="347"/>
      <c r="E39" s="348"/>
      <c r="F39" s="347"/>
      <c r="G39" s="347"/>
      <c r="H39" s="347"/>
      <c r="I39" s="347"/>
      <c r="J39" s="347"/>
      <c r="K39" s="347"/>
      <c r="L39" s="347"/>
      <c r="M39" s="347"/>
      <c r="N39" s="347"/>
      <c r="O39" s="347"/>
      <c r="P39" s="347"/>
      <c r="Q39" s="347"/>
      <c r="R39" s="347"/>
      <c r="S39" s="347"/>
      <c r="T39" s="347"/>
      <c r="U39" s="347"/>
      <c r="V39" s="347"/>
      <c r="W39" s="347"/>
      <c r="X39" s="347"/>
    </row>
    <row r="40" spans="1:24" ht="72.75" customHeight="1" x14ac:dyDescent="0.25">
      <c r="A40" s="346"/>
      <c r="B40" s="347"/>
      <c r="C40" s="347"/>
      <c r="D40" s="347"/>
      <c r="E40" s="348"/>
      <c r="F40" s="347"/>
      <c r="G40" s="347"/>
      <c r="H40" s="347"/>
      <c r="I40" s="347"/>
      <c r="J40" s="347"/>
      <c r="K40" s="347"/>
      <c r="L40" s="347"/>
      <c r="M40" s="347"/>
      <c r="N40" s="347"/>
      <c r="O40" s="347"/>
      <c r="P40" s="347"/>
      <c r="Q40" s="347"/>
      <c r="R40" s="347"/>
      <c r="S40" s="347"/>
      <c r="T40" s="347"/>
      <c r="U40" s="347"/>
      <c r="V40" s="347"/>
      <c r="W40" s="347"/>
      <c r="X40" s="347"/>
    </row>
    <row r="41" spans="1:24" ht="94.5" customHeight="1" x14ac:dyDescent="0.25">
      <c r="A41" s="346"/>
      <c r="B41" s="347"/>
      <c r="C41" s="347"/>
      <c r="D41" s="347"/>
      <c r="E41" s="348"/>
      <c r="F41" s="347"/>
      <c r="G41" s="347"/>
      <c r="H41" s="347"/>
      <c r="I41" s="347"/>
      <c r="J41" s="347"/>
      <c r="K41" s="347"/>
      <c r="L41" s="347"/>
      <c r="M41" s="347"/>
      <c r="N41" s="347"/>
      <c r="O41" s="347"/>
      <c r="P41" s="347"/>
      <c r="Q41" s="347"/>
      <c r="R41" s="347"/>
      <c r="S41" s="347"/>
      <c r="T41" s="347"/>
      <c r="U41" s="347"/>
      <c r="V41" s="347"/>
      <c r="W41" s="347"/>
      <c r="X41" s="347"/>
    </row>
    <row r="42" spans="1:24" ht="94.5" customHeight="1" x14ac:dyDescent="0.25">
      <c r="A42" s="346"/>
      <c r="B42" s="347"/>
      <c r="C42" s="347"/>
      <c r="D42" s="347"/>
      <c r="E42" s="348"/>
      <c r="F42" s="347"/>
      <c r="G42" s="347"/>
      <c r="H42" s="347"/>
      <c r="I42" s="347"/>
      <c r="J42" s="347"/>
      <c r="K42" s="347"/>
      <c r="L42" s="347"/>
      <c r="M42" s="347"/>
      <c r="N42" s="347"/>
      <c r="O42" s="347"/>
      <c r="P42" s="347"/>
      <c r="Q42" s="347"/>
      <c r="R42" s="347"/>
      <c r="S42" s="347"/>
      <c r="T42" s="347"/>
      <c r="U42" s="347"/>
      <c r="V42" s="347"/>
      <c r="W42" s="347"/>
      <c r="X42" s="347"/>
    </row>
    <row r="43" spans="1:24" ht="94.5" customHeight="1" x14ac:dyDescent="0.25">
      <c r="A43" s="346"/>
      <c r="B43" s="347"/>
      <c r="C43" s="347"/>
      <c r="D43" s="347"/>
      <c r="E43" s="348"/>
      <c r="F43" s="347"/>
      <c r="G43" s="347"/>
      <c r="H43" s="347"/>
      <c r="I43" s="347"/>
      <c r="J43" s="347"/>
      <c r="K43" s="347"/>
      <c r="L43" s="347"/>
      <c r="M43" s="347"/>
      <c r="N43" s="347"/>
      <c r="O43" s="347"/>
      <c r="P43" s="347"/>
      <c r="Q43" s="347"/>
      <c r="R43" s="347"/>
      <c r="S43" s="347"/>
      <c r="T43" s="347"/>
      <c r="U43" s="347"/>
      <c r="V43" s="347"/>
      <c r="W43" s="347"/>
      <c r="X43" s="347"/>
    </row>
    <row r="44" spans="1:24" ht="94.5" customHeight="1" x14ac:dyDescent="0.25">
      <c r="A44" s="346"/>
      <c r="B44" s="347"/>
      <c r="C44" s="347"/>
      <c r="D44" s="347"/>
      <c r="E44" s="348"/>
      <c r="F44" s="347"/>
      <c r="G44" s="347"/>
      <c r="H44" s="347"/>
      <c r="I44" s="347"/>
      <c r="J44" s="347"/>
      <c r="K44" s="347"/>
      <c r="L44" s="347"/>
      <c r="M44" s="347"/>
      <c r="N44" s="347"/>
      <c r="O44" s="347"/>
      <c r="P44" s="347"/>
      <c r="Q44" s="347"/>
      <c r="R44" s="347"/>
      <c r="S44" s="347"/>
      <c r="T44" s="347"/>
      <c r="U44" s="347"/>
      <c r="V44" s="347"/>
      <c r="W44" s="347"/>
      <c r="X44" s="347"/>
    </row>
    <row r="45" spans="1:24" ht="72.75" customHeight="1" x14ac:dyDescent="0.25">
      <c r="A45" s="346"/>
      <c r="B45" s="347"/>
      <c r="C45" s="347"/>
      <c r="D45" s="347"/>
      <c r="E45" s="348"/>
      <c r="F45" s="347"/>
      <c r="G45" s="347"/>
      <c r="H45" s="347"/>
      <c r="I45" s="347"/>
      <c r="J45" s="347"/>
      <c r="K45" s="347"/>
      <c r="L45" s="347"/>
      <c r="M45" s="347"/>
      <c r="N45" s="347"/>
      <c r="O45" s="347"/>
      <c r="P45" s="347"/>
      <c r="Q45" s="347"/>
      <c r="R45" s="347"/>
      <c r="S45" s="347"/>
      <c r="T45" s="347"/>
      <c r="U45" s="347"/>
      <c r="V45" s="347"/>
      <c r="W45" s="347"/>
      <c r="X45" s="347"/>
    </row>
    <row r="46" spans="1:24" ht="72.75" customHeight="1" x14ac:dyDescent="0.25">
      <c r="A46" s="346"/>
      <c r="B46" s="347"/>
      <c r="C46" s="347"/>
      <c r="D46" s="347"/>
      <c r="E46" s="348"/>
      <c r="F46" s="347"/>
      <c r="G46" s="347"/>
      <c r="H46" s="347"/>
      <c r="I46" s="347"/>
      <c r="J46" s="347"/>
      <c r="K46" s="347"/>
      <c r="L46" s="347"/>
      <c r="M46" s="347"/>
      <c r="N46" s="347"/>
      <c r="O46" s="347"/>
      <c r="P46" s="347"/>
      <c r="Q46" s="347"/>
      <c r="R46" s="347"/>
      <c r="S46" s="347"/>
      <c r="T46" s="347"/>
      <c r="U46" s="347"/>
      <c r="V46" s="347"/>
      <c r="W46" s="347"/>
      <c r="X46" s="347"/>
    </row>
    <row r="47" spans="1:24" ht="72.75" customHeight="1" x14ac:dyDescent="0.25">
      <c r="A47" s="346"/>
      <c r="B47" s="347"/>
      <c r="C47" s="347"/>
      <c r="D47" s="347"/>
      <c r="E47" s="348"/>
      <c r="F47" s="347"/>
      <c r="G47" s="347"/>
      <c r="H47" s="347"/>
      <c r="I47" s="347"/>
      <c r="J47" s="347"/>
      <c r="K47" s="347"/>
      <c r="L47" s="347"/>
      <c r="M47" s="347"/>
      <c r="N47" s="347"/>
      <c r="O47" s="347"/>
      <c r="P47" s="347"/>
      <c r="Q47" s="347"/>
      <c r="R47" s="347"/>
      <c r="S47" s="347"/>
      <c r="T47" s="347"/>
      <c r="U47" s="347"/>
      <c r="V47" s="347"/>
      <c r="W47" s="347"/>
      <c r="X47" s="347"/>
    </row>
    <row r="48" spans="1:24" ht="72.75" customHeight="1" x14ac:dyDescent="0.25">
      <c r="A48" s="346"/>
      <c r="B48" s="347"/>
      <c r="C48" s="347"/>
      <c r="D48" s="347"/>
      <c r="E48" s="348"/>
      <c r="F48" s="347"/>
      <c r="G48" s="347"/>
      <c r="H48" s="347"/>
      <c r="I48" s="347"/>
      <c r="J48" s="347"/>
      <c r="K48" s="347"/>
      <c r="L48" s="347"/>
      <c r="M48" s="347"/>
      <c r="N48" s="347"/>
      <c r="O48" s="347"/>
      <c r="P48" s="347"/>
      <c r="Q48" s="347"/>
      <c r="R48" s="347"/>
      <c r="S48" s="347"/>
      <c r="T48" s="347"/>
      <c r="U48" s="347"/>
      <c r="V48" s="347"/>
      <c r="W48" s="347"/>
      <c r="X48" s="347"/>
    </row>
    <row r="49" spans="1:24" ht="52.5" customHeight="1" x14ac:dyDescent="0.25">
      <c r="A49" s="346"/>
      <c r="B49" s="347"/>
      <c r="C49" s="347"/>
      <c r="D49" s="347"/>
      <c r="E49" s="348"/>
      <c r="F49" s="347"/>
      <c r="G49" s="347"/>
      <c r="H49" s="347"/>
      <c r="I49" s="347"/>
      <c r="J49" s="347"/>
      <c r="K49" s="347"/>
      <c r="L49" s="347"/>
      <c r="M49" s="347"/>
      <c r="N49" s="347"/>
      <c r="O49" s="347"/>
      <c r="P49" s="347"/>
      <c r="Q49" s="347"/>
      <c r="R49" s="347"/>
      <c r="S49" s="347"/>
      <c r="T49" s="347"/>
      <c r="U49" s="347"/>
      <c r="V49" s="347"/>
      <c r="W49" s="347"/>
      <c r="X49" s="347"/>
    </row>
    <row r="50" spans="1:24" ht="72.75" customHeight="1" x14ac:dyDescent="0.25">
      <c r="A50" s="346"/>
      <c r="B50" s="347"/>
      <c r="C50" s="347"/>
      <c r="D50" s="347"/>
      <c r="E50" s="348"/>
      <c r="F50" s="347"/>
      <c r="G50" s="347"/>
      <c r="H50" s="347"/>
      <c r="I50" s="347"/>
      <c r="J50" s="347"/>
      <c r="K50" s="347"/>
      <c r="L50" s="347"/>
      <c r="M50" s="347"/>
      <c r="N50" s="347"/>
      <c r="O50" s="347"/>
      <c r="P50" s="347"/>
      <c r="Q50" s="347"/>
      <c r="R50" s="347"/>
      <c r="S50" s="347"/>
      <c r="T50" s="347"/>
      <c r="U50" s="347"/>
      <c r="V50" s="347"/>
      <c r="W50" s="347"/>
      <c r="X50" s="347"/>
    </row>
    <row r="51" spans="1:24" ht="67.5" customHeight="1" x14ac:dyDescent="0.25">
      <c r="A51" s="346"/>
      <c r="B51" s="347"/>
      <c r="C51" s="347"/>
      <c r="D51" s="347"/>
      <c r="E51" s="348"/>
      <c r="F51" s="347"/>
      <c r="G51" s="347"/>
      <c r="H51" s="347"/>
      <c r="I51" s="347"/>
      <c r="J51" s="347"/>
      <c r="K51" s="347"/>
      <c r="L51" s="347"/>
      <c r="M51" s="347"/>
      <c r="N51" s="347"/>
      <c r="O51" s="347"/>
      <c r="P51" s="347"/>
      <c r="Q51" s="347"/>
      <c r="R51" s="347"/>
      <c r="S51" s="347"/>
      <c r="T51" s="347"/>
      <c r="U51" s="347"/>
      <c r="V51" s="347"/>
      <c r="W51" s="347"/>
      <c r="X51" s="347"/>
    </row>
    <row r="52" spans="1:24" ht="39.75" customHeight="1" x14ac:dyDescent="0.25">
      <c r="A52" s="346"/>
      <c r="B52" s="347"/>
      <c r="C52" s="347"/>
      <c r="D52" s="347"/>
      <c r="E52" s="348"/>
      <c r="F52" s="347"/>
      <c r="G52" s="347"/>
      <c r="H52" s="347"/>
      <c r="I52" s="347"/>
      <c r="J52" s="347"/>
      <c r="K52" s="347"/>
      <c r="L52" s="347"/>
      <c r="M52" s="347"/>
      <c r="N52" s="347"/>
      <c r="O52" s="347"/>
      <c r="P52" s="347"/>
      <c r="Q52" s="347"/>
      <c r="R52" s="347"/>
      <c r="S52" s="347"/>
      <c r="T52" s="347"/>
      <c r="U52" s="347"/>
      <c r="V52" s="347"/>
      <c r="W52" s="347"/>
      <c r="X52" s="347"/>
    </row>
    <row r="53" spans="1:24" ht="72.75" customHeight="1" x14ac:dyDescent="0.25">
      <c r="A53" s="346"/>
      <c r="B53" s="347"/>
      <c r="C53" s="347"/>
      <c r="D53" s="347"/>
      <c r="E53" s="348"/>
      <c r="F53" s="347"/>
      <c r="G53" s="347"/>
      <c r="H53" s="347"/>
      <c r="I53" s="347"/>
      <c r="J53" s="347"/>
      <c r="K53" s="347"/>
      <c r="L53" s="347"/>
      <c r="M53" s="347"/>
      <c r="N53" s="347"/>
      <c r="O53" s="347"/>
      <c r="P53" s="347"/>
      <c r="Q53" s="347"/>
      <c r="R53" s="347"/>
      <c r="S53" s="347"/>
      <c r="T53" s="347"/>
      <c r="U53" s="347"/>
      <c r="V53" s="347"/>
      <c r="W53" s="347"/>
      <c r="X53" s="347"/>
    </row>
    <row r="54" spans="1:24" ht="72.75" customHeight="1" x14ac:dyDescent="0.25">
      <c r="A54" s="346"/>
      <c r="B54" s="347"/>
      <c r="C54" s="347"/>
      <c r="D54" s="347"/>
      <c r="E54" s="348"/>
      <c r="F54" s="347"/>
      <c r="G54" s="347"/>
      <c r="H54" s="347"/>
      <c r="I54" s="347"/>
      <c r="J54" s="347"/>
      <c r="K54" s="347"/>
      <c r="L54" s="347"/>
      <c r="M54" s="347"/>
      <c r="N54" s="347"/>
      <c r="O54" s="347"/>
      <c r="P54" s="347"/>
      <c r="Q54" s="347"/>
      <c r="R54" s="347"/>
      <c r="S54" s="347"/>
      <c r="T54" s="347"/>
      <c r="U54" s="347"/>
      <c r="V54" s="347"/>
      <c r="W54" s="347"/>
      <c r="X54" s="347"/>
    </row>
    <row r="55" spans="1:24" ht="73.5" customHeight="1" x14ac:dyDescent="0.25">
      <c r="A55" s="346"/>
      <c r="B55" s="347"/>
      <c r="C55" s="347"/>
      <c r="D55" s="347"/>
      <c r="E55" s="348"/>
      <c r="F55" s="347"/>
      <c r="G55" s="347"/>
      <c r="H55" s="347"/>
      <c r="I55" s="347"/>
      <c r="J55" s="347"/>
      <c r="K55" s="347"/>
      <c r="L55" s="347"/>
      <c r="M55" s="347"/>
      <c r="N55" s="347"/>
      <c r="O55" s="347"/>
      <c r="P55" s="347"/>
      <c r="Q55" s="347"/>
      <c r="R55" s="347"/>
      <c r="S55" s="347"/>
      <c r="T55" s="347"/>
      <c r="U55" s="347"/>
      <c r="V55" s="347"/>
      <c r="W55" s="347"/>
      <c r="X55" s="347"/>
    </row>
    <row r="56" spans="1:24" ht="87.75" customHeight="1" x14ac:dyDescent="0.25">
      <c r="A56" s="346"/>
      <c r="B56" s="347"/>
      <c r="C56" s="347"/>
      <c r="D56" s="347"/>
      <c r="E56" s="348"/>
      <c r="F56" s="347"/>
      <c r="G56" s="347"/>
      <c r="H56" s="347"/>
      <c r="I56" s="347"/>
      <c r="J56" s="347"/>
      <c r="K56" s="347"/>
      <c r="L56" s="347"/>
      <c r="M56" s="347"/>
      <c r="N56" s="347"/>
      <c r="O56" s="347"/>
      <c r="P56" s="347"/>
      <c r="Q56" s="347"/>
      <c r="R56" s="347"/>
      <c r="S56" s="347"/>
      <c r="T56" s="347"/>
      <c r="U56" s="347"/>
      <c r="V56" s="347"/>
      <c r="W56" s="347"/>
      <c r="X56" s="347"/>
    </row>
    <row r="57" spans="1:24" ht="87.75" customHeight="1" x14ac:dyDescent="0.25">
      <c r="A57" s="346"/>
      <c r="B57" s="347"/>
      <c r="C57" s="347"/>
      <c r="D57" s="347"/>
      <c r="E57" s="348"/>
      <c r="F57" s="347"/>
      <c r="G57" s="347"/>
      <c r="H57" s="347"/>
      <c r="I57" s="347"/>
      <c r="J57" s="347"/>
      <c r="K57" s="347"/>
      <c r="L57" s="347"/>
      <c r="M57" s="347"/>
      <c r="N57" s="347"/>
      <c r="O57" s="347"/>
      <c r="P57" s="347"/>
      <c r="Q57" s="347"/>
      <c r="R57" s="347"/>
      <c r="S57" s="347"/>
      <c r="T57" s="347"/>
      <c r="U57" s="347"/>
      <c r="V57" s="347"/>
      <c r="W57" s="347"/>
      <c r="X57" s="347"/>
    </row>
    <row r="58" spans="1:24" ht="66" customHeight="1" x14ac:dyDescent="0.25">
      <c r="A58" s="346"/>
      <c r="B58" s="347"/>
      <c r="C58" s="347"/>
      <c r="D58" s="347"/>
      <c r="E58" s="348"/>
      <c r="F58" s="347"/>
      <c r="G58" s="347"/>
      <c r="H58" s="347"/>
      <c r="I58" s="347"/>
      <c r="J58" s="347"/>
      <c r="K58" s="347"/>
      <c r="L58" s="347"/>
      <c r="M58" s="347"/>
      <c r="N58" s="347"/>
      <c r="O58" s="347"/>
      <c r="P58" s="347"/>
      <c r="Q58" s="347"/>
      <c r="R58" s="347"/>
      <c r="S58" s="347"/>
      <c r="T58" s="347"/>
      <c r="U58" s="347"/>
      <c r="V58" s="347"/>
      <c r="W58" s="347"/>
      <c r="X58" s="347"/>
    </row>
    <row r="59" spans="1:24" ht="87.75" customHeight="1" x14ac:dyDescent="0.25">
      <c r="A59" s="346"/>
      <c r="B59" s="347"/>
      <c r="C59" s="347"/>
      <c r="D59" s="347"/>
      <c r="E59" s="348"/>
      <c r="F59" s="347"/>
      <c r="G59" s="347"/>
      <c r="H59" s="347"/>
      <c r="I59" s="347"/>
      <c r="J59" s="347"/>
      <c r="K59" s="347"/>
      <c r="L59" s="347"/>
      <c r="M59" s="347"/>
      <c r="N59" s="347"/>
      <c r="O59" s="347"/>
      <c r="P59" s="347"/>
      <c r="Q59" s="347"/>
      <c r="R59" s="347"/>
      <c r="S59" s="347"/>
      <c r="T59" s="347"/>
      <c r="U59" s="347"/>
      <c r="V59" s="347"/>
      <c r="W59" s="347"/>
      <c r="X59" s="347"/>
    </row>
    <row r="60" spans="1:24" ht="87.75" customHeight="1" x14ac:dyDescent="0.25">
      <c r="A60" s="346"/>
      <c r="B60" s="347"/>
      <c r="C60" s="347"/>
      <c r="D60" s="347"/>
      <c r="E60" s="348"/>
      <c r="F60" s="347"/>
      <c r="G60" s="347"/>
      <c r="H60" s="347"/>
      <c r="I60" s="347"/>
      <c r="J60" s="347"/>
      <c r="K60" s="347"/>
      <c r="L60" s="347"/>
      <c r="M60" s="347"/>
      <c r="N60" s="347"/>
      <c r="O60" s="347"/>
      <c r="P60" s="347"/>
      <c r="Q60" s="347"/>
      <c r="R60" s="347"/>
      <c r="S60" s="347"/>
      <c r="T60" s="347"/>
      <c r="U60" s="347"/>
      <c r="V60" s="347"/>
      <c r="W60" s="347"/>
      <c r="X60" s="347"/>
    </row>
    <row r="61" spans="1:24" ht="72" customHeight="1" x14ac:dyDescent="0.25">
      <c r="A61" s="346"/>
      <c r="B61" s="347"/>
      <c r="C61" s="347"/>
      <c r="D61" s="347"/>
      <c r="E61" s="348"/>
      <c r="F61" s="347"/>
      <c r="G61" s="347"/>
      <c r="H61" s="347"/>
      <c r="I61" s="347"/>
      <c r="J61" s="347"/>
      <c r="K61" s="347"/>
      <c r="L61" s="347"/>
      <c r="M61" s="347"/>
      <c r="N61" s="347"/>
      <c r="O61" s="347"/>
      <c r="P61" s="347"/>
      <c r="Q61" s="347"/>
      <c r="R61" s="347"/>
      <c r="S61" s="347"/>
      <c r="T61" s="347"/>
      <c r="U61" s="347"/>
      <c r="V61" s="347"/>
      <c r="W61" s="347"/>
      <c r="X61" s="347"/>
    </row>
    <row r="62" spans="1:24" ht="66" customHeight="1" x14ac:dyDescent="0.25">
      <c r="A62" s="346"/>
      <c r="B62" s="347"/>
      <c r="C62" s="347"/>
      <c r="D62" s="347"/>
      <c r="E62" s="348"/>
      <c r="F62" s="347"/>
      <c r="G62" s="347"/>
      <c r="H62" s="347"/>
      <c r="I62" s="347"/>
      <c r="J62" s="347"/>
      <c r="K62" s="347"/>
      <c r="L62" s="347"/>
      <c r="M62" s="347"/>
      <c r="N62" s="347"/>
      <c r="O62" s="347"/>
      <c r="P62" s="347"/>
      <c r="Q62" s="347"/>
      <c r="R62" s="347"/>
      <c r="S62" s="347"/>
      <c r="T62" s="347"/>
      <c r="U62" s="347"/>
      <c r="V62" s="347"/>
      <c r="W62" s="347"/>
      <c r="X62" s="347"/>
    </row>
    <row r="63" spans="1:24" ht="87.75" customHeight="1" x14ac:dyDescent="0.25">
      <c r="A63" s="346"/>
      <c r="B63" s="347"/>
      <c r="C63" s="347"/>
      <c r="D63" s="347"/>
      <c r="E63" s="348"/>
      <c r="F63" s="347"/>
      <c r="G63" s="347"/>
      <c r="H63" s="347"/>
      <c r="I63" s="347"/>
      <c r="J63" s="347"/>
      <c r="K63" s="347"/>
      <c r="L63" s="347"/>
      <c r="M63" s="347"/>
      <c r="N63" s="347"/>
      <c r="O63" s="347"/>
      <c r="P63" s="347"/>
      <c r="Q63" s="347"/>
      <c r="R63" s="347"/>
      <c r="S63" s="347"/>
      <c r="T63" s="347"/>
      <c r="U63" s="347"/>
      <c r="V63" s="347"/>
      <c r="W63" s="347"/>
      <c r="X63" s="347"/>
    </row>
    <row r="64" spans="1:24" ht="87.75" customHeight="1" x14ac:dyDescent="0.25">
      <c r="A64" s="346"/>
      <c r="B64" s="347"/>
      <c r="C64" s="347"/>
      <c r="D64" s="347"/>
      <c r="E64" s="348"/>
      <c r="F64" s="347"/>
      <c r="G64" s="347"/>
      <c r="H64" s="347"/>
      <c r="I64" s="347"/>
      <c r="J64" s="347"/>
      <c r="K64" s="347"/>
      <c r="L64" s="347"/>
      <c r="M64" s="347"/>
      <c r="N64" s="347"/>
      <c r="O64" s="347"/>
      <c r="P64" s="347"/>
      <c r="Q64" s="347"/>
      <c r="R64" s="347"/>
      <c r="S64" s="347"/>
      <c r="T64" s="347"/>
      <c r="U64" s="347"/>
      <c r="V64" s="347"/>
      <c r="W64" s="347"/>
      <c r="X64" s="347"/>
    </row>
    <row r="65" spans="1:24" ht="72.75" customHeight="1" x14ac:dyDescent="0.25">
      <c r="A65" s="346"/>
      <c r="B65" s="347"/>
      <c r="C65" s="347"/>
      <c r="D65" s="347"/>
      <c r="E65" s="348"/>
      <c r="F65" s="347"/>
      <c r="G65" s="347"/>
      <c r="H65" s="347"/>
      <c r="I65" s="347"/>
      <c r="J65" s="347"/>
      <c r="K65" s="347"/>
      <c r="L65" s="347"/>
      <c r="M65" s="347"/>
      <c r="N65" s="347"/>
      <c r="O65" s="347"/>
      <c r="P65" s="347"/>
      <c r="Q65" s="347"/>
      <c r="R65" s="347"/>
      <c r="S65" s="347"/>
      <c r="T65" s="347"/>
      <c r="U65" s="347"/>
      <c r="V65" s="347"/>
      <c r="W65" s="347"/>
      <c r="X65" s="347"/>
    </row>
    <row r="66" spans="1:24" ht="15.75" x14ac:dyDescent="0.25">
      <c r="A66" s="346"/>
      <c r="B66" s="347"/>
      <c r="C66" s="347"/>
      <c r="D66" s="347"/>
      <c r="E66" s="348"/>
      <c r="F66" s="347"/>
      <c r="G66" s="347"/>
      <c r="H66" s="347"/>
      <c r="I66" s="347"/>
      <c r="J66" s="347"/>
      <c r="K66" s="347"/>
      <c r="L66" s="347"/>
      <c r="M66" s="347"/>
      <c r="N66" s="347"/>
      <c r="O66" s="347"/>
      <c r="P66" s="347"/>
      <c r="Q66" s="347"/>
      <c r="R66" s="347"/>
      <c r="S66" s="347"/>
      <c r="T66" s="347"/>
      <c r="U66" s="347"/>
      <c r="V66" s="347"/>
      <c r="W66" s="347"/>
      <c r="X66" s="347"/>
    </row>
    <row r="82" spans="1:5" ht="117.75" customHeight="1" x14ac:dyDescent="0.25">
      <c r="A82" s="330"/>
      <c r="E82" s="330"/>
    </row>
    <row r="83" spans="1:5" ht="117.75" customHeight="1" x14ac:dyDescent="0.25">
      <c r="A83" s="330"/>
      <c r="E83" s="330"/>
    </row>
    <row r="84" spans="1:5" ht="117.75" customHeight="1" x14ac:dyDescent="0.25">
      <c r="A84" s="330"/>
      <c r="E84" s="330"/>
    </row>
    <row r="85" spans="1:5" ht="117.75" customHeight="1" x14ac:dyDescent="0.25">
      <c r="A85" s="330"/>
      <c r="E85" s="330"/>
    </row>
    <row r="86" spans="1:5" ht="82.5" customHeight="1" x14ac:dyDescent="0.25">
      <c r="A86" s="330"/>
      <c r="E86" s="330"/>
    </row>
    <row r="87" spans="1:5" ht="117.75" customHeight="1" x14ac:dyDescent="0.25">
      <c r="A87" s="330"/>
      <c r="E87" s="330"/>
    </row>
    <row r="88" spans="1:5" ht="84" customHeight="1" x14ac:dyDescent="0.25">
      <c r="A88" s="330"/>
      <c r="E88" s="330"/>
    </row>
    <row r="89" spans="1:5" ht="84" customHeight="1" x14ac:dyDescent="0.25">
      <c r="A89" s="330"/>
      <c r="E89" s="330"/>
    </row>
    <row r="90" spans="1:5" ht="57.75" customHeight="1" x14ac:dyDescent="0.25">
      <c r="A90" s="330"/>
      <c r="E90" s="330"/>
    </row>
    <row r="91" spans="1:5" ht="58.5" customHeight="1" x14ac:dyDescent="0.25">
      <c r="A91" s="330"/>
      <c r="E91" s="330"/>
    </row>
    <row r="92" spans="1:5" ht="44.25" customHeight="1" x14ac:dyDescent="0.25">
      <c r="A92" s="330"/>
      <c r="E92" s="330"/>
    </row>
    <row r="93" spans="1:5" ht="84" customHeight="1" x14ac:dyDescent="0.25">
      <c r="A93" s="330"/>
      <c r="E93" s="330"/>
    </row>
    <row r="94" spans="1:5" ht="51" customHeight="1" x14ac:dyDescent="0.25">
      <c r="A94" s="330"/>
      <c r="E94" s="330"/>
    </row>
    <row r="95" spans="1:5" ht="56.25" customHeight="1" x14ac:dyDescent="0.25">
      <c r="A95" s="330"/>
      <c r="E95" s="330"/>
    </row>
    <row r="96" spans="1:5" ht="84" customHeight="1" x14ac:dyDescent="0.25">
      <c r="A96" s="330"/>
      <c r="E96" s="330"/>
    </row>
    <row r="97" spans="1:5" ht="84" customHeight="1" x14ac:dyDescent="0.25">
      <c r="A97" s="330"/>
      <c r="E97" s="330"/>
    </row>
    <row r="98" spans="1:5" ht="56.25" customHeight="1" x14ac:dyDescent="0.25">
      <c r="A98" s="330"/>
      <c r="E98" s="330"/>
    </row>
    <row r="99" spans="1:5" ht="58.5" customHeight="1" x14ac:dyDescent="0.25">
      <c r="A99" s="330"/>
      <c r="E99" s="330"/>
    </row>
    <row r="100" spans="1:5" ht="55.5" customHeight="1" x14ac:dyDescent="0.25">
      <c r="A100" s="330"/>
      <c r="E100" s="330"/>
    </row>
    <row r="101" spans="1:5" ht="84" customHeight="1" x14ac:dyDescent="0.25">
      <c r="A101" s="330"/>
      <c r="E101" s="330"/>
    </row>
    <row r="102" spans="1:5" ht="136.5" customHeight="1" x14ac:dyDescent="0.25">
      <c r="A102" s="330"/>
      <c r="E102" s="330"/>
    </row>
    <row r="103" spans="1:5" ht="136.5" customHeight="1" x14ac:dyDescent="0.25">
      <c r="A103" s="330"/>
      <c r="E103" s="330"/>
    </row>
    <row r="104" spans="1:5" ht="136.5" customHeight="1" x14ac:dyDescent="0.25">
      <c r="A104" s="330"/>
      <c r="E104" s="330"/>
    </row>
    <row r="105" spans="1:5" ht="136.5" customHeight="1" x14ac:dyDescent="0.25">
      <c r="A105" s="330"/>
      <c r="E105" s="330"/>
    </row>
    <row r="106" spans="1:5" ht="136.5" customHeight="1" x14ac:dyDescent="0.25">
      <c r="A106" s="330"/>
      <c r="E106" s="330"/>
    </row>
    <row r="107" spans="1:5" ht="116.25" customHeight="1" x14ac:dyDescent="0.25">
      <c r="A107" s="330"/>
      <c r="E107" s="330"/>
    </row>
    <row r="108" spans="1:5" ht="88.5" customHeight="1" x14ac:dyDescent="0.25">
      <c r="A108" s="330"/>
      <c r="E108" s="330"/>
    </row>
    <row r="109" spans="1:5" ht="116.25" customHeight="1" x14ac:dyDescent="0.25">
      <c r="A109" s="330"/>
      <c r="E109" s="330"/>
    </row>
    <row r="110" spans="1:5" ht="116.25" customHeight="1" x14ac:dyDescent="0.25">
      <c r="A110" s="330"/>
      <c r="E110" s="330"/>
    </row>
    <row r="111" spans="1:5" ht="116.25" customHeight="1" x14ac:dyDescent="0.25">
      <c r="A111" s="330"/>
      <c r="E111" s="330"/>
    </row>
    <row r="112" spans="1:5" ht="116.25" customHeight="1" x14ac:dyDescent="0.25">
      <c r="A112" s="330"/>
      <c r="E112" s="330"/>
    </row>
    <row r="113" spans="1:5" ht="116.25" customHeight="1" x14ac:dyDescent="0.25">
      <c r="A113" s="330"/>
      <c r="E113" s="330"/>
    </row>
    <row r="114" spans="1:5" ht="116.25" customHeight="1" x14ac:dyDescent="0.25">
      <c r="A114" s="330"/>
      <c r="E114" s="330"/>
    </row>
    <row r="115" spans="1:5" ht="116.25" customHeight="1" x14ac:dyDescent="0.25">
      <c r="A115" s="330"/>
      <c r="E115" s="330"/>
    </row>
    <row r="116" spans="1:5" ht="116.25" customHeight="1" x14ac:dyDescent="0.25">
      <c r="A116" s="330"/>
      <c r="E116" s="330"/>
    </row>
    <row r="117" spans="1:5" ht="116.25" customHeight="1" x14ac:dyDescent="0.25">
      <c r="A117" s="330"/>
      <c r="E117" s="330"/>
    </row>
    <row r="118" spans="1:5" ht="37.5" customHeight="1" x14ac:dyDescent="0.25">
      <c r="A118" s="330"/>
      <c r="E118" s="330"/>
    </row>
    <row r="119" spans="1:5" x14ac:dyDescent="0.25">
      <c r="A119" s="330"/>
      <c r="E119" s="330"/>
    </row>
    <row r="120" spans="1:5" x14ac:dyDescent="0.25">
      <c r="A120" s="330"/>
      <c r="E120" s="330"/>
    </row>
    <row r="121" spans="1:5" x14ac:dyDescent="0.25">
      <c r="A121" s="330"/>
      <c r="E121" s="330"/>
    </row>
    <row r="122" spans="1:5" x14ac:dyDescent="0.25">
      <c r="A122" s="330"/>
      <c r="E122" s="330"/>
    </row>
    <row r="123" spans="1:5" x14ac:dyDescent="0.25">
      <c r="A123" s="330"/>
      <c r="E123" s="330"/>
    </row>
    <row r="124" spans="1:5" x14ac:dyDescent="0.25">
      <c r="A124" s="330"/>
      <c r="E124" s="330"/>
    </row>
    <row r="125" spans="1:5" x14ac:dyDescent="0.25">
      <c r="A125" s="330"/>
      <c r="E125" s="330"/>
    </row>
    <row r="126" spans="1:5" x14ac:dyDescent="0.25">
      <c r="A126" s="330"/>
      <c r="E126" s="330"/>
    </row>
    <row r="127" spans="1:5" x14ac:dyDescent="0.25">
      <c r="A127" s="330"/>
      <c r="E127" s="330"/>
    </row>
    <row r="128" spans="1:5" x14ac:dyDescent="0.25">
      <c r="A128" s="330"/>
      <c r="E128" s="330"/>
    </row>
    <row r="129" spans="1:5" x14ac:dyDescent="0.25">
      <c r="A129" s="330"/>
      <c r="E129" s="330"/>
    </row>
    <row r="130" spans="1:5" x14ac:dyDescent="0.25">
      <c r="A130" s="330"/>
      <c r="E130" s="330"/>
    </row>
    <row r="131" spans="1:5" x14ac:dyDescent="0.25">
      <c r="A131" s="330"/>
      <c r="E131" s="330"/>
    </row>
    <row r="132" spans="1:5" x14ac:dyDescent="0.25">
      <c r="A132" s="330"/>
      <c r="E132" s="330"/>
    </row>
    <row r="133" spans="1:5" x14ac:dyDescent="0.25">
      <c r="A133" s="330"/>
      <c r="E133" s="330"/>
    </row>
    <row r="134" spans="1:5" x14ac:dyDescent="0.25">
      <c r="A134" s="330"/>
      <c r="E134" s="330"/>
    </row>
    <row r="135" spans="1:5" x14ac:dyDescent="0.25">
      <c r="A135" s="330"/>
      <c r="E135" s="330"/>
    </row>
    <row r="136" spans="1:5" x14ac:dyDescent="0.25">
      <c r="A136" s="330"/>
      <c r="E136" s="330"/>
    </row>
    <row r="137" spans="1:5" x14ac:dyDescent="0.25">
      <c r="A137" s="330"/>
      <c r="E137" s="330"/>
    </row>
    <row r="138" spans="1:5" x14ac:dyDescent="0.25">
      <c r="A138" s="330"/>
      <c r="E138" s="330"/>
    </row>
    <row r="139" spans="1:5" x14ac:dyDescent="0.25">
      <c r="A139" s="330"/>
      <c r="E139" s="330"/>
    </row>
    <row r="140" spans="1:5" x14ac:dyDescent="0.25">
      <c r="A140" s="330"/>
      <c r="E140" s="330"/>
    </row>
    <row r="141" spans="1:5" x14ac:dyDescent="0.25">
      <c r="A141" s="330"/>
      <c r="E141" s="330"/>
    </row>
    <row r="142" spans="1:5" x14ac:dyDescent="0.25">
      <c r="A142" s="330"/>
      <c r="E142" s="330"/>
    </row>
    <row r="143" spans="1:5" x14ac:dyDescent="0.25">
      <c r="A143" s="330"/>
      <c r="E143" s="330"/>
    </row>
    <row r="144" spans="1:5" x14ac:dyDescent="0.25">
      <c r="A144" s="330"/>
      <c r="E144" s="330"/>
    </row>
    <row r="145" spans="1:5" x14ac:dyDescent="0.25">
      <c r="A145" s="330"/>
      <c r="E145" s="330"/>
    </row>
    <row r="146" spans="1:5" x14ac:dyDescent="0.25">
      <c r="A146" s="330"/>
      <c r="E146" s="330"/>
    </row>
    <row r="147" spans="1:5" x14ac:dyDescent="0.25">
      <c r="A147" s="330"/>
      <c r="E147" s="330"/>
    </row>
    <row r="148" spans="1:5" x14ac:dyDescent="0.25">
      <c r="A148" s="330"/>
      <c r="E148" s="330"/>
    </row>
    <row r="149" spans="1:5" x14ac:dyDescent="0.25">
      <c r="A149" s="330"/>
      <c r="E149" s="330"/>
    </row>
    <row r="150" spans="1:5" x14ac:dyDescent="0.25">
      <c r="A150" s="330"/>
      <c r="E150" s="330"/>
    </row>
  </sheetData>
  <mergeCells count="24">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6"/>
    <mergeCell ref="B15:B20"/>
    <mergeCell ref="C4:C6"/>
    <mergeCell ref="C25:C26"/>
    <mergeCell ref="B25:B26"/>
    <mergeCell ref="B23:B24"/>
    <mergeCell ref="C23:C24"/>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8"/>
  <sheetViews>
    <sheetView showGridLines="0" zoomScale="70" zoomScaleNormal="70" workbookViewId="0">
      <pane xSplit="1" ySplit="5" topLeftCell="D16" activePane="bottomRight" state="frozen"/>
      <selection sqref="A1:V1"/>
      <selection pane="topRight" sqref="A1:V1"/>
      <selection pane="bottomLeft" sqref="A1:V1"/>
      <selection pane="bottomRight" activeCell="P18" sqref="P18"/>
    </sheetView>
  </sheetViews>
  <sheetFormatPr baseColWidth="10" defaultColWidth="11.42578125" defaultRowHeight="12.75" x14ac:dyDescent="0.25"/>
  <cols>
    <col min="1" max="2" width="21.7109375" style="351" customWidth="1"/>
    <col min="3" max="4" width="27.42578125" style="351" customWidth="1"/>
    <col min="5" max="5" width="27.42578125" style="350" customWidth="1"/>
    <col min="6" max="6" width="33.5703125" style="351" customWidth="1"/>
    <col min="7" max="7" width="15.28515625" style="351" customWidth="1"/>
    <col min="8" max="8" width="16" style="351" customWidth="1"/>
    <col min="9" max="9" width="15.28515625" style="351" customWidth="1"/>
    <col min="10" max="10" width="18.5703125" style="351" customWidth="1"/>
    <col min="11" max="11" width="15.28515625" style="351" customWidth="1"/>
    <col min="12" max="12" width="15.85546875" style="351" customWidth="1"/>
    <col min="13" max="13" width="15.28515625" style="351" customWidth="1"/>
    <col min="14" max="14" width="15" style="351" customWidth="1"/>
    <col min="15" max="15" width="15.28515625" style="351" customWidth="1"/>
    <col min="16" max="16" width="17" style="351" bestFit="1" customWidth="1"/>
    <col min="17" max="18" width="11.42578125" style="351"/>
    <col min="19" max="20" width="14.28515625" style="351" customWidth="1"/>
    <col min="21" max="22" width="14.28515625" style="349" customWidth="1"/>
    <col min="23" max="23" width="17" style="351" customWidth="1"/>
    <col min="24" max="16384" width="11.42578125" style="351"/>
  </cols>
  <sheetData>
    <row r="1" spans="1:29" ht="18.75" customHeight="1" x14ac:dyDescent="0.25">
      <c r="E1" s="415"/>
      <c r="G1" s="402" t="s">
        <v>96</v>
      </c>
      <c r="I1" s="402"/>
      <c r="J1" s="402"/>
      <c r="K1" s="402"/>
      <c r="L1" s="402"/>
      <c r="M1" s="402"/>
      <c r="N1" s="402"/>
      <c r="O1" s="402"/>
      <c r="P1" s="402"/>
      <c r="Q1" s="402"/>
      <c r="R1" s="402"/>
      <c r="S1" s="402"/>
      <c r="T1" s="402"/>
      <c r="U1" s="402"/>
      <c r="V1" s="402"/>
      <c r="W1" s="402"/>
      <c r="X1" s="402"/>
      <c r="Y1" s="402"/>
      <c r="Z1" s="402"/>
      <c r="AA1" s="402"/>
      <c r="AB1" s="402"/>
      <c r="AC1" s="402"/>
    </row>
    <row r="2" spans="1:29" ht="22.5" customHeight="1" x14ac:dyDescent="0.25">
      <c r="A2" s="370" t="s">
        <v>1612</v>
      </c>
      <c r="B2" s="370"/>
      <c r="C2" s="370"/>
      <c r="D2" s="370"/>
      <c r="E2" s="322"/>
      <c r="F2" s="370"/>
      <c r="G2" s="370"/>
      <c r="H2" s="370"/>
      <c r="I2" s="370"/>
      <c r="J2" s="370"/>
      <c r="K2" s="370"/>
      <c r="L2" s="370"/>
      <c r="M2" s="370"/>
      <c r="N2" s="370"/>
      <c r="O2" s="370"/>
      <c r="P2" s="370"/>
      <c r="Q2" s="370"/>
      <c r="R2" s="370"/>
      <c r="S2" s="370"/>
      <c r="T2" s="370"/>
      <c r="U2" s="370"/>
      <c r="V2" s="370"/>
      <c r="W2" s="370"/>
    </row>
    <row r="3" spans="1:29" s="66" customFormat="1" ht="23.25" customHeight="1" x14ac:dyDescent="0.25">
      <c r="A3" s="854" t="s">
        <v>102</v>
      </c>
      <c r="B3" s="855" t="s">
        <v>121</v>
      </c>
      <c r="C3" s="853" t="s">
        <v>90</v>
      </c>
      <c r="D3" s="853" t="s">
        <v>91</v>
      </c>
      <c r="E3" s="837" t="s">
        <v>460</v>
      </c>
      <c r="F3" s="853" t="s">
        <v>92</v>
      </c>
      <c r="G3" s="854" t="s">
        <v>106</v>
      </c>
      <c r="H3" s="854"/>
      <c r="I3" s="854"/>
      <c r="J3" s="854"/>
      <c r="K3" s="854"/>
      <c r="L3" s="854"/>
      <c r="M3" s="854"/>
      <c r="N3" s="854"/>
      <c r="O3" s="853" t="s">
        <v>107</v>
      </c>
      <c r="P3" s="853"/>
      <c r="Q3" s="854" t="s">
        <v>108</v>
      </c>
      <c r="R3" s="854"/>
      <c r="S3" s="854" t="s">
        <v>109</v>
      </c>
      <c r="T3" s="854" t="s">
        <v>110</v>
      </c>
      <c r="U3" s="855" t="s">
        <v>118</v>
      </c>
      <c r="V3" s="855" t="s">
        <v>117</v>
      </c>
      <c r="W3" s="850" t="s">
        <v>93</v>
      </c>
    </row>
    <row r="4" spans="1:29" s="66" customFormat="1" ht="15" customHeight="1" x14ac:dyDescent="0.25">
      <c r="A4" s="854"/>
      <c r="B4" s="856"/>
      <c r="C4" s="853"/>
      <c r="D4" s="853"/>
      <c r="E4" s="838"/>
      <c r="F4" s="853"/>
      <c r="G4" s="854" t="s">
        <v>111</v>
      </c>
      <c r="H4" s="854"/>
      <c r="I4" s="854" t="s">
        <v>112</v>
      </c>
      <c r="J4" s="854"/>
      <c r="K4" s="854" t="s">
        <v>113</v>
      </c>
      <c r="L4" s="854"/>
      <c r="M4" s="854" t="s">
        <v>114</v>
      </c>
      <c r="N4" s="854"/>
      <c r="O4" s="853"/>
      <c r="P4" s="853"/>
      <c r="Q4" s="854"/>
      <c r="R4" s="854"/>
      <c r="S4" s="854"/>
      <c r="T4" s="854"/>
      <c r="U4" s="856"/>
      <c r="V4" s="856"/>
      <c r="W4" s="851"/>
    </row>
    <row r="5" spans="1:29" s="66" customFormat="1" ht="24" customHeight="1" x14ac:dyDescent="0.25">
      <c r="A5" s="854"/>
      <c r="B5" s="857"/>
      <c r="C5" s="853"/>
      <c r="D5" s="853"/>
      <c r="E5" s="839"/>
      <c r="F5" s="853"/>
      <c r="G5" s="275" t="s">
        <v>115</v>
      </c>
      <c r="H5" s="275" t="s">
        <v>12</v>
      </c>
      <c r="I5" s="275" t="s">
        <v>115</v>
      </c>
      <c r="J5" s="275" t="s">
        <v>12</v>
      </c>
      <c r="K5" s="275" t="s">
        <v>115</v>
      </c>
      <c r="L5" s="275" t="s">
        <v>12</v>
      </c>
      <c r="M5" s="275" t="s">
        <v>115</v>
      </c>
      <c r="N5" s="275" t="s">
        <v>12</v>
      </c>
      <c r="O5" s="275" t="s">
        <v>115</v>
      </c>
      <c r="P5" s="275" t="s">
        <v>12</v>
      </c>
      <c r="Q5" s="275" t="s">
        <v>116</v>
      </c>
      <c r="R5" s="275" t="s">
        <v>87</v>
      </c>
      <c r="S5" s="854"/>
      <c r="T5" s="854"/>
      <c r="U5" s="857"/>
      <c r="V5" s="857"/>
      <c r="W5" s="852"/>
    </row>
    <row r="6" spans="1:29" ht="15.75" customHeight="1" x14ac:dyDescent="0.25">
      <c r="A6" s="435"/>
      <c r="B6" s="436"/>
      <c r="C6" s="436"/>
      <c r="D6" s="436"/>
      <c r="E6" s="436"/>
      <c r="F6" s="436"/>
      <c r="G6" s="436"/>
      <c r="H6" s="436"/>
      <c r="I6" s="435" t="s">
        <v>119</v>
      </c>
      <c r="J6" s="436"/>
      <c r="K6" s="436"/>
      <c r="L6" s="436"/>
      <c r="M6" s="436"/>
      <c r="N6" s="436"/>
      <c r="O6" s="436"/>
      <c r="P6" s="436"/>
      <c r="Q6" s="436"/>
      <c r="R6" s="436"/>
      <c r="S6" s="436"/>
      <c r="T6" s="436"/>
      <c r="U6" s="436"/>
      <c r="V6" s="436"/>
      <c r="W6" s="437"/>
    </row>
    <row r="7" spans="1:29" s="639" customFormat="1" ht="308.25" customHeight="1" x14ac:dyDescent="0.25">
      <c r="A7" s="858" t="s">
        <v>1610</v>
      </c>
      <c r="B7" s="861" t="s">
        <v>572</v>
      </c>
      <c r="C7" s="557" t="s">
        <v>573</v>
      </c>
      <c r="D7" s="557" t="s">
        <v>574</v>
      </c>
      <c r="E7" s="557" t="s">
        <v>1892</v>
      </c>
      <c r="F7" s="557" t="s">
        <v>1893</v>
      </c>
      <c r="G7" s="633">
        <v>1</v>
      </c>
      <c r="H7" s="634">
        <v>3600</v>
      </c>
      <c r="I7" s="558"/>
      <c r="J7" s="629"/>
      <c r="K7" s="558"/>
      <c r="L7" s="560"/>
      <c r="M7" s="558"/>
      <c r="N7" s="560"/>
      <c r="O7" s="556"/>
      <c r="P7" s="635">
        <f>'5. ACTIVIDADES ESPECIALES'!D53</f>
        <v>3600</v>
      </c>
      <c r="Q7" s="636"/>
      <c r="R7" s="636"/>
      <c r="S7" s="637"/>
      <c r="T7" s="637"/>
      <c r="U7" s="638"/>
      <c r="V7" s="638"/>
      <c r="W7" s="557"/>
    </row>
    <row r="8" spans="1:29" s="639" customFormat="1" ht="137.25" customHeight="1" x14ac:dyDescent="0.25">
      <c r="A8" s="859"/>
      <c r="B8" s="862"/>
      <c r="D8" s="557"/>
      <c r="E8" s="556" t="s">
        <v>1894</v>
      </c>
      <c r="F8" s="557" t="s">
        <v>1895</v>
      </c>
      <c r="G8" s="558">
        <v>0.25</v>
      </c>
      <c r="H8" s="629">
        <v>35000</v>
      </c>
      <c r="I8" s="558">
        <v>0.25</v>
      </c>
      <c r="J8" s="629">
        <v>35000</v>
      </c>
      <c r="K8" s="558">
        <v>0.25</v>
      </c>
      <c r="L8" s="560">
        <v>35000</v>
      </c>
      <c r="M8" s="558">
        <v>0.25</v>
      </c>
      <c r="N8" s="560">
        <v>35000</v>
      </c>
      <c r="O8" s="556"/>
      <c r="P8" s="560">
        <f>'5. ACTIVIDADES ESPECIALES'!D65</f>
        <v>140000</v>
      </c>
      <c r="Q8" s="636"/>
      <c r="R8" s="636"/>
      <c r="S8" s="637" t="s">
        <v>1896</v>
      </c>
      <c r="T8" s="637" t="s">
        <v>1897</v>
      </c>
      <c r="U8" s="638" t="s">
        <v>1898</v>
      </c>
      <c r="V8" s="638" t="s">
        <v>1899</v>
      </c>
      <c r="W8" s="557" t="s">
        <v>1900</v>
      </c>
    </row>
    <row r="9" spans="1:29" s="639" customFormat="1" ht="137.25" customHeight="1" x14ac:dyDescent="0.25">
      <c r="A9" s="859"/>
      <c r="B9" s="640"/>
      <c r="C9" s="557"/>
      <c r="D9" s="557"/>
      <c r="E9" s="556" t="s">
        <v>1901</v>
      </c>
      <c r="F9" s="557" t="s">
        <v>1902</v>
      </c>
      <c r="G9" s="558"/>
      <c r="H9" s="629"/>
      <c r="I9" s="558"/>
      <c r="J9" s="629"/>
      <c r="K9" s="558">
        <v>1</v>
      </c>
      <c r="L9" s="560">
        <v>4380</v>
      </c>
      <c r="M9" s="558"/>
      <c r="N9" s="560"/>
      <c r="O9" s="556"/>
      <c r="P9" s="560">
        <f>'1. TALLERES SEMINARIOS'!D353</f>
        <v>4380</v>
      </c>
      <c r="Q9" s="636"/>
      <c r="R9" s="636"/>
      <c r="S9" s="637" t="s">
        <v>1896</v>
      </c>
      <c r="T9" s="637" t="s">
        <v>1903</v>
      </c>
      <c r="U9" s="638" t="s">
        <v>1904</v>
      </c>
      <c r="V9" s="638" t="s">
        <v>1905</v>
      </c>
      <c r="W9" s="557" t="s">
        <v>1900</v>
      </c>
    </row>
    <row r="10" spans="1:29" s="650" customFormat="1" ht="137.25" customHeight="1" x14ac:dyDescent="0.25">
      <c r="A10" s="859"/>
      <c r="B10" s="641"/>
      <c r="C10" s="569"/>
      <c r="D10" s="569"/>
      <c r="E10" s="574" t="s">
        <v>1894</v>
      </c>
      <c r="F10" s="569" t="s">
        <v>2242</v>
      </c>
      <c r="G10" s="642"/>
      <c r="H10" s="643"/>
      <c r="I10" s="644"/>
      <c r="J10" s="643"/>
      <c r="K10" s="644">
        <v>1</v>
      </c>
      <c r="L10" s="645">
        <v>3000</v>
      </c>
      <c r="M10" s="644"/>
      <c r="N10" s="643"/>
      <c r="O10" s="646">
        <f>G10+I10+K10+M10</f>
        <v>1</v>
      </c>
      <c r="P10" s="646">
        <f>'1. TALLERES SEMINARIOS'!D516</f>
        <v>3000</v>
      </c>
      <c r="Q10" s="647">
        <v>156</v>
      </c>
      <c r="R10" s="647" t="s">
        <v>1776</v>
      </c>
      <c r="S10" s="648" t="s">
        <v>1982</v>
      </c>
      <c r="T10" s="648" t="s">
        <v>1983</v>
      </c>
      <c r="U10" s="649" t="s">
        <v>1984</v>
      </c>
      <c r="V10" s="649" t="s">
        <v>1985</v>
      </c>
      <c r="W10" s="569" t="s">
        <v>1986</v>
      </c>
    </row>
    <row r="11" spans="1:29" s="661" customFormat="1" ht="137.25" customHeight="1" x14ac:dyDescent="0.25">
      <c r="A11" s="859"/>
      <c r="B11" s="651"/>
      <c r="C11" s="652"/>
      <c r="D11" s="652"/>
      <c r="E11" s="653" t="s">
        <v>1892</v>
      </c>
      <c r="F11" s="652" t="s">
        <v>2143</v>
      </c>
      <c r="G11" s="654">
        <v>1</v>
      </c>
      <c r="H11" s="655">
        <f>P11*G11</f>
        <v>6900</v>
      </c>
      <c r="I11" s="656"/>
      <c r="J11" s="656"/>
      <c r="K11" s="656"/>
      <c r="L11" s="656"/>
      <c r="M11" s="656"/>
      <c r="N11" s="656"/>
      <c r="O11" s="656"/>
      <c r="P11" s="657">
        <v>6900</v>
      </c>
      <c r="Q11" s="658"/>
      <c r="R11" s="658"/>
      <c r="S11" s="659" t="s">
        <v>2144</v>
      </c>
      <c r="T11" s="659" t="s">
        <v>2145</v>
      </c>
      <c r="U11" s="660" t="s">
        <v>2146</v>
      </c>
      <c r="V11" s="660" t="s">
        <v>2147</v>
      </c>
      <c r="W11" s="652" t="s">
        <v>2148</v>
      </c>
    </row>
    <row r="12" spans="1:29" s="661" customFormat="1" ht="137.25" customHeight="1" x14ac:dyDescent="0.25">
      <c r="A12" s="859"/>
      <c r="B12" s="651"/>
      <c r="C12" s="652" t="s">
        <v>575</v>
      </c>
      <c r="D12" s="652"/>
      <c r="E12" s="653" t="s">
        <v>1894</v>
      </c>
      <c r="F12" s="652" t="s">
        <v>2149</v>
      </c>
      <c r="G12" s="654">
        <v>0.25</v>
      </c>
      <c r="H12" s="656"/>
      <c r="I12" s="654">
        <v>0.25</v>
      </c>
      <c r="J12" s="656"/>
      <c r="K12" s="654">
        <v>0.25</v>
      </c>
      <c r="L12" s="656"/>
      <c r="M12" s="654">
        <v>0.25</v>
      </c>
      <c r="N12" s="662">
        <v>1950</v>
      </c>
      <c r="O12" s="663"/>
      <c r="P12" s="664">
        <f>'1. TALLERES SEMINARIOS'!D763</f>
        <v>1950</v>
      </c>
      <c r="Q12" s="658"/>
      <c r="R12" s="658"/>
      <c r="S12" s="659" t="s">
        <v>2150</v>
      </c>
      <c r="T12" s="659" t="s">
        <v>2151</v>
      </c>
      <c r="U12" s="660" t="s">
        <v>2152</v>
      </c>
      <c r="V12" s="660" t="s">
        <v>2147</v>
      </c>
      <c r="W12" s="652" t="s">
        <v>2148</v>
      </c>
    </row>
    <row r="13" spans="1:29" ht="113.25" customHeight="1" x14ac:dyDescent="0.25">
      <c r="A13" s="859"/>
      <c r="B13" s="848" t="s">
        <v>576</v>
      </c>
      <c r="C13" s="352" t="s">
        <v>130</v>
      </c>
      <c r="D13" s="353" t="s">
        <v>131</v>
      </c>
      <c r="E13" s="480" t="s">
        <v>1818</v>
      </c>
      <c r="F13" s="480" t="s">
        <v>1819</v>
      </c>
      <c r="G13" s="494">
        <v>1</v>
      </c>
      <c r="H13" s="499">
        <v>50385</v>
      </c>
      <c r="I13" s="500"/>
      <c r="J13" s="501"/>
      <c r="K13" s="500"/>
      <c r="L13" s="501"/>
      <c r="M13" s="500"/>
      <c r="N13" s="501"/>
      <c r="O13" s="501"/>
      <c r="P13" s="502">
        <f>'1. TALLERES SEMINARIOS'!D286</f>
        <v>50385</v>
      </c>
      <c r="Q13" s="503">
        <v>39</v>
      </c>
      <c r="R13" s="503" t="s">
        <v>1784</v>
      </c>
      <c r="S13" s="503"/>
      <c r="T13" s="503"/>
      <c r="U13" s="504" t="s">
        <v>1820</v>
      </c>
      <c r="V13" s="504" t="s">
        <v>1821</v>
      </c>
      <c r="W13" s="505" t="s">
        <v>1788</v>
      </c>
    </row>
    <row r="14" spans="1:29" ht="105" customHeight="1" x14ac:dyDescent="0.25">
      <c r="A14" s="859"/>
      <c r="B14" s="849"/>
      <c r="C14" s="352" t="s">
        <v>1613</v>
      </c>
      <c r="D14" s="353"/>
      <c r="E14" s="445" t="s">
        <v>1760</v>
      </c>
      <c r="F14" s="352" t="s">
        <v>1667</v>
      </c>
      <c r="G14" s="354"/>
      <c r="H14" s="359"/>
      <c r="I14" s="362">
        <v>0.5</v>
      </c>
      <c r="J14" s="472">
        <f>P14*I14</f>
        <v>17169.583333333332</v>
      </c>
      <c r="K14" s="362">
        <v>0.5</v>
      </c>
      <c r="L14" s="472">
        <f>P14*K14</f>
        <v>17169.583333333332</v>
      </c>
      <c r="M14" s="355"/>
      <c r="N14" s="355"/>
      <c r="O14" s="362">
        <v>1</v>
      </c>
      <c r="P14" s="274">
        <f>'1. TALLERES SEMINARIOS'!D55</f>
        <v>34339.166666666664</v>
      </c>
      <c r="Q14" s="356"/>
      <c r="R14" s="358"/>
      <c r="S14" s="358" t="s">
        <v>1668</v>
      </c>
      <c r="T14" s="358" t="s">
        <v>1669</v>
      </c>
      <c r="U14" s="358" t="s">
        <v>1670</v>
      </c>
      <c r="V14" s="358" t="s">
        <v>1661</v>
      </c>
      <c r="W14" s="353" t="s">
        <v>1651</v>
      </c>
    </row>
    <row r="15" spans="1:29" s="674" customFormat="1" ht="105" customHeight="1" x14ac:dyDescent="0.25">
      <c r="A15" s="859"/>
      <c r="B15" s="665"/>
      <c r="C15" s="666"/>
      <c r="D15" s="666"/>
      <c r="E15" s="666" t="s">
        <v>1987</v>
      </c>
      <c r="F15" s="666" t="s">
        <v>2243</v>
      </c>
      <c r="G15" s="667">
        <v>0</v>
      </c>
      <c r="H15" s="668">
        <v>0</v>
      </c>
      <c r="I15" s="669">
        <v>0.33</v>
      </c>
      <c r="J15" s="668">
        <v>2000</v>
      </c>
      <c r="K15" s="669">
        <v>0.33</v>
      </c>
      <c r="L15" s="668">
        <v>2000</v>
      </c>
      <c r="M15" s="669">
        <v>0.25</v>
      </c>
      <c r="N15" s="668">
        <v>2000</v>
      </c>
      <c r="O15" s="670">
        <f>G15+I15+K15+M15</f>
        <v>0.91</v>
      </c>
      <c r="P15" s="670">
        <f>'5. ACTIVIDADES ESPECIALES'!D121</f>
        <v>6000</v>
      </c>
      <c r="Q15" s="671"/>
      <c r="R15" s="671"/>
      <c r="S15" s="672" t="s">
        <v>1988</v>
      </c>
      <c r="T15" s="672" t="s">
        <v>1989</v>
      </c>
      <c r="U15" s="567" t="s">
        <v>1779</v>
      </c>
      <c r="V15" s="567" t="s">
        <v>1990</v>
      </c>
      <c r="W15" s="673" t="s">
        <v>1991</v>
      </c>
    </row>
    <row r="16" spans="1:29" s="661" customFormat="1" ht="105" customHeight="1" x14ac:dyDescent="0.25">
      <c r="A16" s="859"/>
      <c r="B16" s="675"/>
      <c r="C16" s="652"/>
      <c r="D16" s="652"/>
      <c r="E16" s="653" t="s">
        <v>1760</v>
      </c>
      <c r="F16" s="652" t="s">
        <v>2153</v>
      </c>
      <c r="G16" s="654">
        <v>0.25</v>
      </c>
      <c r="H16" s="655">
        <f>P16*G16</f>
        <v>2100</v>
      </c>
      <c r="I16" s="654">
        <v>0.25</v>
      </c>
      <c r="J16" s="655">
        <f>P16*I16</f>
        <v>2100</v>
      </c>
      <c r="K16" s="654">
        <v>0.25</v>
      </c>
      <c r="L16" s="655">
        <f>P16*K16</f>
        <v>2100</v>
      </c>
      <c r="M16" s="654">
        <v>0.25</v>
      </c>
      <c r="N16" s="655">
        <f>P16*M16</f>
        <v>2100</v>
      </c>
      <c r="O16" s="656"/>
      <c r="P16" s="657">
        <v>8400</v>
      </c>
      <c r="Q16" s="658"/>
      <c r="R16" s="660"/>
      <c r="S16" s="660"/>
      <c r="T16" s="660"/>
      <c r="U16" s="660"/>
      <c r="V16" s="660"/>
      <c r="W16" s="652"/>
    </row>
    <row r="17" spans="1:23" ht="189" customHeight="1" x14ac:dyDescent="0.25">
      <c r="A17" s="859"/>
      <c r="B17" s="360" t="s">
        <v>577</v>
      </c>
      <c r="C17" s="352" t="s">
        <v>132</v>
      </c>
      <c r="D17" s="353" t="s">
        <v>578</v>
      </c>
      <c r="E17" s="339" t="s">
        <v>1761</v>
      </c>
      <c r="F17" s="352" t="s">
        <v>1671</v>
      </c>
      <c r="G17" s="361">
        <v>0.25</v>
      </c>
      <c r="H17" s="355"/>
      <c r="I17" s="362">
        <v>0.25</v>
      </c>
      <c r="J17" s="355"/>
      <c r="K17" s="362">
        <v>0.25</v>
      </c>
      <c r="L17" s="355"/>
      <c r="M17" s="362">
        <v>0.25</v>
      </c>
      <c r="N17" s="355"/>
      <c r="O17" s="362">
        <v>1</v>
      </c>
      <c r="P17" s="274"/>
      <c r="Q17" s="356"/>
      <c r="R17" s="356"/>
      <c r="S17" s="357" t="s">
        <v>1653</v>
      </c>
      <c r="T17" s="357" t="s">
        <v>1672</v>
      </c>
      <c r="U17" s="358" t="s">
        <v>1673</v>
      </c>
      <c r="V17" s="358" t="s">
        <v>1674</v>
      </c>
      <c r="W17" s="353" t="s">
        <v>1651</v>
      </c>
    </row>
    <row r="18" spans="1:23" ht="121.5" customHeight="1" x14ac:dyDescent="0.25">
      <c r="A18" s="860"/>
      <c r="B18" s="548"/>
      <c r="C18" s="352" t="s">
        <v>579</v>
      </c>
      <c r="D18" s="353" t="s">
        <v>580</v>
      </c>
      <c r="E18" s="339" t="s">
        <v>1762</v>
      </c>
      <c r="F18" s="352" t="s">
        <v>1675</v>
      </c>
      <c r="G18" s="361">
        <v>0.25</v>
      </c>
      <c r="H18" s="355"/>
      <c r="I18" s="362">
        <v>0.25</v>
      </c>
      <c r="J18" s="355"/>
      <c r="K18" s="362">
        <v>0.25</v>
      </c>
      <c r="L18" s="355"/>
      <c r="M18" s="362">
        <v>0.25</v>
      </c>
      <c r="N18" s="355"/>
      <c r="O18" s="362">
        <v>1</v>
      </c>
      <c r="P18" s="274"/>
      <c r="Q18" s="356"/>
      <c r="R18" s="357"/>
      <c r="S18" s="357" t="s">
        <v>1676</v>
      </c>
      <c r="T18" s="357" t="s">
        <v>1677</v>
      </c>
      <c r="U18" s="358" t="s">
        <v>1678</v>
      </c>
      <c r="V18" s="358" t="s">
        <v>1679</v>
      </c>
      <c r="W18" s="353" t="s">
        <v>1680</v>
      </c>
    </row>
    <row r="19" spans="1:23" s="349" customFormat="1" ht="30.75" customHeight="1" x14ac:dyDescent="0.25">
      <c r="A19" s="419"/>
      <c r="B19" s="420"/>
      <c r="C19" s="419" t="s">
        <v>104</v>
      </c>
      <c r="D19" s="420"/>
      <c r="E19" s="420"/>
      <c r="F19" s="421"/>
      <c r="G19" s="363">
        <f t="shared" ref="G19:N19" si="0">SUM(G7:G18)</f>
        <v>4.25</v>
      </c>
      <c r="H19" s="363">
        <f t="shared" si="0"/>
        <v>97985</v>
      </c>
      <c r="I19" s="363">
        <f t="shared" si="0"/>
        <v>2.08</v>
      </c>
      <c r="J19" s="363">
        <f t="shared" si="0"/>
        <v>56269.583333333328</v>
      </c>
      <c r="K19" s="363">
        <f t="shared" si="0"/>
        <v>4.08</v>
      </c>
      <c r="L19" s="363">
        <f t="shared" si="0"/>
        <v>63649.583333333328</v>
      </c>
      <c r="M19" s="363">
        <f t="shared" si="0"/>
        <v>1.5</v>
      </c>
      <c r="N19" s="363">
        <f t="shared" si="0"/>
        <v>41050</v>
      </c>
      <c r="O19" s="364"/>
      <c r="P19" s="365">
        <f>SUM(P7:P18)</f>
        <v>258954.16666666666</v>
      </c>
      <c r="Q19" s="366"/>
      <c r="R19" s="366"/>
      <c r="S19" s="366"/>
      <c r="T19" s="366"/>
      <c r="U19" s="366"/>
      <c r="V19" s="366"/>
      <c r="W19" s="366"/>
    </row>
    <row r="20" spans="1:23" ht="15.75" x14ac:dyDescent="0.25">
      <c r="A20" s="349"/>
      <c r="B20" s="349"/>
      <c r="C20" s="349"/>
      <c r="D20" s="349"/>
      <c r="E20" s="348"/>
      <c r="F20" s="349"/>
      <c r="G20" s="349"/>
      <c r="U20" s="367"/>
      <c r="V20" s="367"/>
      <c r="W20" s="368"/>
    </row>
    <row r="21" spans="1:23" ht="15.75" x14ac:dyDescent="0.25">
      <c r="E21" s="348"/>
      <c r="U21" s="367"/>
      <c r="V21" s="367"/>
    </row>
    <row r="22" spans="1:23" ht="15.75" x14ac:dyDescent="0.25">
      <c r="E22" s="348"/>
      <c r="U22" s="367"/>
      <c r="V22" s="367"/>
    </row>
    <row r="23" spans="1:23" ht="15.75" x14ac:dyDescent="0.25">
      <c r="E23" s="348"/>
      <c r="U23" s="367"/>
      <c r="V23" s="367"/>
    </row>
    <row r="24" spans="1:23" ht="15.75" x14ac:dyDescent="0.25">
      <c r="E24" s="348"/>
      <c r="U24" s="367"/>
      <c r="V24" s="367"/>
    </row>
    <row r="25" spans="1:23" ht="15.75" x14ac:dyDescent="0.25">
      <c r="E25" s="348"/>
      <c r="U25" s="367"/>
      <c r="V25" s="367"/>
    </row>
    <row r="26" spans="1:23" ht="15.75" x14ac:dyDescent="0.25">
      <c r="E26" s="348"/>
      <c r="U26" s="367"/>
      <c r="V26" s="367"/>
    </row>
    <row r="27" spans="1:23" ht="15.75" x14ac:dyDescent="0.25">
      <c r="E27" s="348"/>
      <c r="U27" s="367"/>
      <c r="V27" s="367"/>
    </row>
    <row r="28" spans="1:23" ht="15.75" x14ac:dyDescent="0.25">
      <c r="E28" s="348"/>
      <c r="U28" s="367"/>
      <c r="V28" s="367"/>
    </row>
    <row r="29" spans="1:23" ht="15.75" x14ac:dyDescent="0.25">
      <c r="E29" s="348"/>
      <c r="U29" s="367"/>
      <c r="V29" s="367"/>
    </row>
    <row r="30" spans="1:23" ht="15.75" x14ac:dyDescent="0.25">
      <c r="E30" s="348"/>
      <c r="U30" s="367"/>
      <c r="V30" s="367"/>
    </row>
    <row r="31" spans="1:23" ht="15.75" x14ac:dyDescent="0.25">
      <c r="E31" s="348"/>
      <c r="U31" s="369"/>
      <c r="V31" s="369"/>
    </row>
    <row r="32" spans="1:23" ht="15.75" x14ac:dyDescent="0.25">
      <c r="E32" s="348"/>
      <c r="U32" s="367"/>
      <c r="V32" s="367"/>
    </row>
    <row r="33" spans="5:22" ht="15.75" x14ac:dyDescent="0.25">
      <c r="E33" s="348"/>
      <c r="U33" s="367"/>
      <c r="V33" s="367"/>
    </row>
    <row r="34" spans="5:22" ht="15.75" x14ac:dyDescent="0.25">
      <c r="E34" s="348"/>
      <c r="U34" s="367"/>
      <c r="V34" s="367"/>
    </row>
    <row r="35" spans="5:22" ht="15.75" x14ac:dyDescent="0.25">
      <c r="E35" s="348"/>
      <c r="U35" s="367"/>
      <c r="V35" s="367"/>
    </row>
    <row r="36" spans="5:22" ht="15.75" x14ac:dyDescent="0.25">
      <c r="E36" s="348"/>
      <c r="U36" s="367"/>
      <c r="V36" s="367"/>
    </row>
    <row r="37" spans="5:22" ht="15.75" x14ac:dyDescent="0.25">
      <c r="E37" s="348"/>
      <c r="U37" s="367"/>
      <c r="V37" s="367"/>
    </row>
    <row r="38" spans="5:22" ht="15.75" x14ac:dyDescent="0.25">
      <c r="E38" s="348"/>
      <c r="U38" s="367"/>
      <c r="V38" s="367"/>
    </row>
    <row r="39" spans="5:22" ht="15.75" x14ac:dyDescent="0.25">
      <c r="E39" s="348"/>
      <c r="U39" s="367"/>
      <c r="V39" s="367"/>
    </row>
    <row r="40" spans="5:22" ht="15.75" x14ac:dyDescent="0.25">
      <c r="E40" s="348"/>
      <c r="U40" s="367"/>
      <c r="V40" s="367"/>
    </row>
    <row r="41" spans="5:22" ht="15.75" x14ac:dyDescent="0.25">
      <c r="E41" s="348"/>
      <c r="U41" s="367"/>
      <c r="V41" s="367"/>
    </row>
    <row r="42" spans="5:22" ht="15.75" x14ac:dyDescent="0.25">
      <c r="E42" s="348"/>
      <c r="U42" s="367"/>
      <c r="V42" s="367"/>
    </row>
    <row r="43" spans="5:22" ht="15.75" x14ac:dyDescent="0.25">
      <c r="E43" s="348"/>
      <c r="U43" s="369"/>
      <c r="V43" s="369"/>
    </row>
    <row r="44" spans="5:22" ht="15.75" x14ac:dyDescent="0.25">
      <c r="E44" s="348"/>
      <c r="U44" s="367"/>
      <c r="V44" s="367"/>
    </row>
    <row r="45" spans="5:22" ht="15.75" x14ac:dyDescent="0.25">
      <c r="E45" s="348"/>
      <c r="U45" s="367"/>
      <c r="V45" s="367"/>
    </row>
    <row r="46" spans="5:22" ht="15.75" x14ac:dyDescent="0.25">
      <c r="E46" s="348"/>
      <c r="U46" s="367"/>
      <c r="V46" s="367"/>
    </row>
    <row r="47" spans="5:22" ht="15.75" x14ac:dyDescent="0.25">
      <c r="E47" s="348"/>
      <c r="U47" s="367"/>
      <c r="V47" s="367"/>
    </row>
    <row r="48" spans="5:22" ht="15.75" x14ac:dyDescent="0.25">
      <c r="E48" s="348"/>
      <c r="U48" s="367"/>
      <c r="V48" s="367"/>
    </row>
    <row r="49" spans="5:22" ht="15.75" x14ac:dyDescent="0.25">
      <c r="E49" s="348"/>
      <c r="U49" s="367"/>
      <c r="V49" s="367"/>
    </row>
    <row r="50" spans="5:22" ht="15.75" x14ac:dyDescent="0.25">
      <c r="E50" s="348"/>
      <c r="U50" s="367"/>
      <c r="V50" s="367"/>
    </row>
    <row r="51" spans="5:22" ht="15.75" x14ac:dyDescent="0.25">
      <c r="E51" s="348"/>
      <c r="U51" s="367"/>
      <c r="V51" s="367"/>
    </row>
    <row r="52" spans="5:22" ht="15.75" x14ac:dyDescent="0.25">
      <c r="E52" s="348"/>
      <c r="U52" s="369"/>
      <c r="V52" s="369"/>
    </row>
    <row r="53" spans="5:22" ht="15.75" x14ac:dyDescent="0.25">
      <c r="E53" s="348"/>
      <c r="U53" s="367"/>
      <c r="V53" s="367"/>
    </row>
    <row r="54" spans="5:22" ht="15.75" x14ac:dyDescent="0.25">
      <c r="E54" s="348"/>
      <c r="U54" s="367"/>
      <c r="V54" s="367"/>
    </row>
    <row r="55" spans="5:22" x14ac:dyDescent="0.25">
      <c r="U55" s="367"/>
      <c r="V55" s="367"/>
    </row>
    <row r="56" spans="5:22" x14ac:dyDescent="0.25">
      <c r="U56" s="367"/>
      <c r="V56" s="367"/>
    </row>
    <row r="57" spans="5:22" x14ac:dyDescent="0.25">
      <c r="U57" s="367"/>
      <c r="V57" s="367"/>
    </row>
    <row r="58" spans="5:22" x14ac:dyDescent="0.25">
      <c r="U58" s="367"/>
      <c r="V58" s="367"/>
    </row>
    <row r="59" spans="5:22" x14ac:dyDescent="0.25">
      <c r="U59" s="367"/>
      <c r="V59" s="367"/>
    </row>
    <row r="60" spans="5:22" ht="15.75" x14ac:dyDescent="0.25">
      <c r="U60" s="369"/>
      <c r="V60" s="369"/>
    </row>
    <row r="61" spans="5:22" x14ac:dyDescent="0.25">
      <c r="U61" s="367"/>
      <c r="V61" s="367"/>
    </row>
    <row r="62" spans="5:22" x14ac:dyDescent="0.25">
      <c r="U62" s="367"/>
      <c r="V62" s="367"/>
    </row>
    <row r="63" spans="5:22" x14ac:dyDescent="0.25">
      <c r="U63" s="367"/>
      <c r="V63" s="367"/>
    </row>
    <row r="64" spans="5:22" x14ac:dyDescent="0.25">
      <c r="U64" s="367"/>
      <c r="V64" s="367"/>
    </row>
    <row r="65" spans="5:22" x14ac:dyDescent="0.25">
      <c r="U65" s="367"/>
      <c r="V65" s="367"/>
    </row>
    <row r="66" spans="5:22" x14ac:dyDescent="0.25">
      <c r="U66" s="367"/>
      <c r="V66" s="367"/>
    </row>
    <row r="70" spans="5:22" x14ac:dyDescent="0.25">
      <c r="E70" s="330"/>
      <c r="U70" s="351"/>
      <c r="V70" s="351"/>
    </row>
    <row r="71" spans="5:22" x14ac:dyDescent="0.25">
      <c r="E71" s="330"/>
      <c r="U71" s="351"/>
      <c r="V71" s="351"/>
    </row>
    <row r="72" spans="5:22" x14ac:dyDescent="0.25">
      <c r="E72" s="330"/>
      <c r="U72" s="351"/>
      <c r="V72" s="351"/>
    </row>
    <row r="73" spans="5:22" x14ac:dyDescent="0.25">
      <c r="E73" s="330"/>
      <c r="U73" s="351"/>
      <c r="V73" s="351"/>
    </row>
    <row r="74" spans="5:22" x14ac:dyDescent="0.25">
      <c r="E74" s="330"/>
      <c r="U74" s="351"/>
      <c r="V74" s="351"/>
    </row>
    <row r="75" spans="5:22" x14ac:dyDescent="0.25">
      <c r="E75" s="330"/>
      <c r="U75" s="351"/>
      <c r="V75" s="351"/>
    </row>
    <row r="76" spans="5:22" x14ac:dyDescent="0.25">
      <c r="E76" s="330"/>
      <c r="U76" s="351"/>
      <c r="V76" s="351"/>
    </row>
    <row r="77" spans="5:22" x14ac:dyDescent="0.25">
      <c r="E77" s="330"/>
      <c r="U77" s="351"/>
      <c r="V77" s="351"/>
    </row>
    <row r="78" spans="5:22" x14ac:dyDescent="0.25">
      <c r="E78" s="330"/>
      <c r="U78" s="351"/>
      <c r="V78" s="351"/>
    </row>
    <row r="79" spans="5:22" x14ac:dyDescent="0.25">
      <c r="E79" s="330"/>
      <c r="U79" s="351"/>
      <c r="V79" s="351"/>
    </row>
    <row r="80" spans="5:22" x14ac:dyDescent="0.25">
      <c r="E80" s="330"/>
      <c r="U80" s="351"/>
      <c r="V80" s="351"/>
    </row>
    <row r="81" spans="5:22" x14ac:dyDescent="0.25">
      <c r="E81" s="330"/>
      <c r="U81" s="351"/>
      <c r="V81" s="351"/>
    </row>
    <row r="82" spans="5:22" x14ac:dyDescent="0.25">
      <c r="E82" s="330"/>
      <c r="U82" s="351"/>
      <c r="V82" s="351"/>
    </row>
    <row r="83" spans="5:22" x14ac:dyDescent="0.25">
      <c r="E83" s="330"/>
      <c r="U83" s="351"/>
      <c r="V83" s="351"/>
    </row>
    <row r="84" spans="5:22" x14ac:dyDescent="0.25">
      <c r="E84" s="330"/>
      <c r="U84" s="351"/>
      <c r="V84" s="351"/>
    </row>
    <row r="85" spans="5:22" x14ac:dyDescent="0.25">
      <c r="E85" s="330"/>
      <c r="U85" s="351"/>
      <c r="V85" s="351"/>
    </row>
    <row r="86" spans="5:22" x14ac:dyDescent="0.25">
      <c r="E86" s="330"/>
      <c r="U86" s="351"/>
      <c r="V86" s="351"/>
    </row>
    <row r="87" spans="5:22" x14ac:dyDescent="0.25">
      <c r="E87" s="330"/>
      <c r="U87" s="351"/>
      <c r="V87" s="351"/>
    </row>
    <row r="88" spans="5:22" x14ac:dyDescent="0.25">
      <c r="E88" s="330"/>
      <c r="U88" s="351"/>
      <c r="V88" s="351"/>
    </row>
    <row r="89" spans="5:22" x14ac:dyDescent="0.25">
      <c r="E89" s="330"/>
      <c r="U89" s="351"/>
      <c r="V89" s="351"/>
    </row>
    <row r="90" spans="5:22" x14ac:dyDescent="0.25">
      <c r="E90" s="330"/>
      <c r="U90" s="351"/>
      <c r="V90" s="351"/>
    </row>
    <row r="91" spans="5:22" x14ac:dyDescent="0.25">
      <c r="E91" s="330"/>
      <c r="U91" s="351"/>
      <c r="V91" s="351"/>
    </row>
    <row r="92" spans="5:22" x14ac:dyDescent="0.25">
      <c r="E92" s="330"/>
      <c r="U92" s="351"/>
      <c r="V92" s="351"/>
    </row>
    <row r="93" spans="5:22" x14ac:dyDescent="0.25">
      <c r="E93" s="330"/>
      <c r="U93" s="351"/>
      <c r="V93" s="351"/>
    </row>
    <row r="94" spans="5:22" x14ac:dyDescent="0.25">
      <c r="E94" s="330"/>
      <c r="U94" s="351"/>
      <c r="V94" s="351"/>
    </row>
    <row r="95" spans="5:22" x14ac:dyDescent="0.25">
      <c r="E95" s="330"/>
      <c r="U95" s="351"/>
      <c r="V95" s="351"/>
    </row>
    <row r="96" spans="5:22" x14ac:dyDescent="0.25">
      <c r="E96" s="330"/>
      <c r="U96" s="351"/>
      <c r="V96" s="351"/>
    </row>
    <row r="97" spans="5:22" x14ac:dyDescent="0.25">
      <c r="E97" s="330"/>
      <c r="U97" s="351"/>
      <c r="V97" s="351"/>
    </row>
    <row r="98" spans="5:22" x14ac:dyDescent="0.25">
      <c r="E98" s="330"/>
      <c r="U98" s="351"/>
      <c r="V98" s="351"/>
    </row>
    <row r="99" spans="5:22" x14ac:dyDescent="0.25">
      <c r="E99" s="330"/>
    </row>
    <row r="100" spans="5:22" x14ac:dyDescent="0.25">
      <c r="E100" s="330"/>
    </row>
    <row r="101" spans="5:22" x14ac:dyDescent="0.25">
      <c r="E101" s="330"/>
    </row>
    <row r="102" spans="5:22" x14ac:dyDescent="0.25">
      <c r="E102" s="330"/>
    </row>
    <row r="103" spans="5:22" x14ac:dyDescent="0.25">
      <c r="E103" s="330"/>
    </row>
    <row r="104" spans="5:22" x14ac:dyDescent="0.25">
      <c r="E104" s="330"/>
    </row>
    <row r="105" spans="5:22" x14ac:dyDescent="0.25">
      <c r="E105" s="330"/>
    </row>
    <row r="106" spans="5:22" x14ac:dyDescent="0.25">
      <c r="E106" s="330"/>
    </row>
    <row r="107" spans="5:22" x14ac:dyDescent="0.25">
      <c r="E107" s="330"/>
    </row>
    <row r="108" spans="5:22" x14ac:dyDescent="0.25">
      <c r="E108" s="330"/>
    </row>
    <row r="109" spans="5:22" x14ac:dyDescent="0.25">
      <c r="E109" s="330"/>
    </row>
    <row r="110" spans="5:22" x14ac:dyDescent="0.25">
      <c r="E110" s="330"/>
    </row>
    <row r="111" spans="5:22" x14ac:dyDescent="0.25">
      <c r="E111" s="330"/>
    </row>
    <row r="112" spans="5:22" x14ac:dyDescent="0.25">
      <c r="E112" s="330"/>
    </row>
    <row r="113" spans="5:5" x14ac:dyDescent="0.25">
      <c r="E113" s="330"/>
    </row>
    <row r="114" spans="5:5" x14ac:dyDescent="0.25">
      <c r="E114" s="330"/>
    </row>
    <row r="115" spans="5:5" x14ac:dyDescent="0.25">
      <c r="E115" s="330"/>
    </row>
    <row r="116" spans="5:5" x14ac:dyDescent="0.25">
      <c r="E116" s="330"/>
    </row>
    <row r="117" spans="5:5" x14ac:dyDescent="0.25">
      <c r="E117" s="330"/>
    </row>
    <row r="118" spans="5:5" x14ac:dyDescent="0.25">
      <c r="E118" s="330"/>
    </row>
    <row r="119" spans="5:5" x14ac:dyDescent="0.25">
      <c r="E119" s="330"/>
    </row>
    <row r="120" spans="5:5" x14ac:dyDescent="0.25">
      <c r="E120" s="330"/>
    </row>
    <row r="121" spans="5:5" x14ac:dyDescent="0.25">
      <c r="E121" s="330"/>
    </row>
    <row r="122" spans="5:5" x14ac:dyDescent="0.25">
      <c r="E122" s="330"/>
    </row>
    <row r="123" spans="5:5" x14ac:dyDescent="0.25">
      <c r="E123" s="330"/>
    </row>
    <row r="124" spans="5:5" x14ac:dyDescent="0.25">
      <c r="E124" s="330"/>
    </row>
    <row r="125" spans="5:5" x14ac:dyDescent="0.25">
      <c r="E125" s="330"/>
    </row>
    <row r="126" spans="5:5" x14ac:dyDescent="0.25">
      <c r="E126" s="330"/>
    </row>
    <row r="127" spans="5:5" x14ac:dyDescent="0.25">
      <c r="E127" s="330"/>
    </row>
    <row r="128" spans="5:5" x14ac:dyDescent="0.25">
      <c r="E128" s="330"/>
    </row>
    <row r="129" spans="5:5" x14ac:dyDescent="0.25">
      <c r="E129" s="330"/>
    </row>
    <row r="130" spans="5:5" x14ac:dyDescent="0.25">
      <c r="E130" s="330"/>
    </row>
    <row r="131" spans="5:5" x14ac:dyDescent="0.25">
      <c r="E131" s="330"/>
    </row>
    <row r="132" spans="5:5" x14ac:dyDescent="0.25">
      <c r="E132" s="330"/>
    </row>
    <row r="133" spans="5:5" x14ac:dyDescent="0.25">
      <c r="E133" s="330"/>
    </row>
    <row r="134" spans="5:5" x14ac:dyDescent="0.25">
      <c r="E134" s="330"/>
    </row>
    <row r="135" spans="5:5" x14ac:dyDescent="0.25">
      <c r="E135" s="330"/>
    </row>
    <row r="136" spans="5:5" x14ac:dyDescent="0.25">
      <c r="E136" s="330"/>
    </row>
    <row r="137" spans="5:5" x14ac:dyDescent="0.25">
      <c r="E137" s="330"/>
    </row>
    <row r="138" spans="5:5" x14ac:dyDescent="0.25">
      <c r="E138" s="330"/>
    </row>
  </sheetData>
  <mergeCells count="21">
    <mergeCell ref="M4:N4"/>
    <mergeCell ref="A7:A18"/>
    <mergeCell ref="B7:B8"/>
    <mergeCell ref="A3:A5"/>
    <mergeCell ref="B13:B14"/>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topLeftCell="C10" zoomScale="63" zoomScaleNormal="63" workbookViewId="0">
      <selection activeCell="P14" sqref="P14"/>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6" style="281" customWidth="1"/>
    <col min="9" max="9" width="15.28515625" customWidth="1"/>
    <col min="10" max="10" width="18.85546875" style="281" customWidth="1"/>
    <col min="12" max="12" width="16.28515625" style="281" customWidth="1"/>
    <col min="13" max="13" width="12" customWidth="1"/>
    <col min="14" max="14" width="18.7109375" style="281" customWidth="1"/>
    <col min="15" max="15" width="15.28515625" customWidth="1"/>
    <col min="16" max="16" width="26" style="281" customWidth="1"/>
    <col min="19" max="22" width="14.140625" customWidth="1"/>
    <col min="23" max="23" width="17" customWidth="1"/>
  </cols>
  <sheetData>
    <row r="1" spans="1:23" ht="18" x14ac:dyDescent="0.3">
      <c r="B1" s="402"/>
      <c r="C1" s="402"/>
      <c r="D1" s="402"/>
      <c r="E1" s="402"/>
      <c r="F1" s="402"/>
      <c r="G1" s="402" t="s">
        <v>581</v>
      </c>
      <c r="I1" s="402"/>
      <c r="J1" s="402"/>
      <c r="K1" s="402"/>
      <c r="L1" s="402"/>
      <c r="M1" s="402"/>
      <c r="N1" s="402"/>
      <c r="O1" s="402"/>
      <c r="P1" s="402"/>
      <c r="Q1" s="402"/>
      <c r="R1" s="402"/>
      <c r="S1" s="402"/>
      <c r="T1" s="402"/>
      <c r="U1" s="402"/>
      <c r="V1" s="402"/>
      <c r="W1" s="402"/>
    </row>
    <row r="2" spans="1:23" x14ac:dyDescent="0.25">
      <c r="A2" s="414" t="s">
        <v>1611</v>
      </c>
      <c r="B2" s="371"/>
      <c r="C2" s="371"/>
      <c r="D2" s="371"/>
      <c r="E2" s="371"/>
      <c r="F2" s="371"/>
      <c r="G2" s="371"/>
      <c r="H2" s="371"/>
      <c r="I2" s="371"/>
      <c r="J2" s="371"/>
      <c r="K2" s="371"/>
      <c r="L2" s="371"/>
      <c r="M2" s="371"/>
      <c r="N2" s="371"/>
      <c r="O2" s="371"/>
      <c r="P2" s="371"/>
      <c r="Q2" s="371"/>
      <c r="R2" s="371"/>
      <c r="S2" s="371"/>
      <c r="T2" s="371"/>
      <c r="U2" s="371"/>
      <c r="V2" s="371"/>
      <c r="W2" s="371"/>
    </row>
    <row r="3" spans="1:23" x14ac:dyDescent="0.25">
      <c r="A3" s="864" t="s">
        <v>102</v>
      </c>
      <c r="B3" s="811" t="s">
        <v>121</v>
      </c>
      <c r="C3" s="865" t="s">
        <v>90</v>
      </c>
      <c r="D3" s="865" t="s">
        <v>91</v>
      </c>
      <c r="E3" s="837" t="s">
        <v>460</v>
      </c>
      <c r="F3" s="865" t="s">
        <v>92</v>
      </c>
      <c r="G3" s="864" t="s">
        <v>106</v>
      </c>
      <c r="H3" s="864"/>
      <c r="I3" s="864"/>
      <c r="J3" s="864"/>
      <c r="K3" s="864"/>
      <c r="L3" s="864"/>
      <c r="M3" s="864"/>
      <c r="N3" s="864"/>
      <c r="O3" s="865" t="s">
        <v>107</v>
      </c>
      <c r="P3" s="865"/>
      <c r="Q3" s="864" t="s">
        <v>108</v>
      </c>
      <c r="R3" s="864"/>
      <c r="S3" s="864" t="s">
        <v>109</v>
      </c>
      <c r="T3" s="864" t="s">
        <v>110</v>
      </c>
      <c r="U3" s="811" t="s">
        <v>118</v>
      </c>
      <c r="V3" s="811" t="s">
        <v>117</v>
      </c>
      <c r="W3" s="866" t="s">
        <v>93</v>
      </c>
    </row>
    <row r="4" spans="1:23" x14ac:dyDescent="0.25">
      <c r="A4" s="864"/>
      <c r="B4" s="809"/>
      <c r="C4" s="865"/>
      <c r="D4" s="865"/>
      <c r="E4" s="838"/>
      <c r="F4" s="865"/>
      <c r="G4" s="864" t="s">
        <v>111</v>
      </c>
      <c r="H4" s="864"/>
      <c r="I4" s="864" t="s">
        <v>112</v>
      </c>
      <c r="J4" s="864"/>
      <c r="K4" s="864" t="s">
        <v>113</v>
      </c>
      <c r="L4" s="864"/>
      <c r="M4" s="864" t="s">
        <v>114</v>
      </c>
      <c r="N4" s="864"/>
      <c r="O4" s="865"/>
      <c r="P4" s="865"/>
      <c r="Q4" s="864"/>
      <c r="R4" s="864"/>
      <c r="S4" s="864"/>
      <c r="T4" s="864"/>
      <c r="U4" s="809"/>
      <c r="V4" s="809"/>
      <c r="W4" s="866"/>
    </row>
    <row r="5" spans="1:23" ht="25.5" x14ac:dyDescent="0.25">
      <c r="A5" s="864"/>
      <c r="B5" s="810"/>
      <c r="C5" s="865"/>
      <c r="D5" s="865"/>
      <c r="E5" s="839"/>
      <c r="F5" s="865"/>
      <c r="G5" s="312" t="s">
        <v>115</v>
      </c>
      <c r="H5" s="276" t="s">
        <v>12</v>
      </c>
      <c r="I5" s="312" t="s">
        <v>115</v>
      </c>
      <c r="J5" s="276" t="s">
        <v>12</v>
      </c>
      <c r="K5" s="312" t="s">
        <v>115</v>
      </c>
      <c r="L5" s="276" t="s">
        <v>12</v>
      </c>
      <c r="M5" s="312" t="s">
        <v>115</v>
      </c>
      <c r="N5" s="276" t="s">
        <v>12</v>
      </c>
      <c r="O5" s="312" t="s">
        <v>115</v>
      </c>
      <c r="P5" s="276" t="s">
        <v>12</v>
      </c>
      <c r="Q5" s="312" t="s">
        <v>116</v>
      </c>
      <c r="R5" s="312" t="s">
        <v>87</v>
      </c>
      <c r="S5" s="864"/>
      <c r="T5" s="864"/>
      <c r="U5" s="810"/>
      <c r="V5" s="810"/>
      <c r="W5" s="866"/>
    </row>
    <row r="6" spans="1:23" ht="261.75" customHeight="1" x14ac:dyDescent="0.25">
      <c r="A6" s="844" t="s">
        <v>2157</v>
      </c>
      <c r="B6" s="863" t="s">
        <v>2158</v>
      </c>
      <c r="C6" s="469"/>
      <c r="D6" s="469"/>
      <c r="E6" s="469" t="s">
        <v>1763</v>
      </c>
      <c r="F6" s="327" t="s">
        <v>1751</v>
      </c>
      <c r="G6" s="328"/>
      <c r="H6" s="270"/>
      <c r="I6" s="328">
        <v>0.5</v>
      </c>
      <c r="J6" s="270">
        <f>P6*I6</f>
        <v>20250</v>
      </c>
      <c r="K6" s="328"/>
      <c r="L6" s="270"/>
      <c r="M6" s="328">
        <v>0.5</v>
      </c>
      <c r="N6" s="270">
        <f>P6*M6</f>
        <v>20250</v>
      </c>
      <c r="O6" s="327"/>
      <c r="P6" s="270">
        <f>'2. CONTRATACION DE PERSONAL'!D72</f>
        <v>40500</v>
      </c>
      <c r="Q6" s="327"/>
      <c r="R6" s="327" t="s">
        <v>1686</v>
      </c>
      <c r="S6" s="327" t="s">
        <v>1687</v>
      </c>
      <c r="T6" s="327" t="s">
        <v>1688</v>
      </c>
      <c r="U6" s="327" t="s">
        <v>1689</v>
      </c>
      <c r="V6" s="327" t="s">
        <v>1690</v>
      </c>
      <c r="W6" s="327" t="s">
        <v>1651</v>
      </c>
    </row>
    <row r="7" spans="1:23" s="680" customFormat="1" ht="261.75" customHeight="1" x14ac:dyDescent="0.25">
      <c r="A7" s="844"/>
      <c r="B7" s="863"/>
      <c r="C7" s="676"/>
      <c r="D7" s="676"/>
      <c r="E7" s="677" t="s">
        <v>1763</v>
      </c>
      <c r="F7" s="677" t="s">
        <v>1906</v>
      </c>
      <c r="G7" s="678"/>
      <c r="H7" s="679"/>
      <c r="I7" s="678">
        <v>1</v>
      </c>
      <c r="J7" s="679">
        <v>88000</v>
      </c>
      <c r="K7" s="678"/>
      <c r="L7" s="679"/>
      <c r="M7" s="678"/>
      <c r="N7" s="679"/>
      <c r="O7" s="677"/>
      <c r="P7" s="679">
        <f>'1. TALLERES SEMINARIOS'!D375</f>
        <v>88000</v>
      </c>
      <c r="Q7" s="677"/>
      <c r="R7" s="677"/>
      <c r="S7" s="677" t="s">
        <v>1907</v>
      </c>
      <c r="T7" s="677" t="s">
        <v>1908</v>
      </c>
      <c r="U7" s="677" t="s">
        <v>1909</v>
      </c>
      <c r="V7" s="677" t="s">
        <v>1910</v>
      </c>
      <c r="W7" s="677" t="s">
        <v>1911</v>
      </c>
    </row>
    <row r="8" spans="1:23" s="683" customFormat="1" ht="261.75" customHeight="1" x14ac:dyDescent="0.25">
      <c r="A8" s="844"/>
      <c r="B8" s="863"/>
      <c r="C8" s="681"/>
      <c r="D8" s="681"/>
      <c r="E8" s="682" t="s">
        <v>1763</v>
      </c>
      <c r="F8" s="653" t="s">
        <v>2154</v>
      </c>
      <c r="G8" s="654">
        <v>0</v>
      </c>
      <c r="H8" s="581"/>
      <c r="I8" s="654">
        <v>0</v>
      </c>
      <c r="J8" s="581"/>
      <c r="K8" s="654">
        <v>1</v>
      </c>
      <c r="L8" s="581">
        <v>127750</v>
      </c>
      <c r="M8" s="654">
        <v>0</v>
      </c>
      <c r="N8" s="581"/>
      <c r="O8" s="653"/>
      <c r="P8" s="581">
        <f>'5. ACTIVIDADES ESPECIALES'!D263</f>
        <v>127750</v>
      </c>
      <c r="Q8" s="653"/>
      <c r="R8" s="653"/>
      <c r="S8" s="653" t="s">
        <v>2155</v>
      </c>
      <c r="T8" s="653" t="s">
        <v>2156</v>
      </c>
      <c r="U8" s="653"/>
      <c r="V8" s="653"/>
      <c r="W8" s="653"/>
    </row>
    <row r="9" spans="1:23" s="683" customFormat="1" ht="306" customHeight="1" x14ac:dyDescent="0.25">
      <c r="A9" s="844"/>
      <c r="B9" s="849"/>
      <c r="C9" s="681" t="s">
        <v>1614</v>
      </c>
      <c r="D9" s="681"/>
      <c r="E9" s="681" t="s">
        <v>2159</v>
      </c>
      <c r="F9" s="653" t="s">
        <v>2160</v>
      </c>
      <c r="G9" s="654">
        <v>0.5</v>
      </c>
      <c r="H9" s="581">
        <v>3000</v>
      </c>
      <c r="I9" s="654">
        <v>0.5</v>
      </c>
      <c r="J9" s="581">
        <v>0</v>
      </c>
      <c r="K9" s="654">
        <v>0</v>
      </c>
      <c r="L9" s="581">
        <v>0</v>
      </c>
      <c r="M9" s="654"/>
      <c r="N9" s="581">
        <v>0</v>
      </c>
      <c r="O9" s="653"/>
      <c r="P9" s="581">
        <f>'1. TALLERES SEMINARIOS'!D784</f>
        <v>3000</v>
      </c>
      <c r="Q9" s="653"/>
      <c r="R9" s="653"/>
      <c r="S9" s="653" t="s">
        <v>2161</v>
      </c>
      <c r="T9" s="653" t="s">
        <v>2162</v>
      </c>
      <c r="U9" s="653"/>
      <c r="V9" s="653"/>
      <c r="W9" s="653"/>
    </row>
    <row r="10" spans="1:23" s="703" customFormat="1" ht="125.25" customHeight="1" x14ac:dyDescent="0.25">
      <c r="A10" s="844"/>
      <c r="B10" s="698"/>
      <c r="C10" s="699" t="s">
        <v>1615</v>
      </c>
      <c r="D10" s="699"/>
      <c r="E10" s="699" t="s">
        <v>1912</v>
      </c>
      <c r="F10" s="700" t="s">
        <v>1913</v>
      </c>
      <c r="G10" s="701"/>
      <c r="H10" s="702"/>
      <c r="I10" s="701">
        <v>0.5</v>
      </c>
      <c r="J10" s="702">
        <v>210000</v>
      </c>
      <c r="K10" s="701"/>
      <c r="L10" s="702"/>
      <c r="M10" s="701">
        <v>0.5</v>
      </c>
      <c r="N10" s="702">
        <v>210000</v>
      </c>
      <c r="O10" s="700"/>
      <c r="P10" s="702">
        <f>'6. Becas'!D28</f>
        <v>420000</v>
      </c>
      <c r="Q10" s="700"/>
      <c r="R10" s="700"/>
      <c r="S10" s="700" t="s">
        <v>1914</v>
      </c>
      <c r="T10" s="700" t="s">
        <v>1915</v>
      </c>
      <c r="U10" s="700" t="s">
        <v>1916</v>
      </c>
      <c r="V10" s="700" t="s">
        <v>1917</v>
      </c>
      <c r="W10" s="700" t="s">
        <v>1918</v>
      </c>
    </row>
    <row r="11" spans="1:23" ht="134.25" customHeight="1" x14ac:dyDescent="0.25">
      <c r="A11" s="844"/>
      <c r="B11" s="848" t="s">
        <v>582</v>
      </c>
      <c r="C11" s="358" t="s">
        <v>583</v>
      </c>
      <c r="D11" s="358" t="s">
        <v>584</v>
      </c>
      <c r="E11" s="372" t="s">
        <v>1764</v>
      </c>
      <c r="F11" s="340" t="s">
        <v>1691</v>
      </c>
      <c r="G11" s="340"/>
      <c r="H11" s="373"/>
      <c r="I11" s="466">
        <v>0.5</v>
      </c>
      <c r="J11" s="373">
        <f>P11*I11</f>
        <v>2161305.585</v>
      </c>
      <c r="K11" s="340"/>
      <c r="L11" s="373"/>
      <c r="M11" s="466">
        <v>0.5</v>
      </c>
      <c r="N11" s="373">
        <f>P11*M11</f>
        <v>2161305.585</v>
      </c>
      <c r="O11" s="340"/>
      <c r="P11" s="373">
        <f>'2. CONTRATACION DE PERSONAL'!D10</f>
        <v>4322611.17</v>
      </c>
      <c r="Q11" s="340"/>
      <c r="R11" s="340" t="s">
        <v>1692</v>
      </c>
      <c r="S11" s="340" t="s">
        <v>1694</v>
      </c>
      <c r="T11" s="340" t="s">
        <v>1693</v>
      </c>
      <c r="U11" s="340" t="s">
        <v>1695</v>
      </c>
      <c r="V11" s="340" t="s">
        <v>1696</v>
      </c>
      <c r="W11" s="340" t="s">
        <v>1651</v>
      </c>
    </row>
    <row r="12" spans="1:23" s="703" customFormat="1" ht="94.5" x14ac:dyDescent="0.25">
      <c r="A12" s="844"/>
      <c r="B12" s="863"/>
      <c r="C12" s="704"/>
      <c r="D12" s="704"/>
      <c r="E12" s="699" t="s">
        <v>1764</v>
      </c>
      <c r="F12" s="700" t="s">
        <v>1919</v>
      </c>
      <c r="G12" s="701"/>
      <c r="H12" s="702"/>
      <c r="I12" s="701"/>
      <c r="J12" s="702"/>
      <c r="K12" s="701"/>
      <c r="L12" s="702"/>
      <c r="M12" s="701">
        <v>1</v>
      </c>
      <c r="N12" s="705">
        <v>5463274.0999999996</v>
      </c>
      <c r="O12" s="700"/>
      <c r="P12" s="705">
        <f>'2. CONTRATACION DE PERSONAL'!D382</f>
        <v>5463274.0949999997</v>
      </c>
      <c r="Q12" s="700"/>
      <c r="R12" s="700"/>
      <c r="S12" s="700" t="s">
        <v>1920</v>
      </c>
      <c r="T12" s="700" t="s">
        <v>1921</v>
      </c>
      <c r="U12" s="700" t="s">
        <v>1922</v>
      </c>
      <c r="V12" s="700" t="s">
        <v>1917</v>
      </c>
      <c r="W12" s="700" t="s">
        <v>1918</v>
      </c>
    </row>
    <row r="13" spans="1:23" s="709" customFormat="1" ht="162" customHeight="1" x14ac:dyDescent="0.25">
      <c r="A13" s="844"/>
      <c r="B13" s="863"/>
      <c r="C13" s="706"/>
      <c r="D13" s="706"/>
      <c r="E13" s="707" t="s">
        <v>1992</v>
      </c>
      <c r="F13" s="708" t="s">
        <v>2247</v>
      </c>
      <c r="G13" s="688">
        <v>1</v>
      </c>
      <c r="H13" s="690">
        <v>19950</v>
      </c>
      <c r="I13" s="687"/>
      <c r="J13" s="690"/>
      <c r="K13" s="687"/>
      <c r="L13" s="690"/>
      <c r="M13" s="688">
        <v>1</v>
      </c>
      <c r="N13" s="690"/>
      <c r="O13" s="691">
        <f>G13+I13+K13+M13</f>
        <v>2</v>
      </c>
      <c r="P13" s="691">
        <f>'5. ACTIVIDADES ESPECIALES'!D214</f>
        <v>19950</v>
      </c>
      <c r="Q13" s="687">
        <v>13</v>
      </c>
      <c r="R13" s="687"/>
      <c r="S13" s="687" t="s">
        <v>1993</v>
      </c>
      <c r="T13" s="708" t="s">
        <v>1994</v>
      </c>
      <c r="U13" s="687" t="s">
        <v>1995</v>
      </c>
      <c r="V13" s="687" t="s">
        <v>1996</v>
      </c>
      <c r="W13" s="687" t="s">
        <v>1997</v>
      </c>
    </row>
    <row r="14" spans="1:23" s="683" customFormat="1" ht="100.5" customHeight="1" x14ac:dyDescent="0.25">
      <c r="A14" s="844"/>
      <c r="B14" s="863"/>
      <c r="C14" s="660"/>
      <c r="D14" s="660"/>
      <c r="E14" s="681" t="s">
        <v>2163</v>
      </c>
      <c r="F14" s="653" t="s">
        <v>2164</v>
      </c>
      <c r="G14" s="654">
        <v>0.25</v>
      </c>
      <c r="H14" s="581">
        <v>61000</v>
      </c>
      <c r="I14" s="654">
        <v>0.25</v>
      </c>
      <c r="J14" s="581">
        <v>61000</v>
      </c>
      <c r="K14" s="654">
        <v>0.25</v>
      </c>
      <c r="L14" s="581">
        <v>61000</v>
      </c>
      <c r="M14" s="654">
        <v>0.25</v>
      </c>
      <c r="N14" s="581">
        <v>61000</v>
      </c>
      <c r="O14" s="653"/>
      <c r="P14" s="581">
        <f>'6. Becas'!D44</f>
        <v>244000</v>
      </c>
      <c r="Q14" s="653"/>
      <c r="R14" s="653"/>
      <c r="S14" s="653"/>
      <c r="T14" s="653"/>
      <c r="U14" s="653"/>
      <c r="V14" s="653"/>
      <c r="W14" s="653"/>
    </row>
    <row r="15" spans="1:23" ht="15.75" x14ac:dyDescent="0.25">
      <c r="A15" s="419"/>
      <c r="B15" s="420"/>
      <c r="C15" s="419" t="s">
        <v>122</v>
      </c>
      <c r="D15" s="420"/>
      <c r="E15" s="420"/>
      <c r="F15" s="421"/>
      <c r="G15" s="363">
        <f t="shared" ref="G15:N15" si="0">SUM(G6:G14)</f>
        <v>1.75</v>
      </c>
      <c r="H15" s="374">
        <f t="shared" si="0"/>
        <v>83950</v>
      </c>
      <c r="I15" s="363">
        <f t="shared" si="0"/>
        <v>3.25</v>
      </c>
      <c r="J15" s="374">
        <f t="shared" si="0"/>
        <v>2540555.585</v>
      </c>
      <c r="K15" s="363">
        <f t="shared" si="0"/>
        <v>1.25</v>
      </c>
      <c r="L15" s="374">
        <f t="shared" si="0"/>
        <v>188750</v>
      </c>
      <c r="M15" s="363">
        <f t="shared" si="0"/>
        <v>3.75</v>
      </c>
      <c r="N15" s="374">
        <f t="shared" si="0"/>
        <v>7915829.6849999996</v>
      </c>
      <c r="O15" s="363">
        <f>G15+I15+K15+M15</f>
        <v>10</v>
      </c>
      <c r="P15" s="375">
        <f>SUM(P6:P14)</f>
        <v>10729085.265000001</v>
      </c>
      <c r="Q15" s="366"/>
      <c r="R15" s="366"/>
      <c r="S15" s="366"/>
      <c r="T15" s="366"/>
      <c r="U15" s="366"/>
      <c r="V15" s="366"/>
      <c r="W15" s="366"/>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ht="15.6" customHeight="1" x14ac:dyDescent="0.25">
      <c r="H50"/>
      <c r="J50"/>
      <c r="L50"/>
      <c r="N50"/>
      <c r="P50"/>
    </row>
  </sheetData>
  <mergeCells count="21">
    <mergeCell ref="T3:T5"/>
    <mergeCell ref="U3:U5"/>
    <mergeCell ref="V3:V5"/>
    <mergeCell ref="W3:W5"/>
    <mergeCell ref="E3:E5"/>
    <mergeCell ref="A6:A14"/>
    <mergeCell ref="B11:B14"/>
    <mergeCell ref="B6:B9"/>
    <mergeCell ref="S3:S5"/>
    <mergeCell ref="K4:L4"/>
    <mergeCell ref="M4:N4"/>
    <mergeCell ref="G4:H4"/>
    <mergeCell ref="I4:J4"/>
    <mergeCell ref="G3:N3"/>
    <mergeCell ref="O3:P4"/>
    <mergeCell ref="Q3:R4"/>
    <mergeCell ref="A3:A5"/>
    <mergeCell ref="B3:B5"/>
    <mergeCell ref="C3:C5"/>
    <mergeCell ref="D3:D5"/>
    <mergeCell ref="F3:F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topLeftCell="E1" zoomScale="72" zoomScaleNormal="72" workbookViewId="0">
      <selection activeCell="P11" sqref="P11"/>
    </sheetView>
  </sheetViews>
  <sheetFormatPr baseColWidth="10" defaultRowHeight="15" x14ac:dyDescent="0.25"/>
  <cols>
    <col min="1" max="2" width="21.7109375" customWidth="1"/>
    <col min="3" max="6" width="27.42578125" customWidth="1"/>
    <col min="7" max="7" width="15.28515625" customWidth="1"/>
    <col min="8" max="8" width="13.7109375" style="281" bestFit="1" customWidth="1"/>
    <col min="9" max="9" width="15.28515625" customWidth="1"/>
    <col min="10" max="10" width="18.85546875" style="281" customWidth="1"/>
    <col min="12" max="12" width="13.7109375" style="281" bestFit="1" customWidth="1"/>
    <col min="14" max="14" width="13.7109375" style="281" bestFit="1" customWidth="1"/>
    <col min="15" max="15" width="15.28515625" customWidth="1"/>
    <col min="16" max="16" width="18.28515625" style="281" customWidth="1"/>
    <col min="19" max="22" width="14.140625" customWidth="1"/>
    <col min="23" max="23" width="17" customWidth="1"/>
  </cols>
  <sheetData>
    <row r="1" spans="1:23" ht="18" x14ac:dyDescent="0.3">
      <c r="B1" s="402"/>
      <c r="C1" s="402"/>
      <c r="D1" s="402"/>
      <c r="E1" s="402"/>
      <c r="F1" s="402"/>
      <c r="G1" s="402" t="s">
        <v>619</v>
      </c>
      <c r="J1" s="402"/>
      <c r="K1" s="402"/>
      <c r="L1" s="402"/>
      <c r="M1" s="402"/>
      <c r="N1" s="402"/>
      <c r="O1" s="402"/>
      <c r="P1" s="402"/>
      <c r="Q1" s="402"/>
      <c r="R1" s="402"/>
      <c r="S1" s="402"/>
      <c r="T1" s="402"/>
      <c r="U1" s="402"/>
      <c r="V1" s="402"/>
      <c r="W1" s="402"/>
    </row>
    <row r="2" spans="1:23" x14ac:dyDescent="0.25">
      <c r="A2" s="371" t="s">
        <v>1618</v>
      </c>
      <c r="B2" s="371"/>
      <c r="C2" s="371"/>
      <c r="D2" s="371"/>
      <c r="E2" s="371"/>
      <c r="F2" s="371"/>
      <c r="G2" s="371"/>
      <c r="H2" s="371"/>
      <c r="I2" s="371"/>
      <c r="J2" s="371"/>
      <c r="K2" s="371"/>
      <c r="L2" s="371"/>
      <c r="M2" s="371"/>
      <c r="N2" s="371"/>
      <c r="O2" s="371"/>
      <c r="P2" s="371"/>
      <c r="Q2" s="371"/>
      <c r="R2" s="371"/>
      <c r="S2" s="371"/>
      <c r="T2" s="371"/>
      <c r="U2" s="371"/>
      <c r="V2" s="371"/>
      <c r="W2" s="371"/>
    </row>
    <row r="3" spans="1:23" x14ac:dyDescent="0.25">
      <c r="A3" s="864" t="s">
        <v>102</v>
      </c>
      <c r="B3" s="811" t="s">
        <v>121</v>
      </c>
      <c r="C3" s="865" t="s">
        <v>90</v>
      </c>
      <c r="D3" s="865" t="s">
        <v>91</v>
      </c>
      <c r="E3" s="837" t="s">
        <v>460</v>
      </c>
      <c r="F3" s="865" t="s">
        <v>92</v>
      </c>
      <c r="G3" s="864" t="s">
        <v>106</v>
      </c>
      <c r="H3" s="864"/>
      <c r="I3" s="864"/>
      <c r="J3" s="864"/>
      <c r="K3" s="864"/>
      <c r="L3" s="864"/>
      <c r="M3" s="864"/>
      <c r="N3" s="864"/>
      <c r="O3" s="865" t="s">
        <v>107</v>
      </c>
      <c r="P3" s="865"/>
      <c r="Q3" s="864" t="s">
        <v>108</v>
      </c>
      <c r="R3" s="864"/>
      <c r="S3" s="864" t="s">
        <v>109</v>
      </c>
      <c r="T3" s="864" t="s">
        <v>110</v>
      </c>
      <c r="U3" s="811" t="s">
        <v>118</v>
      </c>
      <c r="V3" s="811" t="s">
        <v>117</v>
      </c>
      <c r="W3" s="866" t="s">
        <v>93</v>
      </c>
    </row>
    <row r="4" spans="1:23" x14ac:dyDescent="0.25">
      <c r="A4" s="864"/>
      <c r="B4" s="809"/>
      <c r="C4" s="865"/>
      <c r="D4" s="865"/>
      <c r="E4" s="838"/>
      <c r="F4" s="865"/>
      <c r="G4" s="864" t="s">
        <v>111</v>
      </c>
      <c r="H4" s="864"/>
      <c r="I4" s="864" t="s">
        <v>112</v>
      </c>
      <c r="J4" s="864"/>
      <c r="K4" s="864" t="s">
        <v>113</v>
      </c>
      <c r="L4" s="864"/>
      <c r="M4" s="864" t="s">
        <v>114</v>
      </c>
      <c r="N4" s="864"/>
      <c r="O4" s="865"/>
      <c r="P4" s="865"/>
      <c r="Q4" s="864"/>
      <c r="R4" s="864"/>
      <c r="S4" s="864"/>
      <c r="T4" s="864"/>
      <c r="U4" s="809"/>
      <c r="V4" s="809"/>
      <c r="W4" s="866"/>
    </row>
    <row r="5" spans="1:23" ht="25.5" x14ac:dyDescent="0.25">
      <c r="A5" s="864"/>
      <c r="B5" s="810"/>
      <c r="C5" s="865"/>
      <c r="D5" s="865"/>
      <c r="E5" s="839"/>
      <c r="F5" s="865"/>
      <c r="G5" s="312" t="s">
        <v>115</v>
      </c>
      <c r="H5" s="276" t="s">
        <v>12</v>
      </c>
      <c r="I5" s="312" t="s">
        <v>115</v>
      </c>
      <c r="J5" s="276" t="s">
        <v>12</v>
      </c>
      <c r="K5" s="312" t="s">
        <v>115</v>
      </c>
      <c r="L5" s="276" t="s">
        <v>12</v>
      </c>
      <c r="M5" s="312" t="s">
        <v>115</v>
      </c>
      <c r="N5" s="276" t="s">
        <v>12</v>
      </c>
      <c r="O5" s="312" t="s">
        <v>115</v>
      </c>
      <c r="P5" s="276" t="s">
        <v>12</v>
      </c>
      <c r="Q5" s="312" t="s">
        <v>116</v>
      </c>
      <c r="R5" s="312" t="s">
        <v>87</v>
      </c>
      <c r="S5" s="864"/>
      <c r="T5" s="864"/>
      <c r="U5" s="810"/>
      <c r="V5" s="810"/>
      <c r="W5" s="866"/>
    </row>
    <row r="6" spans="1:23" ht="124.9" hidden="1" x14ac:dyDescent="0.3">
      <c r="A6" s="867" t="s">
        <v>1616</v>
      </c>
      <c r="B6" s="867" t="s">
        <v>1617</v>
      </c>
      <c r="C6" s="394" t="s">
        <v>1628</v>
      </c>
      <c r="D6" s="394" t="s">
        <v>620</v>
      </c>
      <c r="E6" s="394"/>
      <c r="F6" s="395"/>
      <c r="G6" s="388"/>
      <c r="H6" s="288"/>
      <c r="I6" s="388"/>
      <c r="J6" s="288"/>
      <c r="K6" s="388"/>
      <c r="L6" s="288"/>
      <c r="M6" s="388"/>
      <c r="N6" s="288"/>
      <c r="O6" s="388"/>
      <c r="P6" s="288"/>
      <c r="Q6" s="396"/>
      <c r="R6" s="396"/>
      <c r="S6" s="396"/>
      <c r="T6" s="396"/>
      <c r="U6" s="396"/>
      <c r="V6" s="396"/>
      <c r="W6" s="386"/>
    </row>
    <row r="7" spans="1:23" ht="102.75" customHeight="1" x14ac:dyDescent="0.25">
      <c r="A7" s="867"/>
      <c r="B7" s="867"/>
      <c r="C7" s="394" t="s">
        <v>621</v>
      </c>
      <c r="D7" s="394" t="s">
        <v>622</v>
      </c>
      <c r="E7" s="394" t="s">
        <v>1765</v>
      </c>
      <c r="F7" s="395" t="s">
        <v>1711</v>
      </c>
      <c r="G7" s="388"/>
      <c r="H7" s="288"/>
      <c r="I7" s="412">
        <v>0.5</v>
      </c>
      <c r="J7" s="288"/>
      <c r="K7" s="388"/>
      <c r="L7" s="288"/>
      <c r="M7" s="412">
        <v>0.5</v>
      </c>
      <c r="N7" s="288"/>
      <c r="O7" s="412">
        <v>1</v>
      </c>
      <c r="P7" s="288"/>
      <c r="Q7" s="396"/>
      <c r="R7" s="396" t="s">
        <v>1712</v>
      </c>
      <c r="S7" s="396" t="s">
        <v>1713</v>
      </c>
      <c r="T7" s="396" t="s">
        <v>1714</v>
      </c>
      <c r="U7" s="396" t="s">
        <v>1715</v>
      </c>
      <c r="V7" s="396" t="s">
        <v>1716</v>
      </c>
      <c r="W7" s="389" t="s">
        <v>1717</v>
      </c>
    </row>
    <row r="8" spans="1:23" s="703" customFormat="1" ht="102.75" customHeight="1" x14ac:dyDescent="0.25">
      <c r="A8" s="867"/>
      <c r="B8" s="710"/>
      <c r="C8" s="710"/>
      <c r="D8" s="710"/>
      <c r="E8" s="710" t="s">
        <v>1765</v>
      </c>
      <c r="F8" s="700" t="s">
        <v>1923</v>
      </c>
      <c r="G8" s="701"/>
      <c r="H8" s="702"/>
      <c r="I8" s="701">
        <v>0.5</v>
      </c>
      <c r="J8" s="702">
        <v>6400</v>
      </c>
      <c r="K8" s="701"/>
      <c r="L8" s="702"/>
      <c r="M8" s="701">
        <v>0.5</v>
      </c>
      <c r="N8" s="702">
        <v>6400</v>
      </c>
      <c r="O8" s="700"/>
      <c r="P8" s="702">
        <f>'1. TALLERES SEMINARIOS'!D397</f>
        <v>12800</v>
      </c>
      <c r="Q8" s="704"/>
      <c r="R8" s="704"/>
      <c r="S8" s="704" t="s">
        <v>1924</v>
      </c>
      <c r="T8" s="704" t="s">
        <v>1925</v>
      </c>
      <c r="U8" s="704" t="s">
        <v>1876</v>
      </c>
      <c r="V8" s="704" t="s">
        <v>1926</v>
      </c>
      <c r="W8" s="711" t="s">
        <v>1927</v>
      </c>
    </row>
    <row r="9" spans="1:23" s="703" customFormat="1" ht="126" x14ac:dyDescent="0.25">
      <c r="A9" s="867"/>
      <c r="B9" s="712" t="s">
        <v>623</v>
      </c>
      <c r="C9" s="710" t="s">
        <v>624</v>
      </c>
      <c r="D9" s="710" t="s">
        <v>625</v>
      </c>
      <c r="E9" s="710" t="s">
        <v>1928</v>
      </c>
      <c r="F9" s="700" t="s">
        <v>1929</v>
      </c>
      <c r="G9" s="701"/>
      <c r="H9" s="702"/>
      <c r="I9" s="701"/>
      <c r="J9" s="702"/>
      <c r="K9" s="701"/>
      <c r="L9" s="702"/>
      <c r="M9" s="701">
        <v>1</v>
      </c>
      <c r="N9" s="702">
        <v>20000</v>
      </c>
      <c r="O9" s="700"/>
      <c r="P9" s="702">
        <f>'5. ACTIVIDADES ESPECIALES'!D79</f>
        <v>20000</v>
      </c>
      <c r="Q9" s="711"/>
      <c r="R9" s="711"/>
      <c r="S9" s="704" t="s">
        <v>1924</v>
      </c>
      <c r="T9" s="704" t="s">
        <v>1925</v>
      </c>
      <c r="U9" s="704" t="s">
        <v>1876</v>
      </c>
      <c r="V9" s="704" t="s">
        <v>1930</v>
      </c>
      <c r="W9" s="711" t="s">
        <v>1927</v>
      </c>
    </row>
    <row r="10" spans="1:23" ht="93.6" hidden="1" x14ac:dyDescent="0.3">
      <c r="A10" s="867"/>
      <c r="B10" s="397" t="s">
        <v>626</v>
      </c>
      <c r="C10" s="394" t="s">
        <v>126</v>
      </c>
      <c r="D10" s="394" t="s">
        <v>126</v>
      </c>
      <c r="E10" s="394"/>
      <c r="F10" s="395"/>
      <c r="G10" s="388"/>
      <c r="H10" s="288"/>
      <c r="I10" s="388"/>
      <c r="J10" s="288"/>
      <c r="K10" s="388"/>
      <c r="L10" s="288"/>
      <c r="M10" s="388"/>
      <c r="N10" s="288"/>
      <c r="O10" s="388"/>
      <c r="P10" s="288"/>
      <c r="Q10" s="396"/>
      <c r="R10" s="396"/>
      <c r="S10" s="396"/>
      <c r="T10" s="396"/>
      <c r="U10" s="396"/>
      <c r="V10" s="396"/>
      <c r="W10" s="398"/>
    </row>
    <row r="11" spans="1:23" s="709" customFormat="1" ht="167.25" customHeight="1" x14ac:dyDescent="0.25">
      <c r="A11" s="867"/>
      <c r="B11" s="713" t="s">
        <v>627</v>
      </c>
      <c r="C11" s="714" t="s">
        <v>127</v>
      </c>
      <c r="D11" s="714" t="s">
        <v>128</v>
      </c>
      <c r="E11" s="715" t="s">
        <v>1998</v>
      </c>
      <c r="F11" s="687" t="s">
        <v>2248</v>
      </c>
      <c r="G11" s="667">
        <v>0</v>
      </c>
      <c r="H11" s="716"/>
      <c r="I11" s="667">
        <v>0</v>
      </c>
      <c r="J11" s="716"/>
      <c r="K11" s="667">
        <v>0</v>
      </c>
      <c r="L11" s="716"/>
      <c r="M11" s="667">
        <v>1</v>
      </c>
      <c r="N11" s="716">
        <f>'5. ACTIVIDADES ESPECIALES'!D132</f>
        <v>24600</v>
      </c>
      <c r="O11" s="667">
        <v>1</v>
      </c>
      <c r="P11" s="717">
        <f>'5. ACTIVIDADES ESPECIALES'!D132</f>
        <v>24600</v>
      </c>
      <c r="Q11" s="706"/>
      <c r="R11" s="706"/>
      <c r="S11" s="706" t="s">
        <v>1999</v>
      </c>
      <c r="T11" s="706" t="s">
        <v>2000</v>
      </c>
      <c r="U11" s="706" t="s">
        <v>2001</v>
      </c>
      <c r="V11" s="706" t="s">
        <v>2002</v>
      </c>
      <c r="W11" s="666" t="s">
        <v>2003</v>
      </c>
    </row>
    <row r="12" spans="1:23" ht="15.75" x14ac:dyDescent="0.25">
      <c r="A12" s="419"/>
      <c r="B12" s="420"/>
      <c r="C12" s="419" t="s">
        <v>129</v>
      </c>
      <c r="D12" s="420"/>
      <c r="E12" s="420"/>
      <c r="F12" s="421"/>
      <c r="G12" s="399">
        <f t="shared" ref="G12:N12" si="0">SUM(G6:G11)</f>
        <v>0</v>
      </c>
      <c r="H12" s="400">
        <f t="shared" si="0"/>
        <v>0</v>
      </c>
      <c r="I12" s="399">
        <f t="shared" si="0"/>
        <v>1</v>
      </c>
      <c r="J12" s="400">
        <f t="shared" si="0"/>
        <v>6400</v>
      </c>
      <c r="K12" s="399">
        <f t="shared" si="0"/>
        <v>0</v>
      </c>
      <c r="L12" s="400">
        <f t="shared" si="0"/>
        <v>0</v>
      </c>
      <c r="M12" s="399">
        <f t="shared" si="0"/>
        <v>3</v>
      </c>
      <c r="N12" s="400">
        <f t="shared" si="0"/>
        <v>51000</v>
      </c>
      <c r="O12" s="399">
        <f>G12+I12+K12+M12</f>
        <v>4</v>
      </c>
      <c r="P12" s="401">
        <f>SUM(P6:P11)</f>
        <v>57400</v>
      </c>
      <c r="Q12" s="363"/>
      <c r="R12" s="363"/>
      <c r="S12" s="363"/>
      <c r="T12" s="363"/>
      <c r="U12" s="363"/>
      <c r="V12" s="363"/>
      <c r="W12" s="363"/>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1"/>
    <mergeCell ref="B6:B7"/>
    <mergeCell ref="E3:E5"/>
    <mergeCell ref="A3:A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55"/>
  <sheetViews>
    <sheetView zoomScale="70" zoomScaleNormal="70" workbookViewId="0">
      <pane xSplit="6" ySplit="5" topLeftCell="G12" activePane="bottomRight" state="frozen"/>
      <selection pane="topRight" activeCell="F1" sqref="F1"/>
      <selection pane="bottomLeft" activeCell="A6" sqref="A6"/>
      <selection pane="bottomRight" activeCell="N14" sqref="N14"/>
    </sheetView>
  </sheetViews>
  <sheetFormatPr baseColWidth="10" defaultRowHeight="15" x14ac:dyDescent="0.25"/>
  <cols>
    <col min="1" max="2" width="21.7109375" customWidth="1"/>
    <col min="3" max="6" width="27.42578125" customWidth="1"/>
    <col min="7" max="7" width="15.28515625" customWidth="1"/>
    <col min="8" max="8" width="12.140625" style="281" bestFit="1" customWidth="1"/>
    <col min="9" max="9" width="15.28515625" customWidth="1"/>
    <col min="10" max="10" width="12.140625" style="281" bestFit="1" customWidth="1"/>
    <col min="11" max="11" width="15.28515625" customWidth="1"/>
    <col min="12" max="12" width="12.140625" style="281" bestFit="1" customWidth="1"/>
    <col min="13" max="13" width="15.28515625" customWidth="1"/>
    <col min="14" max="14" width="11.5703125" style="281"/>
    <col min="15" max="15" width="15.28515625" customWidth="1"/>
    <col min="16" max="16" width="15.7109375" style="281" customWidth="1"/>
    <col min="19" max="22" width="14.28515625" customWidth="1"/>
    <col min="23" max="23" width="17" customWidth="1"/>
  </cols>
  <sheetData>
    <row r="1" spans="1:23" s="403" customFormat="1" ht="18" customHeight="1" x14ac:dyDescent="0.2">
      <c r="B1" s="402"/>
      <c r="C1" s="402"/>
      <c r="D1" s="402"/>
      <c r="E1" s="402"/>
      <c r="F1" s="402"/>
      <c r="G1" s="402" t="s">
        <v>137</v>
      </c>
      <c r="I1" s="402"/>
      <c r="J1" s="402"/>
      <c r="K1" s="402"/>
      <c r="L1" s="402"/>
      <c r="M1" s="402"/>
      <c r="N1" s="402"/>
      <c r="O1" s="402"/>
      <c r="P1" s="402"/>
      <c r="Q1" s="402"/>
      <c r="R1" s="402"/>
      <c r="S1" s="402"/>
      <c r="T1" s="402"/>
      <c r="U1" s="402"/>
      <c r="V1" s="402"/>
      <c r="W1" s="402"/>
    </row>
    <row r="2" spans="1:23" s="404" customFormat="1" ht="33.75" customHeight="1" x14ac:dyDescent="0.25">
      <c r="A2" s="409" t="s">
        <v>1630</v>
      </c>
      <c r="B2" s="409"/>
      <c r="C2" s="409"/>
      <c r="D2" s="409"/>
      <c r="E2" s="409"/>
      <c r="F2" s="409"/>
      <c r="G2" s="409"/>
      <c r="H2" s="409"/>
      <c r="I2" s="409"/>
      <c r="J2" s="409"/>
      <c r="K2" s="409"/>
      <c r="L2" s="409"/>
      <c r="M2" s="409"/>
      <c r="N2" s="409"/>
      <c r="O2" s="409"/>
      <c r="P2" s="409"/>
      <c r="Q2" s="409"/>
      <c r="R2" s="409"/>
      <c r="S2" s="409"/>
      <c r="T2" s="409"/>
      <c r="U2" s="409"/>
      <c r="V2" s="409"/>
      <c r="W2" s="409"/>
    </row>
    <row r="3" spans="1:23" s="66" customFormat="1" ht="14.45" customHeight="1" x14ac:dyDescent="0.25">
      <c r="A3" s="879" t="s">
        <v>102</v>
      </c>
      <c r="B3" s="879" t="s">
        <v>121</v>
      </c>
      <c r="C3" s="868" t="s">
        <v>90</v>
      </c>
      <c r="D3" s="868" t="s">
        <v>91</v>
      </c>
      <c r="E3" s="837" t="s">
        <v>460</v>
      </c>
      <c r="F3" s="868" t="s">
        <v>92</v>
      </c>
      <c r="G3" s="871" t="s">
        <v>106</v>
      </c>
      <c r="H3" s="872"/>
      <c r="I3" s="872"/>
      <c r="J3" s="872"/>
      <c r="K3" s="872"/>
      <c r="L3" s="872"/>
      <c r="M3" s="872"/>
      <c r="N3" s="873"/>
      <c r="O3" s="888" t="s">
        <v>107</v>
      </c>
      <c r="P3" s="889"/>
      <c r="Q3" s="892" t="s">
        <v>108</v>
      </c>
      <c r="R3" s="893"/>
      <c r="S3" s="882" t="s">
        <v>109</v>
      </c>
      <c r="T3" s="882" t="s">
        <v>110</v>
      </c>
      <c r="U3" s="882" t="s">
        <v>118</v>
      </c>
      <c r="V3" s="882" t="s">
        <v>117</v>
      </c>
      <c r="W3" s="885" t="s">
        <v>93</v>
      </c>
    </row>
    <row r="4" spans="1:23" s="66" customFormat="1" ht="15.75" x14ac:dyDescent="0.25">
      <c r="A4" s="880"/>
      <c r="B4" s="880"/>
      <c r="C4" s="869"/>
      <c r="D4" s="869"/>
      <c r="E4" s="838"/>
      <c r="F4" s="869"/>
      <c r="G4" s="871" t="s">
        <v>111</v>
      </c>
      <c r="H4" s="873"/>
      <c r="I4" s="871" t="s">
        <v>112</v>
      </c>
      <c r="J4" s="873"/>
      <c r="K4" s="871" t="s">
        <v>113</v>
      </c>
      <c r="L4" s="873"/>
      <c r="M4" s="871" t="s">
        <v>114</v>
      </c>
      <c r="N4" s="873"/>
      <c r="O4" s="890"/>
      <c r="P4" s="891"/>
      <c r="Q4" s="894"/>
      <c r="R4" s="895"/>
      <c r="S4" s="883"/>
      <c r="T4" s="883"/>
      <c r="U4" s="883"/>
      <c r="V4" s="883"/>
      <c r="W4" s="886"/>
    </row>
    <row r="5" spans="1:23" s="67" customFormat="1" ht="31.5" x14ac:dyDescent="0.25">
      <c r="A5" s="881"/>
      <c r="B5" s="881"/>
      <c r="C5" s="870"/>
      <c r="D5" s="870"/>
      <c r="E5" s="839"/>
      <c r="F5" s="870"/>
      <c r="G5" s="314" t="s">
        <v>115</v>
      </c>
      <c r="H5" s="292" t="s">
        <v>12</v>
      </c>
      <c r="I5" s="314" t="s">
        <v>115</v>
      </c>
      <c r="J5" s="292" t="s">
        <v>12</v>
      </c>
      <c r="K5" s="314" t="s">
        <v>115</v>
      </c>
      <c r="L5" s="292" t="s">
        <v>12</v>
      </c>
      <c r="M5" s="314" t="s">
        <v>115</v>
      </c>
      <c r="N5" s="292" t="s">
        <v>12</v>
      </c>
      <c r="O5" s="314" t="s">
        <v>115</v>
      </c>
      <c r="P5" s="292" t="s">
        <v>12</v>
      </c>
      <c r="Q5" s="314" t="s">
        <v>116</v>
      </c>
      <c r="R5" s="314" t="s">
        <v>87</v>
      </c>
      <c r="S5" s="884"/>
      <c r="T5" s="884"/>
      <c r="U5" s="884"/>
      <c r="V5" s="884"/>
      <c r="W5" s="887"/>
    </row>
    <row r="6" spans="1:23" ht="78" hidden="1" customHeight="1" x14ac:dyDescent="0.3">
      <c r="A6" s="874" t="s">
        <v>1629</v>
      </c>
      <c r="B6" s="874" t="s">
        <v>133</v>
      </c>
      <c r="C6" s="69" t="s">
        <v>628</v>
      </c>
      <c r="D6" s="69" t="s">
        <v>134</v>
      </c>
      <c r="E6" s="410"/>
      <c r="F6" s="76"/>
      <c r="G6" s="89"/>
      <c r="H6" s="286"/>
      <c r="I6" s="89"/>
      <c r="J6" s="286"/>
      <c r="K6" s="89"/>
      <c r="L6" s="286"/>
      <c r="M6" s="89"/>
      <c r="N6" s="286"/>
      <c r="O6" s="405"/>
      <c r="P6" s="293"/>
      <c r="Q6" s="356"/>
      <c r="R6" s="357"/>
      <c r="S6" s="357"/>
      <c r="T6" s="357"/>
      <c r="U6" s="358"/>
      <c r="V6" s="358"/>
      <c r="W6" s="353"/>
    </row>
    <row r="7" spans="1:23" ht="62.45" hidden="1" customHeight="1" x14ac:dyDescent="0.3">
      <c r="A7" s="875"/>
      <c r="B7" s="875"/>
      <c r="C7" s="69" t="s">
        <v>629</v>
      </c>
      <c r="D7" s="69" t="s">
        <v>630</v>
      </c>
      <c r="E7" s="410"/>
      <c r="F7" s="76"/>
      <c r="G7" s="89"/>
      <c r="H7" s="286"/>
      <c r="I7" s="89"/>
      <c r="J7" s="286"/>
      <c r="K7" s="89"/>
      <c r="L7" s="286"/>
      <c r="M7" s="89"/>
      <c r="N7" s="286"/>
      <c r="O7" s="405"/>
      <c r="P7" s="293"/>
      <c r="Q7" s="356"/>
      <c r="R7" s="357"/>
      <c r="S7" s="357"/>
      <c r="T7" s="357"/>
      <c r="U7" s="358"/>
      <c r="V7" s="358"/>
      <c r="W7" s="353"/>
    </row>
    <row r="8" spans="1:23" ht="93.6" hidden="1" customHeight="1" x14ac:dyDescent="0.3">
      <c r="A8" s="875"/>
      <c r="B8" s="875"/>
      <c r="C8" s="69" t="s">
        <v>631</v>
      </c>
      <c r="D8" s="69" t="s">
        <v>632</v>
      </c>
      <c r="E8" s="410"/>
      <c r="F8" s="76"/>
      <c r="G8" s="89"/>
      <c r="H8" s="286"/>
      <c r="I8" s="89"/>
      <c r="J8" s="286"/>
      <c r="K8" s="89"/>
      <c r="L8" s="286"/>
      <c r="M8" s="89"/>
      <c r="N8" s="286"/>
      <c r="O8" s="405"/>
      <c r="P8" s="293"/>
      <c r="Q8" s="356"/>
      <c r="R8" s="357"/>
      <c r="S8" s="357"/>
      <c r="T8" s="357"/>
      <c r="U8" s="358"/>
      <c r="V8" s="358"/>
      <c r="W8" s="353"/>
    </row>
    <row r="9" spans="1:23" ht="120" hidden="1" customHeight="1" x14ac:dyDescent="0.3">
      <c r="A9" s="875"/>
      <c r="B9" s="876"/>
      <c r="C9" s="459" t="s">
        <v>1633</v>
      </c>
      <c r="D9" s="459"/>
      <c r="E9" s="459"/>
      <c r="F9" s="76"/>
      <c r="G9" s="89"/>
      <c r="H9" s="286"/>
      <c r="I9" s="89"/>
      <c r="J9" s="286"/>
      <c r="K9" s="89"/>
      <c r="L9" s="286"/>
      <c r="M9" s="89"/>
      <c r="N9" s="286"/>
      <c r="O9" s="405"/>
      <c r="P9" s="293"/>
      <c r="Q9" s="356"/>
      <c r="R9" s="357"/>
      <c r="S9" s="357"/>
      <c r="T9" s="357"/>
      <c r="U9" s="358"/>
      <c r="V9" s="358"/>
      <c r="W9" s="353"/>
    </row>
    <row r="10" spans="1:23" ht="147" hidden="1" customHeight="1" x14ac:dyDescent="0.3">
      <c r="A10" s="875"/>
      <c r="B10" s="750"/>
      <c r="C10" s="459" t="s">
        <v>1634</v>
      </c>
      <c r="D10" s="459"/>
      <c r="E10" s="459"/>
      <c r="F10" s="76"/>
      <c r="G10" s="89"/>
      <c r="H10" s="286"/>
      <c r="I10" s="89"/>
      <c r="J10" s="286"/>
      <c r="K10" s="89"/>
      <c r="L10" s="286"/>
      <c r="M10" s="89"/>
      <c r="N10" s="286"/>
      <c r="O10" s="405"/>
      <c r="P10" s="293"/>
      <c r="Q10" s="356"/>
      <c r="R10" s="357"/>
      <c r="S10" s="357"/>
      <c r="T10" s="357"/>
      <c r="U10" s="358"/>
      <c r="V10" s="358"/>
      <c r="W10" s="353"/>
    </row>
    <row r="11" spans="1:23" ht="140.44999999999999" hidden="1" customHeight="1" x14ac:dyDescent="0.3">
      <c r="A11" s="875"/>
      <c r="B11" s="874" t="s">
        <v>135</v>
      </c>
      <c r="C11" s="69" t="s">
        <v>633</v>
      </c>
      <c r="D11" s="69" t="s">
        <v>634</v>
      </c>
      <c r="E11" s="410"/>
      <c r="F11" s="76"/>
      <c r="G11" s="89"/>
      <c r="H11" s="286"/>
      <c r="I11" s="89"/>
      <c r="J11" s="286"/>
      <c r="K11" s="89"/>
      <c r="L11" s="286"/>
      <c r="M11" s="89"/>
      <c r="N11" s="286"/>
      <c r="O11" s="405"/>
      <c r="P11" s="293"/>
      <c r="Q11" s="356"/>
      <c r="R11" s="357"/>
      <c r="S11" s="357"/>
      <c r="T11" s="357"/>
      <c r="U11" s="358"/>
      <c r="V11" s="358"/>
      <c r="W11" s="353"/>
    </row>
    <row r="12" spans="1:23" ht="126" x14ac:dyDescent="0.25">
      <c r="A12" s="875"/>
      <c r="B12" s="875"/>
      <c r="C12" s="465"/>
      <c r="D12" s="465"/>
      <c r="E12" s="465" t="s">
        <v>2222</v>
      </c>
      <c r="F12" s="76" t="s">
        <v>2256</v>
      </c>
      <c r="G12" s="89"/>
      <c r="H12" s="286"/>
      <c r="I12" s="328">
        <v>0.5</v>
      </c>
      <c r="J12" s="286">
        <v>75000</v>
      </c>
      <c r="K12" s="328">
        <v>0.5</v>
      </c>
      <c r="L12" s="286">
        <v>75000</v>
      </c>
      <c r="M12" s="89"/>
      <c r="N12" s="286"/>
      <c r="O12" s="405"/>
      <c r="P12" s="293">
        <v>150000</v>
      </c>
      <c r="Q12" s="356"/>
      <c r="R12" s="357"/>
      <c r="S12" s="357"/>
      <c r="T12" s="357"/>
      <c r="U12" s="358"/>
      <c r="V12" s="358"/>
      <c r="W12" s="353"/>
    </row>
    <row r="13" spans="1:23" ht="167.25" customHeight="1" x14ac:dyDescent="0.25">
      <c r="A13" s="875"/>
      <c r="B13" s="875"/>
      <c r="C13" s="69" t="s">
        <v>635</v>
      </c>
      <c r="D13" s="69" t="s">
        <v>636</v>
      </c>
      <c r="E13" s="465" t="s">
        <v>1766</v>
      </c>
      <c r="F13" s="76" t="s">
        <v>1727</v>
      </c>
      <c r="G13" s="89"/>
      <c r="H13" s="286"/>
      <c r="I13" s="85">
        <v>0.5</v>
      </c>
      <c r="J13" s="286"/>
      <c r="K13" s="85">
        <v>0.5</v>
      </c>
      <c r="L13" s="286"/>
      <c r="M13" s="89"/>
      <c r="N13" s="286"/>
      <c r="O13" s="468">
        <v>1</v>
      </c>
      <c r="P13" s="293"/>
      <c r="Q13" s="356"/>
      <c r="R13" s="357" t="s">
        <v>1728</v>
      </c>
      <c r="S13" s="357" t="s">
        <v>1729</v>
      </c>
      <c r="T13" s="357" t="s">
        <v>1730</v>
      </c>
      <c r="U13" s="358" t="s">
        <v>1731</v>
      </c>
      <c r="V13" s="358" t="s">
        <v>1679</v>
      </c>
      <c r="W13" s="353" t="s">
        <v>1651</v>
      </c>
    </row>
    <row r="14" spans="1:23" s="683" customFormat="1" ht="151.5" customHeight="1" x14ac:dyDescent="0.25">
      <c r="A14" s="875"/>
      <c r="B14" s="875"/>
      <c r="C14" s="718"/>
      <c r="D14" s="718"/>
      <c r="E14" s="718" t="s">
        <v>1766</v>
      </c>
      <c r="F14" s="718" t="s">
        <v>2165</v>
      </c>
      <c r="G14" s="654">
        <v>0.2</v>
      </c>
      <c r="H14" s="719"/>
      <c r="I14" s="654">
        <v>0.5</v>
      </c>
      <c r="J14" s="720">
        <v>87975</v>
      </c>
      <c r="K14" s="654">
        <v>0.3</v>
      </c>
      <c r="L14" s="719"/>
      <c r="M14" s="721"/>
      <c r="N14" s="719"/>
      <c r="O14" s="658"/>
      <c r="P14" s="722">
        <v>87975</v>
      </c>
      <c r="Q14" s="658"/>
      <c r="R14" s="723"/>
      <c r="S14" s="723" t="s">
        <v>2166</v>
      </c>
      <c r="T14" s="723"/>
      <c r="U14" s="660"/>
      <c r="V14" s="660"/>
      <c r="W14" s="652"/>
    </row>
    <row r="15" spans="1:23" ht="149.25" hidden="1" customHeight="1" x14ac:dyDescent="0.3">
      <c r="A15" s="875"/>
      <c r="B15" s="875"/>
      <c r="C15" s="69" t="s">
        <v>637</v>
      </c>
      <c r="D15" s="69" t="s">
        <v>638</v>
      </c>
      <c r="E15" s="410"/>
      <c r="F15" s="76"/>
      <c r="G15" s="89"/>
      <c r="H15" s="286"/>
      <c r="I15" s="89"/>
      <c r="J15" s="286"/>
      <c r="K15" s="89"/>
      <c r="L15" s="286"/>
      <c r="M15" s="89"/>
      <c r="N15" s="286"/>
      <c r="O15" s="405"/>
      <c r="P15" s="293"/>
      <c r="Q15" s="356"/>
      <c r="R15" s="357"/>
      <c r="S15" s="357"/>
      <c r="T15" s="357"/>
      <c r="U15" s="358"/>
      <c r="V15" s="358"/>
      <c r="W15" s="353"/>
    </row>
    <row r="16" spans="1:23" ht="93.6" hidden="1" customHeight="1" x14ac:dyDescent="0.3">
      <c r="A16" s="875"/>
      <c r="B16" s="875"/>
      <c r="C16" s="69" t="s">
        <v>639</v>
      </c>
      <c r="D16" s="69" t="s">
        <v>640</v>
      </c>
      <c r="E16" s="410"/>
      <c r="F16" s="76"/>
      <c r="G16" s="89"/>
      <c r="H16" s="286"/>
      <c r="I16" s="89"/>
      <c r="J16" s="286"/>
      <c r="K16" s="89"/>
      <c r="L16" s="286"/>
      <c r="M16" s="89"/>
      <c r="N16" s="286"/>
      <c r="O16" s="405"/>
      <c r="P16" s="293"/>
      <c r="Q16" s="356"/>
      <c r="R16" s="357"/>
      <c r="S16" s="357"/>
      <c r="T16" s="357"/>
      <c r="U16" s="358"/>
      <c r="V16" s="358"/>
      <c r="W16" s="353"/>
    </row>
    <row r="17" spans="1:23" ht="203.25" hidden="1" customHeight="1" x14ac:dyDescent="0.3">
      <c r="A17" s="875"/>
      <c r="B17" s="876"/>
      <c r="C17" s="69" t="s">
        <v>641</v>
      </c>
      <c r="D17" s="69" t="s">
        <v>642</v>
      </c>
      <c r="E17" s="410"/>
      <c r="F17" s="76"/>
      <c r="G17" s="89"/>
      <c r="H17" s="286"/>
      <c r="I17" s="89"/>
      <c r="J17" s="286"/>
      <c r="K17" s="89"/>
      <c r="L17" s="286"/>
      <c r="M17" s="89"/>
      <c r="N17" s="286"/>
      <c r="O17" s="405"/>
      <c r="P17" s="293"/>
      <c r="Q17" s="356"/>
      <c r="R17" s="357"/>
      <c r="S17" s="357"/>
      <c r="T17" s="357"/>
      <c r="U17" s="358"/>
      <c r="V17" s="358"/>
      <c r="W17" s="353"/>
    </row>
    <row r="18" spans="1:23" ht="136.5" hidden="1" customHeight="1" x14ac:dyDescent="0.3">
      <c r="A18" s="875"/>
      <c r="B18" s="874" t="s">
        <v>1631</v>
      </c>
      <c r="C18" s="69" t="s">
        <v>643</v>
      </c>
      <c r="D18" s="69" t="s">
        <v>644</v>
      </c>
      <c r="E18" s="410"/>
      <c r="F18" s="76"/>
      <c r="G18" s="89"/>
      <c r="H18" s="286"/>
      <c r="I18" s="89"/>
      <c r="J18" s="286"/>
      <c r="K18" s="89"/>
      <c r="L18" s="286"/>
      <c r="M18" s="89"/>
      <c r="N18" s="286"/>
      <c r="O18" s="405"/>
      <c r="P18" s="293"/>
      <c r="Q18" s="356"/>
      <c r="R18" s="357"/>
      <c r="S18" s="357"/>
      <c r="T18" s="357"/>
      <c r="U18" s="358"/>
      <c r="V18" s="358"/>
      <c r="W18" s="353"/>
    </row>
    <row r="19" spans="1:23" ht="114" hidden="1" customHeight="1" x14ac:dyDescent="0.3">
      <c r="A19" s="875"/>
      <c r="B19" s="875"/>
      <c r="C19" s="69" t="s">
        <v>645</v>
      </c>
      <c r="D19" s="69" t="s">
        <v>646</v>
      </c>
      <c r="E19" s="410"/>
      <c r="F19" s="76"/>
      <c r="G19" s="89"/>
      <c r="H19" s="286"/>
      <c r="I19" s="89"/>
      <c r="J19" s="286"/>
      <c r="K19" s="89"/>
      <c r="L19" s="286"/>
      <c r="M19" s="89"/>
      <c r="N19" s="286"/>
      <c r="O19" s="405"/>
      <c r="P19" s="293"/>
      <c r="Q19" s="356"/>
      <c r="R19" s="357"/>
      <c r="S19" s="357"/>
      <c r="T19" s="357"/>
      <c r="U19" s="358"/>
      <c r="V19" s="358"/>
      <c r="W19" s="353"/>
    </row>
    <row r="20" spans="1:23" ht="93.6" hidden="1" customHeight="1" x14ac:dyDescent="0.3">
      <c r="A20" s="875"/>
      <c r="B20" s="875"/>
      <c r="C20" s="69" t="s">
        <v>647</v>
      </c>
      <c r="D20" s="69" t="s">
        <v>648</v>
      </c>
      <c r="E20" s="410"/>
      <c r="F20" s="76"/>
      <c r="G20" s="89"/>
      <c r="H20" s="286"/>
      <c r="I20" s="89"/>
      <c r="J20" s="286"/>
      <c r="K20" s="89"/>
      <c r="L20" s="286"/>
      <c r="M20" s="89"/>
      <c r="N20" s="286"/>
      <c r="O20" s="405"/>
      <c r="P20" s="293"/>
      <c r="Q20" s="356"/>
      <c r="R20" s="357"/>
      <c r="S20" s="357"/>
      <c r="T20" s="357"/>
      <c r="U20" s="358"/>
      <c r="V20" s="358"/>
      <c r="W20" s="353"/>
    </row>
    <row r="21" spans="1:23" ht="128.25" hidden="1" customHeight="1" x14ac:dyDescent="0.3">
      <c r="A21" s="875"/>
      <c r="B21" s="875"/>
      <c r="C21" s="69" t="s">
        <v>1632</v>
      </c>
      <c r="D21" s="69" t="s">
        <v>649</v>
      </c>
      <c r="E21" s="410"/>
      <c r="F21" s="76"/>
      <c r="G21" s="89"/>
      <c r="H21" s="286"/>
      <c r="I21" s="89"/>
      <c r="J21" s="286"/>
      <c r="K21" s="89"/>
      <c r="L21" s="286"/>
      <c r="M21" s="89"/>
      <c r="N21" s="286"/>
      <c r="O21" s="405"/>
      <c r="P21" s="293"/>
      <c r="Q21" s="356"/>
      <c r="R21" s="357"/>
      <c r="S21" s="357"/>
      <c r="T21" s="357"/>
      <c r="U21" s="358"/>
      <c r="V21" s="358"/>
      <c r="W21" s="353"/>
    </row>
    <row r="22" spans="1:23" ht="78" hidden="1" customHeight="1" x14ac:dyDescent="0.3">
      <c r="A22" s="875"/>
      <c r="B22" s="875"/>
      <c r="C22" s="877" t="s">
        <v>650</v>
      </c>
      <c r="D22" s="69" t="s">
        <v>651</v>
      </c>
      <c r="E22" s="410"/>
      <c r="F22" s="76"/>
      <c r="G22" s="89"/>
      <c r="H22" s="286"/>
      <c r="I22" s="89"/>
      <c r="J22" s="286"/>
      <c r="K22" s="89"/>
      <c r="L22" s="286"/>
      <c r="M22" s="89"/>
      <c r="N22" s="286"/>
      <c r="O22" s="405"/>
      <c r="P22" s="293"/>
      <c r="Q22" s="356"/>
      <c r="R22" s="357"/>
      <c r="S22" s="357"/>
      <c r="T22" s="357"/>
      <c r="U22" s="358"/>
      <c r="V22" s="358"/>
      <c r="W22" s="353"/>
    </row>
    <row r="23" spans="1:23" ht="62.45" hidden="1" customHeight="1" x14ac:dyDescent="0.3">
      <c r="A23" s="875"/>
      <c r="B23" s="875"/>
      <c r="C23" s="878"/>
      <c r="D23" s="69" t="s">
        <v>652</v>
      </c>
      <c r="E23" s="410"/>
      <c r="F23" s="76"/>
      <c r="G23" s="89"/>
      <c r="H23" s="286"/>
      <c r="I23" s="89"/>
      <c r="J23" s="286"/>
      <c r="K23" s="89"/>
      <c r="L23" s="286"/>
      <c r="M23" s="89"/>
      <c r="N23" s="286"/>
      <c r="O23" s="405"/>
      <c r="P23" s="293"/>
      <c r="Q23" s="356"/>
      <c r="R23" s="357"/>
      <c r="S23" s="357"/>
      <c r="T23" s="357"/>
      <c r="U23" s="358"/>
      <c r="V23" s="358"/>
      <c r="W23" s="353"/>
    </row>
    <row r="24" spans="1:23" ht="78" hidden="1" customHeight="1" x14ac:dyDescent="0.3">
      <c r="A24" s="875"/>
      <c r="B24" s="875"/>
      <c r="C24" s="90" t="s">
        <v>653</v>
      </c>
      <c r="D24" s="69" t="s">
        <v>654</v>
      </c>
      <c r="E24" s="410"/>
      <c r="F24" s="76"/>
      <c r="G24" s="89"/>
      <c r="H24" s="286"/>
      <c r="I24" s="89"/>
      <c r="J24" s="286"/>
      <c r="K24" s="89"/>
      <c r="L24" s="286"/>
      <c r="M24" s="89"/>
      <c r="N24" s="286"/>
      <c r="O24" s="405"/>
      <c r="P24" s="293"/>
      <c r="Q24" s="356"/>
      <c r="R24" s="357"/>
      <c r="S24" s="357"/>
      <c r="T24" s="357"/>
      <c r="U24" s="358"/>
      <c r="V24" s="358"/>
      <c r="W24" s="353"/>
    </row>
    <row r="25" spans="1:23" ht="15.6" hidden="1" x14ac:dyDescent="0.3">
      <c r="A25" s="406"/>
      <c r="B25" s="406"/>
      <c r="C25" s="90"/>
      <c r="D25" s="90"/>
      <c r="E25" s="90"/>
      <c r="F25" s="101"/>
      <c r="G25" s="89"/>
      <c r="H25" s="286"/>
      <c r="I25" s="89"/>
      <c r="J25" s="286"/>
      <c r="K25" s="89"/>
      <c r="L25" s="286"/>
      <c r="M25" s="89"/>
      <c r="N25" s="286"/>
      <c r="O25" s="405"/>
      <c r="P25" s="293"/>
      <c r="Q25" s="356"/>
      <c r="R25" s="357"/>
      <c r="S25" s="357"/>
      <c r="T25" s="357"/>
      <c r="U25" s="358"/>
      <c r="V25" s="358"/>
      <c r="W25" s="353"/>
    </row>
    <row r="26" spans="1:23" ht="15.6" hidden="1" x14ac:dyDescent="0.3">
      <c r="A26" s="406"/>
      <c r="B26" s="406"/>
      <c r="C26" s="90"/>
      <c r="D26" s="90"/>
      <c r="E26" s="90"/>
      <c r="F26" s="101"/>
      <c r="G26" s="89"/>
      <c r="H26" s="286"/>
      <c r="I26" s="89"/>
      <c r="J26" s="286"/>
      <c r="K26" s="89"/>
      <c r="L26" s="286"/>
      <c r="M26" s="89"/>
      <c r="N26" s="286"/>
      <c r="O26" s="405"/>
      <c r="P26" s="293"/>
      <c r="Q26" s="356"/>
      <c r="R26" s="357"/>
      <c r="S26" s="357"/>
      <c r="T26" s="357"/>
      <c r="U26" s="358"/>
      <c r="V26" s="358"/>
      <c r="W26" s="353"/>
    </row>
    <row r="27" spans="1:23" ht="15.6" hidden="1" x14ac:dyDescent="0.3">
      <c r="A27" s="406"/>
      <c r="B27" s="406"/>
      <c r="C27" s="90"/>
      <c r="D27" s="90"/>
      <c r="E27" s="90"/>
      <c r="F27" s="101"/>
      <c r="G27" s="89"/>
      <c r="H27" s="286"/>
      <c r="I27" s="89"/>
      <c r="J27" s="286"/>
      <c r="K27" s="89"/>
      <c r="L27" s="286"/>
      <c r="M27" s="89"/>
      <c r="N27" s="286"/>
      <c r="O27" s="405"/>
      <c r="P27" s="293"/>
      <c r="Q27" s="356"/>
      <c r="R27" s="357"/>
      <c r="S27" s="357"/>
      <c r="T27" s="357"/>
      <c r="U27" s="358"/>
      <c r="V27" s="358"/>
      <c r="W27" s="353"/>
    </row>
    <row r="28" spans="1:23" ht="15.6" hidden="1" x14ac:dyDescent="0.3">
      <c r="A28" s="406"/>
      <c r="B28" s="406"/>
      <c r="C28" s="90"/>
      <c r="D28" s="90"/>
      <c r="E28" s="90"/>
      <c r="F28" s="101"/>
      <c r="G28" s="89"/>
      <c r="H28" s="286"/>
      <c r="I28" s="89"/>
      <c r="J28" s="286"/>
      <c r="K28" s="89"/>
      <c r="L28" s="286"/>
      <c r="M28" s="89"/>
      <c r="N28" s="286"/>
      <c r="O28" s="405"/>
      <c r="P28" s="293"/>
      <c r="Q28" s="356"/>
      <c r="R28" s="357"/>
      <c r="S28" s="357"/>
      <c r="T28" s="357"/>
      <c r="U28" s="358"/>
      <c r="V28" s="358"/>
      <c r="W28" s="353"/>
    </row>
    <row r="29" spans="1:23" ht="15.6" hidden="1" x14ac:dyDescent="0.3">
      <c r="A29" s="406"/>
      <c r="B29" s="406"/>
      <c r="C29" s="90"/>
      <c r="D29" s="90"/>
      <c r="E29" s="90"/>
      <c r="F29" s="101"/>
      <c r="G29" s="89"/>
      <c r="H29" s="286"/>
      <c r="I29" s="89"/>
      <c r="J29" s="286"/>
      <c r="K29" s="89"/>
      <c r="L29" s="286"/>
      <c r="M29" s="89"/>
      <c r="N29" s="286"/>
      <c r="O29" s="405"/>
      <c r="P29" s="293"/>
      <c r="Q29" s="356"/>
      <c r="R29" s="357"/>
      <c r="S29" s="357"/>
      <c r="T29" s="357"/>
      <c r="U29" s="358"/>
      <c r="V29" s="358"/>
      <c r="W29" s="353"/>
    </row>
    <row r="30" spans="1:23" ht="15.6" hidden="1" x14ac:dyDescent="0.3">
      <c r="A30" s="406"/>
      <c r="B30" s="406"/>
      <c r="C30" s="90"/>
      <c r="D30" s="90"/>
      <c r="E30" s="90"/>
      <c r="F30" s="101"/>
      <c r="G30" s="89"/>
      <c r="H30" s="286"/>
      <c r="I30" s="89"/>
      <c r="J30" s="286"/>
      <c r="K30" s="89"/>
      <c r="L30" s="286"/>
      <c r="M30" s="89"/>
      <c r="N30" s="286"/>
      <c r="O30" s="405"/>
      <c r="P30" s="293"/>
      <c r="Q30" s="356"/>
      <c r="R30" s="357"/>
      <c r="S30" s="357"/>
      <c r="T30" s="357"/>
      <c r="U30" s="358"/>
      <c r="V30" s="358"/>
      <c r="W30" s="353"/>
    </row>
    <row r="31" spans="1:23" ht="15.6" hidden="1" x14ac:dyDescent="0.3">
      <c r="A31" s="406"/>
      <c r="B31" s="406"/>
      <c r="C31" s="90"/>
      <c r="D31" s="90"/>
      <c r="E31" s="90"/>
      <c r="F31" s="101"/>
      <c r="G31" s="89"/>
      <c r="H31" s="286"/>
      <c r="I31" s="89"/>
      <c r="J31" s="286"/>
      <c r="K31" s="89"/>
      <c r="L31" s="286"/>
      <c r="M31" s="89"/>
      <c r="N31" s="286"/>
      <c r="O31" s="405"/>
      <c r="P31" s="293"/>
      <c r="Q31" s="356"/>
      <c r="R31" s="357"/>
      <c r="S31" s="357"/>
      <c r="T31" s="357"/>
      <c r="U31" s="358"/>
      <c r="V31" s="358"/>
      <c r="W31" s="353"/>
    </row>
    <row r="32" spans="1:23" ht="15.6" hidden="1" x14ac:dyDescent="0.3">
      <c r="A32" s="406"/>
      <c r="B32" s="406"/>
      <c r="C32" s="90"/>
      <c r="D32" s="90"/>
      <c r="E32" s="90"/>
      <c r="F32" s="101"/>
      <c r="G32" s="89"/>
      <c r="H32" s="286"/>
      <c r="I32" s="89"/>
      <c r="J32" s="286"/>
      <c r="K32" s="89"/>
      <c r="L32" s="286"/>
      <c r="M32" s="89"/>
      <c r="N32" s="286"/>
      <c r="O32" s="405"/>
      <c r="P32" s="293"/>
      <c r="Q32" s="356"/>
      <c r="R32" s="357"/>
      <c r="S32" s="357"/>
      <c r="T32" s="357"/>
      <c r="U32" s="358"/>
      <c r="V32" s="358"/>
      <c r="W32" s="353"/>
    </row>
    <row r="33" spans="1:23" s="408" customFormat="1" ht="15.6" customHeight="1" x14ac:dyDescent="0.2">
      <c r="A33" s="429"/>
      <c r="B33" s="430"/>
      <c r="C33" s="429" t="s">
        <v>136</v>
      </c>
      <c r="D33" s="430"/>
      <c r="E33" s="430"/>
      <c r="F33" s="431"/>
      <c r="G33" s="366">
        <f t="shared" ref="G33:N33" si="0">SUM(G6:G32)</f>
        <v>0.2</v>
      </c>
      <c r="H33" s="280">
        <f t="shared" si="0"/>
        <v>0</v>
      </c>
      <c r="I33" s="366">
        <f t="shared" si="0"/>
        <v>1.5</v>
      </c>
      <c r="J33" s="280">
        <f t="shared" si="0"/>
        <v>162975</v>
      </c>
      <c r="K33" s="366">
        <f t="shared" si="0"/>
        <v>1.3</v>
      </c>
      <c r="L33" s="280">
        <f t="shared" si="0"/>
        <v>75000</v>
      </c>
      <c r="M33" s="366">
        <f t="shared" si="0"/>
        <v>0</v>
      </c>
      <c r="N33" s="280">
        <f t="shared" si="0"/>
        <v>0</v>
      </c>
      <c r="O33" s="407">
        <f>G33+I33+K33+M33</f>
        <v>3</v>
      </c>
      <c r="P33" s="294">
        <f>SUM(P6:P24)</f>
        <v>237975</v>
      </c>
      <c r="Q33" s="366"/>
      <c r="R33" s="366"/>
      <c r="S33" s="366"/>
      <c r="T33" s="366"/>
      <c r="U33" s="366"/>
      <c r="V33" s="366"/>
      <c r="W33" s="366"/>
    </row>
    <row r="34" spans="1:23" x14ac:dyDescent="0.25">
      <c r="H34"/>
      <c r="J34"/>
      <c r="L34"/>
      <c r="N34"/>
      <c r="P34"/>
    </row>
    <row r="35" spans="1:23" x14ac:dyDescent="0.25">
      <c r="H35"/>
      <c r="J35"/>
      <c r="L35"/>
      <c r="N35"/>
      <c r="P35"/>
    </row>
    <row r="36" spans="1:23" x14ac:dyDescent="0.25">
      <c r="H36"/>
      <c r="J36"/>
      <c r="L36"/>
      <c r="N36"/>
      <c r="P36"/>
    </row>
    <row r="37" spans="1:23" x14ac:dyDescent="0.25">
      <c r="H37"/>
      <c r="J37"/>
      <c r="L37"/>
      <c r="N37"/>
      <c r="P37"/>
    </row>
    <row r="38" spans="1:23" x14ac:dyDescent="0.25">
      <c r="H38"/>
      <c r="J38"/>
      <c r="L38"/>
      <c r="N38"/>
      <c r="P38"/>
    </row>
    <row r="39" spans="1:23" x14ac:dyDescent="0.25">
      <c r="H39"/>
      <c r="J39"/>
      <c r="L39"/>
      <c r="N39"/>
      <c r="P39"/>
    </row>
    <row r="40" spans="1:23" x14ac:dyDescent="0.25">
      <c r="H40"/>
      <c r="J40"/>
      <c r="L40"/>
      <c r="N40"/>
      <c r="P40"/>
    </row>
    <row r="41" spans="1:23" x14ac:dyDescent="0.25">
      <c r="H41"/>
      <c r="J41"/>
      <c r="L41"/>
      <c r="N41"/>
      <c r="P41"/>
    </row>
    <row r="42" spans="1:23" x14ac:dyDescent="0.25">
      <c r="H42"/>
      <c r="J42"/>
      <c r="L42"/>
      <c r="N42"/>
      <c r="P42"/>
    </row>
    <row r="43" spans="1:23" x14ac:dyDescent="0.25">
      <c r="H43"/>
      <c r="J43"/>
      <c r="L43"/>
      <c r="N43"/>
      <c r="P43"/>
    </row>
    <row r="44" spans="1:23" x14ac:dyDescent="0.25">
      <c r="H44"/>
      <c r="J44"/>
      <c r="L44"/>
      <c r="N44"/>
      <c r="P44"/>
    </row>
    <row r="45" spans="1:23" x14ac:dyDescent="0.25">
      <c r="H45"/>
      <c r="J45"/>
      <c r="L45"/>
      <c r="N45"/>
      <c r="P45"/>
    </row>
    <row r="46" spans="1:23" x14ac:dyDescent="0.25">
      <c r="H46"/>
      <c r="J46"/>
      <c r="L46"/>
      <c r="N46"/>
      <c r="P46"/>
    </row>
    <row r="47" spans="1:23" x14ac:dyDescent="0.25">
      <c r="H47"/>
      <c r="J47"/>
      <c r="L47"/>
      <c r="N47"/>
      <c r="P47"/>
    </row>
    <row r="48" spans="1:23"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row r="254" spans="8:16" x14ac:dyDescent="0.25">
      <c r="H254"/>
      <c r="J254"/>
      <c r="L254"/>
      <c r="N254"/>
      <c r="P254"/>
    </row>
    <row r="255" spans="8:16" x14ac:dyDescent="0.25">
      <c r="H255"/>
      <c r="J255"/>
      <c r="L255"/>
      <c r="N255"/>
      <c r="P255"/>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4"/>
    <mergeCell ref="B11:B17"/>
    <mergeCell ref="C22:C23"/>
    <mergeCell ref="A3:A5"/>
    <mergeCell ref="B3:B5"/>
    <mergeCell ref="C3:C5"/>
    <mergeCell ref="B18:B24"/>
    <mergeCell ref="B6:B9"/>
  </mergeCell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39"/>
  <sheetViews>
    <sheetView topLeftCell="D1" zoomScale="84" zoomScaleNormal="84" workbookViewId="0">
      <selection activeCell="P17" sqref="P17"/>
    </sheetView>
  </sheetViews>
  <sheetFormatPr baseColWidth="10" defaultRowHeight="15" x14ac:dyDescent="0.25"/>
  <cols>
    <col min="1" max="2" width="21.7109375" customWidth="1"/>
    <col min="3" max="6" width="27.42578125" customWidth="1"/>
    <col min="7" max="7" width="15.28515625" customWidth="1"/>
    <col min="8" max="8" width="13.7109375" style="281" bestFit="1" customWidth="1"/>
    <col min="9" max="9" width="15.28515625" customWidth="1"/>
    <col min="10" max="10" width="18.85546875" style="281" customWidth="1"/>
    <col min="12" max="12" width="12.140625" style="281" bestFit="1" customWidth="1"/>
    <col min="14" max="14" width="12.140625" style="281" bestFit="1" customWidth="1"/>
    <col min="15" max="15" width="15.28515625" customWidth="1"/>
    <col min="16" max="16" width="18.28515625" style="281" customWidth="1"/>
    <col min="19" max="22" width="14.140625" customWidth="1"/>
    <col min="23" max="23" width="17" customWidth="1"/>
  </cols>
  <sheetData>
    <row r="1" spans="1:29" ht="18" x14ac:dyDescent="0.3">
      <c r="G1" s="402" t="s">
        <v>585</v>
      </c>
      <c r="I1" s="402"/>
      <c r="J1" s="402"/>
      <c r="K1" s="402"/>
      <c r="L1" s="402"/>
      <c r="M1" s="402"/>
      <c r="N1" s="402"/>
      <c r="O1" s="402"/>
      <c r="P1" s="402"/>
      <c r="Q1" s="402"/>
      <c r="R1" s="402"/>
      <c r="S1" s="402"/>
      <c r="T1" s="402"/>
      <c r="U1" s="402"/>
      <c r="V1" s="402"/>
      <c r="W1" s="402"/>
      <c r="X1" s="402"/>
      <c r="Y1" s="402"/>
      <c r="Z1" s="402"/>
      <c r="AA1" s="402"/>
      <c r="AB1" s="402"/>
      <c r="AC1" s="402"/>
    </row>
    <row r="2" spans="1:29" x14ac:dyDescent="0.25">
      <c r="A2" s="414" t="s">
        <v>1620</v>
      </c>
      <c r="B2" s="371"/>
      <c r="C2" s="371"/>
      <c r="D2" s="371"/>
      <c r="E2" s="371"/>
      <c r="F2" s="371"/>
      <c r="G2" s="371"/>
      <c r="H2" s="371"/>
      <c r="I2" s="371"/>
      <c r="J2" s="371"/>
      <c r="K2" s="371"/>
      <c r="L2" s="371"/>
      <c r="M2" s="371"/>
      <c r="N2" s="371"/>
      <c r="O2" s="371"/>
      <c r="P2" s="371"/>
      <c r="Q2" s="371"/>
      <c r="R2" s="371"/>
      <c r="S2" s="371"/>
      <c r="T2" s="371"/>
      <c r="U2" s="371"/>
      <c r="V2" s="371"/>
      <c r="W2" s="371"/>
    </row>
    <row r="3" spans="1:29" x14ac:dyDescent="0.25">
      <c r="A3" s="864" t="s">
        <v>102</v>
      </c>
      <c r="B3" s="811" t="s">
        <v>121</v>
      </c>
      <c r="C3" s="865" t="s">
        <v>90</v>
      </c>
      <c r="D3" s="865" t="s">
        <v>91</v>
      </c>
      <c r="E3" s="837" t="s">
        <v>460</v>
      </c>
      <c r="F3" s="865" t="s">
        <v>92</v>
      </c>
      <c r="G3" s="864" t="s">
        <v>106</v>
      </c>
      <c r="H3" s="864"/>
      <c r="I3" s="864"/>
      <c r="J3" s="864"/>
      <c r="K3" s="864"/>
      <c r="L3" s="864"/>
      <c r="M3" s="864"/>
      <c r="N3" s="864"/>
      <c r="O3" s="865" t="s">
        <v>107</v>
      </c>
      <c r="P3" s="865"/>
      <c r="Q3" s="864" t="s">
        <v>108</v>
      </c>
      <c r="R3" s="864"/>
      <c r="S3" s="864" t="s">
        <v>109</v>
      </c>
      <c r="T3" s="864" t="s">
        <v>110</v>
      </c>
      <c r="U3" s="811" t="s">
        <v>118</v>
      </c>
      <c r="V3" s="811" t="s">
        <v>117</v>
      </c>
      <c r="W3" s="866" t="s">
        <v>93</v>
      </c>
    </row>
    <row r="4" spans="1:29" x14ac:dyDescent="0.25">
      <c r="A4" s="864"/>
      <c r="B4" s="809"/>
      <c r="C4" s="865"/>
      <c r="D4" s="865"/>
      <c r="E4" s="838"/>
      <c r="F4" s="865"/>
      <c r="G4" s="864" t="s">
        <v>111</v>
      </c>
      <c r="H4" s="864"/>
      <c r="I4" s="864" t="s">
        <v>112</v>
      </c>
      <c r="J4" s="864"/>
      <c r="K4" s="864" t="s">
        <v>113</v>
      </c>
      <c r="L4" s="864"/>
      <c r="M4" s="864" t="s">
        <v>114</v>
      </c>
      <c r="N4" s="864"/>
      <c r="O4" s="865"/>
      <c r="P4" s="865"/>
      <c r="Q4" s="864"/>
      <c r="R4" s="864"/>
      <c r="S4" s="864"/>
      <c r="T4" s="864"/>
      <c r="U4" s="809"/>
      <c r="V4" s="809"/>
      <c r="W4" s="866"/>
    </row>
    <row r="5" spans="1:29" ht="26.25" thickBot="1" x14ac:dyDescent="0.3">
      <c r="A5" s="864"/>
      <c r="B5" s="810"/>
      <c r="C5" s="865"/>
      <c r="D5" s="865"/>
      <c r="E5" s="839"/>
      <c r="F5" s="865"/>
      <c r="G5" s="312" t="s">
        <v>115</v>
      </c>
      <c r="H5" s="276" t="s">
        <v>12</v>
      </c>
      <c r="I5" s="312" t="s">
        <v>115</v>
      </c>
      <c r="J5" s="276" t="s">
        <v>12</v>
      </c>
      <c r="K5" s="312" t="s">
        <v>115</v>
      </c>
      <c r="L5" s="276" t="s">
        <v>12</v>
      </c>
      <c r="M5" s="312" t="s">
        <v>115</v>
      </c>
      <c r="N5" s="276" t="s">
        <v>12</v>
      </c>
      <c r="O5" s="312" t="s">
        <v>115</v>
      </c>
      <c r="P5" s="276" t="s">
        <v>12</v>
      </c>
      <c r="Q5" s="312" t="s">
        <v>116</v>
      </c>
      <c r="R5" s="312" t="s">
        <v>87</v>
      </c>
      <c r="S5" s="864"/>
      <c r="T5" s="864"/>
      <c r="U5" s="810"/>
      <c r="V5" s="810"/>
      <c r="W5" s="866"/>
    </row>
    <row r="6" spans="1:29" ht="46.9" hidden="1" x14ac:dyDescent="0.3">
      <c r="A6" s="858" t="s">
        <v>1619</v>
      </c>
      <c r="B6" s="896" t="s">
        <v>586</v>
      </c>
      <c r="C6" s="327" t="s">
        <v>587</v>
      </c>
      <c r="D6" s="327" t="s">
        <v>588</v>
      </c>
      <c r="E6" s="327"/>
      <c r="F6" s="340"/>
      <c r="G6" s="376"/>
      <c r="H6" s="278"/>
      <c r="I6" s="376"/>
      <c r="J6" s="278"/>
      <c r="K6" s="376"/>
      <c r="L6" s="278"/>
      <c r="M6" s="376"/>
      <c r="N6" s="278"/>
      <c r="O6" s="376"/>
      <c r="P6" s="278"/>
      <c r="Q6" s="377"/>
      <c r="R6" s="377"/>
      <c r="S6" s="377"/>
      <c r="T6" s="377"/>
      <c r="U6" s="377"/>
      <c r="V6" s="377"/>
      <c r="W6" s="75"/>
    </row>
    <row r="7" spans="1:29" ht="93.6" hidden="1" x14ac:dyDescent="0.3">
      <c r="A7" s="859"/>
      <c r="B7" s="897"/>
      <c r="C7" s="327" t="s">
        <v>589</v>
      </c>
      <c r="D7" s="327" t="s">
        <v>590</v>
      </c>
      <c r="E7" s="327"/>
      <c r="F7" s="340"/>
      <c r="G7" s="376"/>
      <c r="H7" s="278"/>
      <c r="I7" s="376"/>
      <c r="J7" s="278"/>
      <c r="K7" s="376"/>
      <c r="L7" s="278"/>
      <c r="M7" s="376"/>
      <c r="N7" s="278"/>
      <c r="O7" s="376"/>
      <c r="P7" s="278"/>
      <c r="Q7" s="377"/>
      <c r="R7" s="377"/>
      <c r="S7" s="377"/>
      <c r="T7" s="377"/>
      <c r="U7" s="377"/>
      <c r="V7" s="377"/>
      <c r="W7" s="76"/>
    </row>
    <row r="8" spans="1:29" ht="94.15" hidden="1" thickBot="1" x14ac:dyDescent="0.35">
      <c r="A8" s="859"/>
      <c r="B8" s="897"/>
      <c r="C8" s="327" t="s">
        <v>591</v>
      </c>
      <c r="D8" s="327" t="s">
        <v>592</v>
      </c>
      <c r="E8" s="327"/>
      <c r="F8" s="327"/>
      <c r="G8" s="354"/>
      <c r="H8" s="279"/>
      <c r="I8" s="354"/>
      <c r="J8" s="279"/>
      <c r="K8" s="354"/>
      <c r="L8" s="279"/>
      <c r="M8" s="354"/>
      <c r="N8" s="279"/>
      <c r="O8" s="354"/>
      <c r="P8" s="279"/>
      <c r="Q8" s="358"/>
      <c r="R8" s="358"/>
      <c r="S8" s="358"/>
      <c r="T8" s="358"/>
      <c r="U8" s="358"/>
      <c r="V8" s="358"/>
      <c r="W8" s="69"/>
    </row>
    <row r="9" spans="1:29" s="703" customFormat="1" ht="111" thickBot="1" x14ac:dyDescent="0.3">
      <c r="A9" s="859"/>
      <c r="B9" s="897"/>
      <c r="C9" s="700" t="s">
        <v>593</v>
      </c>
      <c r="D9" s="700" t="s">
        <v>592</v>
      </c>
      <c r="E9" s="700" t="s">
        <v>1931</v>
      </c>
      <c r="F9" s="700" t="s">
        <v>1932</v>
      </c>
      <c r="G9" s="724"/>
      <c r="H9" s="725"/>
      <c r="I9" s="724"/>
      <c r="J9" s="725"/>
      <c r="K9" s="724">
        <v>1</v>
      </c>
      <c r="L9" s="726">
        <f>P9</f>
        <v>34000</v>
      </c>
      <c r="M9" s="727"/>
      <c r="N9" s="726"/>
      <c r="O9" s="724"/>
      <c r="P9" s="725">
        <f>'5. ACTIVIDADES ESPECIALES'!D93</f>
        <v>34000</v>
      </c>
      <c r="Q9" s="704"/>
      <c r="R9" s="704"/>
      <c r="S9" s="704"/>
      <c r="T9" s="704"/>
      <c r="U9" s="704"/>
      <c r="V9" s="704"/>
      <c r="W9" s="704"/>
    </row>
    <row r="10" spans="1:29" ht="117.75" hidden="1" customHeight="1" x14ac:dyDescent="0.3">
      <c r="A10" s="859"/>
      <c r="B10" s="898"/>
      <c r="C10" s="327" t="s">
        <v>594</v>
      </c>
      <c r="D10" s="327" t="s">
        <v>595</v>
      </c>
      <c r="E10" s="327"/>
      <c r="F10" s="327"/>
      <c r="G10" s="354"/>
      <c r="H10" s="279"/>
      <c r="I10" s="354"/>
      <c r="J10" s="279"/>
      <c r="K10" s="354"/>
      <c r="L10" s="279"/>
      <c r="M10" s="354"/>
      <c r="N10" s="279"/>
      <c r="O10" s="354"/>
      <c r="P10" s="279"/>
      <c r="Q10" s="358"/>
      <c r="R10" s="358"/>
      <c r="S10" s="358"/>
      <c r="T10" s="358"/>
      <c r="U10" s="358"/>
      <c r="V10" s="358"/>
      <c r="W10" s="327"/>
    </row>
    <row r="11" spans="1:29" ht="107.25" hidden="1" customHeight="1" x14ac:dyDescent="0.3">
      <c r="A11" s="859"/>
      <c r="B11" s="463"/>
      <c r="C11" s="327" t="s">
        <v>1627</v>
      </c>
      <c r="D11" s="327"/>
      <c r="E11" s="327"/>
      <c r="F11" s="327"/>
      <c r="G11" s="354"/>
      <c r="H11" s="279"/>
      <c r="I11" s="354"/>
      <c r="J11" s="279"/>
      <c r="K11" s="354"/>
      <c r="L11" s="279"/>
      <c r="M11" s="354"/>
      <c r="N11" s="279"/>
      <c r="O11" s="354"/>
      <c r="P11" s="279"/>
      <c r="Q11" s="358"/>
      <c r="R11" s="358"/>
      <c r="S11" s="358"/>
      <c r="T11" s="358"/>
      <c r="U11" s="358"/>
      <c r="V11" s="358"/>
      <c r="W11" s="327"/>
    </row>
    <row r="12" spans="1:29" ht="83.25" hidden="1" customHeight="1" x14ac:dyDescent="0.3">
      <c r="A12" s="859"/>
      <c r="B12" s="899" t="s">
        <v>1621</v>
      </c>
      <c r="C12" s="327" t="s">
        <v>596</v>
      </c>
      <c r="D12" s="327" t="s">
        <v>124</v>
      </c>
      <c r="E12" s="327"/>
      <c r="F12" s="327"/>
      <c r="G12" s="354"/>
      <c r="H12" s="279"/>
      <c r="I12" s="354"/>
      <c r="J12" s="279"/>
      <c r="K12" s="354"/>
      <c r="L12" s="279"/>
      <c r="M12" s="354"/>
      <c r="N12" s="279"/>
      <c r="O12" s="354"/>
      <c r="P12" s="279"/>
      <c r="Q12" s="358"/>
      <c r="R12" s="358"/>
      <c r="S12" s="358"/>
      <c r="T12" s="358"/>
      <c r="U12" s="358"/>
      <c r="V12" s="358"/>
      <c r="W12" s="77"/>
    </row>
    <row r="13" spans="1:29" ht="110.25" x14ac:dyDescent="0.25">
      <c r="A13" s="859"/>
      <c r="B13" s="900"/>
      <c r="C13" s="327" t="s">
        <v>597</v>
      </c>
      <c r="D13" s="327" t="s">
        <v>598</v>
      </c>
      <c r="E13" s="523" t="s">
        <v>2004</v>
      </c>
      <c r="F13" s="526" t="s">
        <v>2005</v>
      </c>
      <c r="G13" s="524">
        <v>1</v>
      </c>
      <c r="H13" s="528">
        <v>14510</v>
      </c>
      <c r="I13" s="529"/>
      <c r="J13" s="528"/>
      <c r="K13" s="529"/>
      <c r="L13" s="528"/>
      <c r="M13" s="529"/>
      <c r="N13" s="528"/>
      <c r="O13" s="530">
        <v>1</v>
      </c>
      <c r="P13" s="531">
        <f>H13+J13+L13+N13</f>
        <v>14510</v>
      </c>
      <c r="Q13" s="525"/>
      <c r="R13" s="525"/>
      <c r="S13" s="525" t="s">
        <v>2006</v>
      </c>
      <c r="T13" s="525" t="s">
        <v>2007</v>
      </c>
      <c r="U13" s="525" t="s">
        <v>2008</v>
      </c>
      <c r="V13" s="525" t="s">
        <v>2009</v>
      </c>
      <c r="W13" s="532" t="s">
        <v>2003</v>
      </c>
    </row>
    <row r="14" spans="1:29" ht="120.75" hidden="1" customHeight="1" x14ac:dyDescent="0.3">
      <c r="A14" s="859"/>
      <c r="B14" s="901"/>
      <c r="C14" s="327" t="s">
        <v>599</v>
      </c>
      <c r="D14" s="327" t="s">
        <v>600</v>
      </c>
      <c r="E14" s="327"/>
      <c r="F14" s="327"/>
      <c r="G14" s="354"/>
      <c r="H14" s="279"/>
      <c r="I14" s="354"/>
      <c r="J14" s="279"/>
      <c r="K14" s="361"/>
      <c r="L14" s="279"/>
      <c r="M14" s="354"/>
      <c r="N14" s="279"/>
      <c r="O14" s="98"/>
      <c r="P14" s="277"/>
      <c r="Q14" s="353"/>
      <c r="R14" s="353"/>
      <c r="S14" s="358"/>
      <c r="T14" s="358"/>
      <c r="U14" s="358"/>
      <c r="V14" s="358"/>
      <c r="W14" s="77"/>
    </row>
    <row r="15" spans="1:29" ht="186.75" hidden="1" customHeight="1" x14ac:dyDescent="0.3">
      <c r="A15" s="859"/>
      <c r="B15" s="462"/>
      <c r="C15" s="327" t="s">
        <v>1623</v>
      </c>
      <c r="D15" s="327"/>
      <c r="E15" s="327"/>
      <c r="F15" s="327"/>
      <c r="G15" s="354"/>
      <c r="H15" s="279"/>
      <c r="I15" s="354"/>
      <c r="J15" s="279"/>
      <c r="K15" s="361"/>
      <c r="L15" s="279"/>
      <c r="M15" s="354"/>
      <c r="N15" s="279"/>
      <c r="O15" s="98"/>
      <c r="P15" s="277"/>
      <c r="Q15" s="353"/>
      <c r="R15" s="353"/>
      <c r="S15" s="358"/>
      <c r="T15" s="358"/>
      <c r="U15" s="358"/>
      <c r="V15" s="358"/>
      <c r="W15" s="77"/>
    </row>
    <row r="16" spans="1:29" ht="164.25" hidden="1" customHeight="1" x14ac:dyDescent="0.3">
      <c r="A16" s="859"/>
      <c r="B16" s="462"/>
      <c r="C16" s="327" t="s">
        <v>1624</v>
      </c>
      <c r="D16" s="327"/>
      <c r="E16" s="327"/>
      <c r="F16" s="327"/>
      <c r="G16" s="354"/>
      <c r="H16" s="279"/>
      <c r="I16" s="354"/>
      <c r="J16" s="279"/>
      <c r="K16" s="361"/>
      <c r="L16" s="279"/>
      <c r="M16" s="354"/>
      <c r="N16" s="279"/>
      <c r="O16" s="98"/>
      <c r="P16" s="277"/>
      <c r="Q16" s="353"/>
      <c r="R16" s="353"/>
      <c r="S16" s="358"/>
      <c r="T16" s="358"/>
      <c r="U16" s="358"/>
      <c r="V16" s="358"/>
      <c r="W16" s="77"/>
    </row>
    <row r="17" spans="1:23" ht="164.25" customHeight="1" x14ac:dyDescent="0.25">
      <c r="A17" s="859"/>
      <c r="B17" s="462"/>
      <c r="C17" s="327" t="s">
        <v>1625</v>
      </c>
      <c r="D17" s="327"/>
      <c r="E17" s="327" t="s">
        <v>1767</v>
      </c>
      <c r="F17" s="327" t="s">
        <v>1697</v>
      </c>
      <c r="G17" s="361">
        <v>0.5</v>
      </c>
      <c r="H17" s="279">
        <f>P17*G17</f>
        <v>3208.75</v>
      </c>
      <c r="I17" s="361">
        <v>0.5</v>
      </c>
      <c r="J17" s="279">
        <f>P17*I17</f>
        <v>3208.75</v>
      </c>
      <c r="K17" s="361"/>
      <c r="L17" s="279"/>
      <c r="M17" s="354"/>
      <c r="N17" s="467">
        <v>1</v>
      </c>
      <c r="O17" s="98"/>
      <c r="P17" s="728">
        <f>'1. TALLERES SEMINARIOS'!D76</f>
        <v>6417.5</v>
      </c>
      <c r="Q17" s="353"/>
      <c r="R17" s="353"/>
      <c r="S17" s="358" t="s">
        <v>1698</v>
      </c>
      <c r="T17" s="358" t="s">
        <v>1699</v>
      </c>
      <c r="U17" s="358" t="s">
        <v>1700</v>
      </c>
      <c r="V17" s="358" t="s">
        <v>1696</v>
      </c>
      <c r="W17" s="77" t="s">
        <v>1701</v>
      </c>
    </row>
    <row r="18" spans="1:23" ht="191.25" hidden="1" customHeight="1" x14ac:dyDescent="0.3">
      <c r="A18" s="859"/>
      <c r="B18" s="462"/>
      <c r="C18" s="327" t="s">
        <v>1626</v>
      </c>
      <c r="D18" s="327"/>
      <c r="E18" s="327"/>
      <c r="F18" s="327"/>
      <c r="G18" s="354"/>
      <c r="H18" s="279"/>
      <c r="I18" s="354"/>
      <c r="J18" s="279"/>
      <c r="K18" s="361"/>
      <c r="L18" s="279"/>
      <c r="M18" s="354"/>
      <c r="N18" s="279"/>
      <c r="O18" s="98"/>
      <c r="P18" s="277"/>
      <c r="Q18" s="353"/>
      <c r="R18" s="353"/>
      <c r="S18" s="358"/>
      <c r="T18" s="358"/>
      <c r="U18" s="358"/>
      <c r="V18" s="358"/>
      <c r="W18" s="77"/>
    </row>
    <row r="19" spans="1:23" ht="81.75" hidden="1" customHeight="1" x14ac:dyDescent="0.3">
      <c r="A19" s="860"/>
      <c r="B19" s="378" t="s">
        <v>1622</v>
      </c>
      <c r="C19" s="327" t="s">
        <v>601</v>
      </c>
      <c r="D19" s="327" t="s">
        <v>602</v>
      </c>
      <c r="E19" s="327"/>
      <c r="F19" s="327"/>
      <c r="G19" s="354"/>
      <c r="H19" s="279"/>
      <c r="I19" s="354"/>
      <c r="J19" s="279"/>
      <c r="K19" s="354"/>
      <c r="L19" s="279"/>
      <c r="M19" s="361"/>
      <c r="N19" s="279"/>
      <c r="O19" s="98"/>
      <c r="P19" s="277"/>
      <c r="Q19" s="353"/>
      <c r="R19" s="353"/>
      <c r="S19" s="358"/>
      <c r="T19" s="358"/>
      <c r="U19" s="358"/>
      <c r="V19" s="358"/>
      <c r="W19" s="77"/>
    </row>
    <row r="20" spans="1:23" ht="15.75" x14ac:dyDescent="0.25">
      <c r="A20" s="419"/>
      <c r="B20" s="420"/>
      <c r="C20" s="420"/>
      <c r="D20" s="419" t="s">
        <v>125</v>
      </c>
      <c r="E20" s="420"/>
      <c r="F20" s="421"/>
      <c r="G20" s="379">
        <f t="shared" ref="G20:N20" si="0">SUM(G6:G19)</f>
        <v>1.5</v>
      </c>
      <c r="H20" s="380">
        <f t="shared" si="0"/>
        <v>17718.75</v>
      </c>
      <c r="I20" s="379">
        <f t="shared" si="0"/>
        <v>0.5</v>
      </c>
      <c r="J20" s="380">
        <f t="shared" si="0"/>
        <v>3208.75</v>
      </c>
      <c r="K20" s="379">
        <f t="shared" si="0"/>
        <v>1</v>
      </c>
      <c r="L20" s="380">
        <f t="shared" si="0"/>
        <v>34000</v>
      </c>
      <c r="M20" s="379">
        <f t="shared" si="0"/>
        <v>0</v>
      </c>
      <c r="N20" s="380">
        <f t="shared" si="0"/>
        <v>1</v>
      </c>
      <c r="O20" s="379">
        <f>G20+I20+K20+M20</f>
        <v>3</v>
      </c>
      <c r="P20" s="381">
        <f>SUM(P6:P19)</f>
        <v>54927.5</v>
      </c>
      <c r="Q20" s="366"/>
      <c r="R20" s="366"/>
      <c r="S20" s="366"/>
      <c r="T20" s="366"/>
      <c r="U20" s="366"/>
      <c r="V20" s="366"/>
      <c r="W20" s="366"/>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2"/>
  <sheetViews>
    <sheetView topLeftCell="E23" zoomScale="80" zoomScaleNormal="80" workbookViewId="0">
      <selection activeCell="P26" sqref="P26"/>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81" bestFit="1" customWidth="1"/>
    <col min="9" max="9" width="15.28515625" customWidth="1"/>
    <col min="10" max="10" width="15.85546875" style="281" customWidth="1"/>
    <col min="11" max="11" width="15.28515625" customWidth="1"/>
    <col min="12" max="12" width="15" style="281" customWidth="1"/>
    <col min="13" max="13" width="15.28515625" customWidth="1"/>
    <col min="14" max="14" width="16.42578125" style="281" bestFit="1" customWidth="1"/>
    <col min="15" max="15" width="15.28515625" customWidth="1"/>
    <col min="16" max="16" width="19.85546875" style="281" customWidth="1"/>
    <col min="19" max="22" width="14.28515625" customWidth="1"/>
    <col min="23" max="23" width="15.7109375" customWidth="1"/>
  </cols>
  <sheetData>
    <row r="1" spans="1:32" s="382" customFormat="1" ht="18" x14ac:dyDescent="0.35">
      <c r="G1" s="393" t="s">
        <v>140</v>
      </c>
      <c r="L1" s="393"/>
      <c r="M1" s="393"/>
      <c r="N1" s="393"/>
      <c r="O1" s="393"/>
      <c r="P1" s="393"/>
      <c r="Q1" s="393"/>
      <c r="R1" s="393"/>
      <c r="S1" s="393"/>
      <c r="T1" s="393"/>
      <c r="U1" s="393"/>
      <c r="V1" s="393"/>
      <c r="W1" s="393"/>
      <c r="X1" s="393"/>
      <c r="Y1" s="393"/>
      <c r="Z1" s="393"/>
      <c r="AA1" s="393"/>
      <c r="AB1" s="393"/>
      <c r="AC1" s="393"/>
      <c r="AD1" s="393"/>
      <c r="AE1" s="393"/>
      <c r="AF1" s="393"/>
    </row>
    <row r="2" spans="1:32" s="464" customFormat="1" x14ac:dyDescent="0.2">
      <c r="A2" s="391" t="s">
        <v>1636</v>
      </c>
      <c r="B2" s="320"/>
      <c r="C2" s="391"/>
      <c r="D2" s="320"/>
      <c r="E2" s="320"/>
      <c r="F2" s="320"/>
      <c r="G2" s="320"/>
      <c r="H2" s="320"/>
      <c r="I2" s="320"/>
      <c r="J2" s="320"/>
      <c r="K2" s="320"/>
      <c r="L2" s="320"/>
      <c r="M2" s="320"/>
      <c r="N2" s="320"/>
      <c r="O2" s="320"/>
      <c r="P2" s="320"/>
      <c r="Q2" s="320"/>
      <c r="R2" s="320"/>
      <c r="S2" s="320"/>
      <c r="T2" s="320"/>
      <c r="U2" s="320"/>
      <c r="V2" s="320"/>
      <c r="W2" s="320"/>
    </row>
    <row r="3" spans="1:32" s="66" customFormat="1" ht="23.25" customHeight="1" x14ac:dyDescent="0.25">
      <c r="A3" s="864" t="s">
        <v>102</v>
      </c>
      <c r="B3" s="864" t="s">
        <v>121</v>
      </c>
      <c r="C3" s="865" t="s">
        <v>90</v>
      </c>
      <c r="D3" s="865" t="s">
        <v>91</v>
      </c>
      <c r="E3" s="837" t="s">
        <v>460</v>
      </c>
      <c r="F3" s="865" t="s">
        <v>92</v>
      </c>
      <c r="G3" s="864" t="s">
        <v>106</v>
      </c>
      <c r="H3" s="864"/>
      <c r="I3" s="864"/>
      <c r="J3" s="864"/>
      <c r="K3" s="864"/>
      <c r="L3" s="864"/>
      <c r="M3" s="864"/>
      <c r="N3" s="864"/>
      <c r="O3" s="865" t="s">
        <v>107</v>
      </c>
      <c r="P3" s="865"/>
      <c r="Q3" s="864" t="s">
        <v>108</v>
      </c>
      <c r="R3" s="864"/>
      <c r="S3" s="864" t="s">
        <v>109</v>
      </c>
      <c r="T3" s="864" t="s">
        <v>110</v>
      </c>
      <c r="U3" s="864" t="s">
        <v>118</v>
      </c>
      <c r="V3" s="864" t="s">
        <v>117</v>
      </c>
      <c r="W3" s="865" t="s">
        <v>93</v>
      </c>
    </row>
    <row r="4" spans="1:32" s="66" customFormat="1" ht="15" customHeight="1" x14ac:dyDescent="0.25">
      <c r="A4" s="864"/>
      <c r="B4" s="864"/>
      <c r="C4" s="865"/>
      <c r="D4" s="865"/>
      <c r="E4" s="838"/>
      <c r="F4" s="865"/>
      <c r="G4" s="864" t="s">
        <v>111</v>
      </c>
      <c r="H4" s="864"/>
      <c r="I4" s="864" t="s">
        <v>112</v>
      </c>
      <c r="J4" s="864"/>
      <c r="K4" s="864" t="s">
        <v>113</v>
      </c>
      <c r="L4" s="864"/>
      <c r="M4" s="864" t="s">
        <v>114</v>
      </c>
      <c r="N4" s="864"/>
      <c r="O4" s="865"/>
      <c r="P4" s="865"/>
      <c r="Q4" s="864"/>
      <c r="R4" s="864"/>
      <c r="S4" s="864"/>
      <c r="T4" s="864"/>
      <c r="U4" s="864"/>
      <c r="V4" s="864"/>
      <c r="W4" s="865"/>
    </row>
    <row r="5" spans="1:32" s="67" customFormat="1" ht="24" customHeight="1" x14ac:dyDescent="0.25">
      <c r="A5" s="864"/>
      <c r="B5" s="864"/>
      <c r="C5" s="865"/>
      <c r="D5" s="865"/>
      <c r="E5" s="839"/>
      <c r="F5" s="865"/>
      <c r="G5" s="312" t="s">
        <v>115</v>
      </c>
      <c r="H5" s="276" t="s">
        <v>12</v>
      </c>
      <c r="I5" s="312" t="s">
        <v>115</v>
      </c>
      <c r="J5" s="276" t="s">
        <v>12</v>
      </c>
      <c r="K5" s="312" t="s">
        <v>115</v>
      </c>
      <c r="L5" s="276" t="s">
        <v>12</v>
      </c>
      <c r="M5" s="312" t="s">
        <v>115</v>
      </c>
      <c r="N5" s="276" t="s">
        <v>12</v>
      </c>
      <c r="O5" s="312" t="s">
        <v>115</v>
      </c>
      <c r="P5" s="276" t="s">
        <v>12</v>
      </c>
      <c r="Q5" s="312" t="s">
        <v>116</v>
      </c>
      <c r="R5" s="312" t="s">
        <v>87</v>
      </c>
      <c r="S5" s="864"/>
      <c r="T5" s="864"/>
      <c r="U5" s="864"/>
      <c r="V5" s="864"/>
      <c r="W5" s="865"/>
    </row>
    <row r="6" spans="1:32" s="349" customFormat="1" ht="24" customHeight="1" x14ac:dyDescent="0.3">
      <c r="A6" s="426"/>
      <c r="B6" s="427"/>
      <c r="C6" s="427"/>
      <c r="D6" s="427"/>
      <c r="E6" s="427"/>
      <c r="F6" s="427"/>
      <c r="G6" s="427"/>
      <c r="H6" s="426" t="s">
        <v>140</v>
      </c>
      <c r="I6" s="427"/>
      <c r="J6" s="427"/>
      <c r="K6" s="427"/>
      <c r="L6" s="427"/>
      <c r="M6" s="427"/>
      <c r="N6" s="427"/>
      <c r="O6" s="427"/>
      <c r="P6" s="427"/>
      <c r="Q6" s="427"/>
      <c r="R6" s="427"/>
      <c r="S6" s="427"/>
      <c r="T6" s="427"/>
      <c r="U6" s="427"/>
      <c r="V6" s="427"/>
      <c r="W6" s="428"/>
    </row>
    <row r="7" spans="1:32" s="349" customFormat="1" ht="24" customHeight="1" x14ac:dyDescent="0.3">
      <c r="A7" s="383"/>
      <c r="B7" s="383"/>
      <c r="C7" s="383"/>
      <c r="D7" s="383"/>
      <c r="E7" s="383"/>
      <c r="F7" s="383"/>
      <c r="G7" s="383"/>
      <c r="H7" s="284"/>
      <c r="I7" s="383"/>
      <c r="J7" s="284"/>
      <c r="K7" s="383"/>
      <c r="L7" s="284"/>
      <c r="M7" s="383"/>
      <c r="N7" s="284"/>
      <c r="O7" s="383"/>
      <c r="P7" s="284"/>
      <c r="Q7" s="383"/>
      <c r="R7" s="383"/>
      <c r="S7" s="383"/>
      <c r="T7" s="383"/>
      <c r="U7" s="383"/>
      <c r="V7" s="383"/>
      <c r="W7" s="383"/>
    </row>
    <row r="8" spans="1:32" ht="107.45" customHeight="1" x14ac:dyDescent="0.25">
      <c r="A8" s="858" t="s">
        <v>1635</v>
      </c>
      <c r="B8" s="384" t="s">
        <v>603</v>
      </c>
      <c r="C8" s="385" t="s">
        <v>604</v>
      </c>
      <c r="D8" s="385" t="s">
        <v>605</v>
      </c>
      <c r="E8" s="76" t="s">
        <v>1822</v>
      </c>
      <c r="F8" s="506" t="s">
        <v>1823</v>
      </c>
      <c r="G8" s="507">
        <v>0.5</v>
      </c>
      <c r="H8" s="508">
        <v>99000</v>
      </c>
      <c r="I8" s="507">
        <v>0.25</v>
      </c>
      <c r="J8" s="508">
        <v>99000</v>
      </c>
      <c r="K8" s="507"/>
      <c r="L8" s="508"/>
      <c r="M8" s="507"/>
      <c r="N8" s="508"/>
      <c r="O8" s="509"/>
      <c r="P8" s="508">
        <f>'4. EQUIPO TECNOLÓGICOS'!D10</f>
        <v>198000</v>
      </c>
      <c r="Q8" s="101">
        <v>392</v>
      </c>
      <c r="R8" s="101" t="s">
        <v>1824</v>
      </c>
      <c r="S8" s="510" t="s">
        <v>1825</v>
      </c>
      <c r="T8" s="101" t="s">
        <v>1826</v>
      </c>
      <c r="U8" s="101" t="s">
        <v>1793</v>
      </c>
      <c r="V8" s="101" t="s">
        <v>1827</v>
      </c>
      <c r="W8" s="101" t="s">
        <v>1828</v>
      </c>
    </row>
    <row r="9" spans="1:32" ht="110.25" x14ac:dyDescent="0.25">
      <c r="A9" s="859"/>
      <c r="B9" s="384"/>
      <c r="C9" s="385"/>
      <c r="D9" s="385"/>
      <c r="E9" s="385" t="s">
        <v>1768</v>
      </c>
      <c r="F9" s="385" t="s">
        <v>1702</v>
      </c>
      <c r="G9" s="387">
        <v>0.5</v>
      </c>
      <c r="H9" s="297"/>
      <c r="I9" s="84"/>
      <c r="J9" s="297"/>
      <c r="K9" s="387">
        <v>0.5</v>
      </c>
      <c r="L9" s="297"/>
      <c r="N9" s="297"/>
      <c r="O9" s="387">
        <v>1</v>
      </c>
      <c r="P9" s="288"/>
      <c r="Q9" s="84"/>
      <c r="R9" s="84"/>
      <c r="S9" s="84" t="s">
        <v>1703</v>
      </c>
      <c r="T9" s="84" t="s">
        <v>1704</v>
      </c>
      <c r="U9" s="84" t="s">
        <v>1705</v>
      </c>
      <c r="V9" s="84" t="s">
        <v>1706</v>
      </c>
      <c r="W9" s="99" t="s">
        <v>1651</v>
      </c>
    </row>
    <row r="10" spans="1:32" s="703" customFormat="1" ht="99.6" customHeight="1" x14ac:dyDescent="0.25">
      <c r="A10" s="859"/>
      <c r="B10" s="710"/>
      <c r="C10" s="729"/>
      <c r="D10" s="729"/>
      <c r="E10" s="729" t="s">
        <v>1768</v>
      </c>
      <c r="F10" s="729" t="s">
        <v>1933</v>
      </c>
      <c r="G10" s="701"/>
      <c r="H10" s="702"/>
      <c r="I10" s="701"/>
      <c r="J10" s="702"/>
      <c r="K10" s="701">
        <v>1</v>
      </c>
      <c r="L10" s="702">
        <v>48000</v>
      </c>
      <c r="M10" s="701"/>
      <c r="N10" s="702"/>
      <c r="O10" s="700"/>
      <c r="P10" s="702">
        <f>'4. EQUIPO TECNOLÓGICOS'!D58</f>
        <v>48000</v>
      </c>
      <c r="Q10" s="730"/>
      <c r="R10" s="730"/>
      <c r="S10" s="731" t="s">
        <v>1934</v>
      </c>
      <c r="T10" s="730" t="s">
        <v>1935</v>
      </c>
      <c r="U10" s="730" t="s">
        <v>1936</v>
      </c>
      <c r="V10" s="730" t="s">
        <v>1884</v>
      </c>
      <c r="W10" s="730" t="s">
        <v>1937</v>
      </c>
    </row>
    <row r="11" spans="1:32" s="703" customFormat="1" ht="141" customHeight="1" x14ac:dyDescent="0.25">
      <c r="A11" s="859"/>
      <c r="B11" s="710" t="s">
        <v>606</v>
      </c>
      <c r="C11" s="729" t="s">
        <v>607</v>
      </c>
      <c r="D11" s="729" t="s">
        <v>138</v>
      </c>
      <c r="E11" s="729" t="s">
        <v>1938</v>
      </c>
      <c r="F11" s="729" t="s">
        <v>1939</v>
      </c>
      <c r="G11" s="701"/>
      <c r="H11" s="702"/>
      <c r="I11" s="701"/>
      <c r="J11" s="702"/>
      <c r="K11" s="701"/>
      <c r="L11" s="702"/>
      <c r="M11" s="701">
        <v>1</v>
      </c>
      <c r="N11" s="702">
        <v>1710000</v>
      </c>
      <c r="O11" s="700"/>
      <c r="P11" s="702">
        <f>'4. EQUIPO TECNOLÓGICOS'!D82</f>
        <v>1710000</v>
      </c>
      <c r="Q11" s="730"/>
      <c r="R11" s="730"/>
      <c r="S11" s="731" t="s">
        <v>1934</v>
      </c>
      <c r="T11" s="730" t="s">
        <v>1940</v>
      </c>
      <c r="U11" s="730" t="s">
        <v>1936</v>
      </c>
      <c r="V11" s="730" t="s">
        <v>1884</v>
      </c>
      <c r="W11" s="730" t="s">
        <v>1937</v>
      </c>
    </row>
    <row r="12" spans="1:32" s="703" customFormat="1" ht="141" customHeight="1" x14ac:dyDescent="0.25">
      <c r="A12" s="859"/>
      <c r="B12" s="710"/>
      <c r="C12" s="729"/>
      <c r="D12" s="729"/>
      <c r="E12" s="729" t="s">
        <v>1941</v>
      </c>
      <c r="F12" s="732" t="s">
        <v>1942</v>
      </c>
      <c r="G12" s="701"/>
      <c r="H12" s="702"/>
      <c r="I12" s="701"/>
      <c r="J12" s="702"/>
      <c r="K12" s="701"/>
      <c r="L12" s="702"/>
      <c r="M12" s="701">
        <v>1</v>
      </c>
      <c r="N12" s="702">
        <v>1152000</v>
      </c>
      <c r="O12" s="700"/>
      <c r="P12" s="702">
        <f>'7. Infraestructura'!D10</f>
        <v>1152000</v>
      </c>
      <c r="Q12" s="730"/>
      <c r="R12" s="730"/>
      <c r="S12" s="731" t="s">
        <v>1934</v>
      </c>
      <c r="T12" s="730" t="s">
        <v>1943</v>
      </c>
      <c r="U12" s="730" t="s">
        <v>1944</v>
      </c>
      <c r="V12" s="730" t="s">
        <v>1884</v>
      </c>
      <c r="W12" s="730" t="s">
        <v>1937</v>
      </c>
    </row>
    <row r="13" spans="1:32" s="703" customFormat="1" ht="126" x14ac:dyDescent="0.25">
      <c r="A13" s="859"/>
      <c r="B13" s="710"/>
      <c r="C13" s="729"/>
      <c r="D13" s="729"/>
      <c r="E13" s="729" t="s">
        <v>1945</v>
      </c>
      <c r="F13" s="732" t="s">
        <v>1946</v>
      </c>
      <c r="G13" s="701"/>
      <c r="H13" s="702"/>
      <c r="I13" s="701"/>
      <c r="J13" s="702"/>
      <c r="K13" s="701"/>
      <c r="L13" s="702"/>
      <c r="M13" s="701">
        <v>1</v>
      </c>
      <c r="N13" s="702">
        <v>30700</v>
      </c>
      <c r="O13" s="700"/>
      <c r="P13" s="702">
        <f>'5. ACTIVIDADES ESPECIALES'!D108</f>
        <v>30700</v>
      </c>
      <c r="Q13" s="730"/>
      <c r="R13" s="730"/>
      <c r="S13" s="731" t="s">
        <v>1934</v>
      </c>
      <c r="T13" s="730" t="s">
        <v>1947</v>
      </c>
      <c r="U13" s="730" t="s">
        <v>1948</v>
      </c>
      <c r="V13" s="730" t="s">
        <v>1884</v>
      </c>
      <c r="W13" s="730" t="s">
        <v>1937</v>
      </c>
    </row>
    <row r="14" spans="1:32" s="709" customFormat="1" ht="189" x14ac:dyDescent="0.25">
      <c r="A14" s="859"/>
      <c r="B14" s="714"/>
      <c r="C14" s="738"/>
      <c r="D14" s="738"/>
      <c r="E14" s="738" t="s">
        <v>1766</v>
      </c>
      <c r="F14" s="738" t="s">
        <v>2249</v>
      </c>
      <c r="G14" s="739"/>
      <c r="H14" s="740"/>
      <c r="I14" s="741"/>
      <c r="J14" s="740"/>
      <c r="K14" s="739">
        <v>1</v>
      </c>
      <c r="L14" s="740">
        <v>12900</v>
      </c>
      <c r="M14" s="742">
        <v>0</v>
      </c>
      <c r="N14" s="740"/>
      <c r="O14" s="743">
        <v>1</v>
      </c>
      <c r="P14" s="744">
        <f>'7. Infraestructura'!D57</f>
        <v>12900</v>
      </c>
      <c r="Q14" s="741"/>
      <c r="R14" s="741"/>
      <c r="S14" s="741" t="s">
        <v>2010</v>
      </c>
      <c r="T14" s="741" t="s">
        <v>2011</v>
      </c>
      <c r="U14" s="741" t="s">
        <v>2012</v>
      </c>
      <c r="V14" s="741" t="s">
        <v>2013</v>
      </c>
      <c r="W14" s="745" t="s">
        <v>2014</v>
      </c>
    </row>
    <row r="15" spans="1:32" s="683" customFormat="1" ht="220.5" x14ac:dyDescent="0.25">
      <c r="A15" s="859"/>
      <c r="B15" s="733"/>
      <c r="C15" s="718"/>
      <c r="D15" s="718"/>
      <c r="E15" s="718" t="s">
        <v>1938</v>
      </c>
      <c r="F15" s="718" t="s">
        <v>2167</v>
      </c>
      <c r="G15" s="734"/>
      <c r="H15" s="735"/>
      <c r="I15" s="654">
        <v>0</v>
      </c>
      <c r="J15" s="735"/>
      <c r="K15" s="654">
        <v>0.1</v>
      </c>
      <c r="L15" s="746">
        <f>P15*K15</f>
        <v>9740000</v>
      </c>
      <c r="M15" s="654">
        <v>0.9</v>
      </c>
      <c r="N15" s="746">
        <f>P15*M15</f>
        <v>87660000</v>
      </c>
      <c r="O15" s="747"/>
      <c r="P15" s="748">
        <f>'7. Infraestructura'!D115</f>
        <v>97400000</v>
      </c>
      <c r="Q15" s="736"/>
      <c r="R15" s="736"/>
      <c r="S15" s="736" t="s">
        <v>2168</v>
      </c>
      <c r="T15" s="736" t="s">
        <v>2169</v>
      </c>
      <c r="U15" s="736" t="s">
        <v>2170</v>
      </c>
      <c r="V15" s="736" t="s">
        <v>2171</v>
      </c>
      <c r="W15" s="737" t="s">
        <v>2172</v>
      </c>
    </row>
    <row r="16" spans="1:32" ht="99.6" customHeight="1" x14ac:dyDescent="0.25">
      <c r="A16" s="859"/>
      <c r="B16" s="474" t="s">
        <v>608</v>
      </c>
      <c r="C16" s="385" t="s">
        <v>609</v>
      </c>
      <c r="D16" s="385" t="s">
        <v>610</v>
      </c>
      <c r="E16" s="76" t="s">
        <v>1829</v>
      </c>
      <c r="F16" s="506" t="s">
        <v>1830</v>
      </c>
      <c r="G16" s="507">
        <v>1</v>
      </c>
      <c r="H16" s="508">
        <v>39000</v>
      </c>
      <c r="I16" s="510"/>
      <c r="J16" s="508"/>
      <c r="K16" s="510"/>
      <c r="L16" s="508"/>
      <c r="M16" s="510"/>
      <c r="N16" s="508"/>
      <c r="O16" s="509"/>
      <c r="P16" s="511">
        <f>'4. EQUIPO TECNOLÓGICOS'!D35</f>
        <v>39000</v>
      </c>
      <c r="Q16" s="510">
        <v>392</v>
      </c>
      <c r="R16" s="510" t="s">
        <v>1824</v>
      </c>
      <c r="S16" s="510" t="s">
        <v>1825</v>
      </c>
      <c r="T16" s="510" t="s">
        <v>1826</v>
      </c>
      <c r="U16" s="510" t="s">
        <v>1793</v>
      </c>
      <c r="V16" s="510" t="s">
        <v>1831</v>
      </c>
      <c r="W16" s="101" t="s">
        <v>1781</v>
      </c>
    </row>
    <row r="17" spans="1:23" s="757" customFormat="1" ht="99.6" customHeight="1" x14ac:dyDescent="0.25">
      <c r="A17" s="859"/>
      <c r="B17" s="752"/>
      <c r="C17" s="751"/>
      <c r="D17" s="751"/>
      <c r="E17" s="751" t="s">
        <v>1949</v>
      </c>
      <c r="F17" s="751" t="s">
        <v>1950</v>
      </c>
      <c r="G17" s="558"/>
      <c r="H17" s="560"/>
      <c r="I17" s="558"/>
      <c r="J17" s="560"/>
      <c r="K17" s="558"/>
      <c r="L17" s="560"/>
      <c r="M17" s="558">
        <v>1</v>
      </c>
      <c r="N17" s="560">
        <v>630000</v>
      </c>
      <c r="O17" s="753"/>
      <c r="P17" s="754">
        <f>'4. EQUIPO TECNOLÓGICOS'!D106</f>
        <v>630000</v>
      </c>
      <c r="Q17" s="755"/>
      <c r="R17" s="755"/>
      <c r="S17" s="755" t="s">
        <v>1934</v>
      </c>
      <c r="T17" s="756" t="s">
        <v>1935</v>
      </c>
      <c r="U17" s="756" t="s">
        <v>1936</v>
      </c>
      <c r="V17" s="756" t="s">
        <v>1884</v>
      </c>
      <c r="W17" s="756" t="s">
        <v>1937</v>
      </c>
    </row>
    <row r="18" spans="1:23" s="683" customFormat="1" ht="99.6" customHeight="1" x14ac:dyDescent="0.25">
      <c r="A18" s="859"/>
      <c r="B18" s="733"/>
      <c r="C18" s="718"/>
      <c r="D18" s="718"/>
      <c r="E18" s="718" t="s">
        <v>1949</v>
      </c>
      <c r="F18" s="718" t="s">
        <v>2173</v>
      </c>
      <c r="G18" s="736"/>
      <c r="H18" s="735"/>
      <c r="I18" s="654">
        <v>0.5</v>
      </c>
      <c r="J18" s="746">
        <v>27000</v>
      </c>
      <c r="K18" s="654">
        <v>0.5</v>
      </c>
      <c r="L18" s="746">
        <v>27000</v>
      </c>
      <c r="M18" s="736"/>
      <c r="N18" s="735"/>
      <c r="O18" s="749"/>
      <c r="P18" s="748">
        <f>'7. Infraestructura'!D105</f>
        <v>54000</v>
      </c>
      <c r="Q18" s="736"/>
      <c r="R18" s="736"/>
      <c r="S18" s="736" t="s">
        <v>2174</v>
      </c>
      <c r="T18" s="736" t="s">
        <v>2175</v>
      </c>
      <c r="U18" s="736" t="s">
        <v>2170</v>
      </c>
      <c r="V18" s="736" t="s">
        <v>2176</v>
      </c>
      <c r="W18" s="737" t="s">
        <v>2177</v>
      </c>
    </row>
    <row r="19" spans="1:23" s="683" customFormat="1" ht="189" x14ac:dyDescent="0.25">
      <c r="A19" s="859"/>
      <c r="B19" s="733"/>
      <c r="C19" s="718"/>
      <c r="D19" s="718"/>
      <c r="E19" s="718" t="s">
        <v>2230</v>
      </c>
      <c r="F19" s="718" t="s">
        <v>2231</v>
      </c>
      <c r="G19" s="736"/>
      <c r="H19" s="735"/>
      <c r="I19" s="654">
        <v>0.5</v>
      </c>
      <c r="J19" s="746">
        <v>250000</v>
      </c>
      <c r="K19" s="654"/>
      <c r="L19" s="746"/>
      <c r="M19" s="736">
        <v>50</v>
      </c>
      <c r="N19" s="735">
        <v>250000</v>
      </c>
      <c r="O19" s="749"/>
      <c r="P19" s="748">
        <f>'7. Infraestructura'!D125</f>
        <v>500000</v>
      </c>
      <c r="Q19" s="736"/>
      <c r="R19" s="736"/>
      <c r="S19" s="736" t="s">
        <v>2232</v>
      </c>
      <c r="T19" s="736" t="s">
        <v>2233</v>
      </c>
      <c r="U19" s="736"/>
      <c r="V19" s="736" t="s">
        <v>2234</v>
      </c>
      <c r="W19" s="737" t="s">
        <v>2235</v>
      </c>
    </row>
    <row r="20" spans="1:23" ht="111" customHeight="1" x14ac:dyDescent="0.25">
      <c r="A20" s="859"/>
      <c r="B20" s="384" t="s">
        <v>611</v>
      </c>
      <c r="C20" s="385" t="s">
        <v>612</v>
      </c>
      <c r="D20" s="385" t="s">
        <v>613</v>
      </c>
      <c r="E20" s="76" t="s">
        <v>1832</v>
      </c>
      <c r="F20" s="506" t="s">
        <v>1833</v>
      </c>
      <c r="G20" s="507">
        <v>1</v>
      </c>
      <c r="H20" s="508">
        <v>167127</v>
      </c>
      <c r="I20" s="510"/>
      <c r="J20" s="508"/>
      <c r="K20" s="510"/>
      <c r="L20" s="508"/>
      <c r="M20" s="510"/>
      <c r="N20" s="508"/>
      <c r="O20" s="509"/>
      <c r="P20" s="511">
        <f>'2. CONTRATACION DE PERSONAL'!D134</f>
        <v>167126.625</v>
      </c>
      <c r="Q20" s="510">
        <v>155</v>
      </c>
      <c r="R20" s="510" t="s">
        <v>1834</v>
      </c>
      <c r="S20" s="510" t="s">
        <v>1835</v>
      </c>
      <c r="T20" s="510" t="s">
        <v>1836</v>
      </c>
      <c r="U20" s="510" t="s">
        <v>1837</v>
      </c>
      <c r="V20" s="510" t="s">
        <v>1838</v>
      </c>
      <c r="W20" s="101" t="s">
        <v>1788</v>
      </c>
    </row>
    <row r="21" spans="1:23" ht="111" customHeight="1" x14ac:dyDescent="0.25">
      <c r="A21" s="859"/>
      <c r="B21" s="473"/>
      <c r="C21" s="385"/>
      <c r="D21" s="385"/>
      <c r="E21" s="76" t="s">
        <v>1839</v>
      </c>
      <c r="F21" s="76" t="s">
        <v>1840</v>
      </c>
      <c r="G21" s="507"/>
      <c r="H21" s="508"/>
      <c r="I21" s="507">
        <v>1</v>
      </c>
      <c r="J21" s="508">
        <v>11866</v>
      </c>
      <c r="K21" s="510"/>
      <c r="L21" s="508"/>
      <c r="M21" s="510"/>
      <c r="N21" s="508"/>
      <c r="O21" s="512"/>
      <c r="P21" s="511">
        <f>'2. CONTRATACION DE PERSONAL'!D196</f>
        <v>11866.23</v>
      </c>
      <c r="Q21" s="510">
        <v>155</v>
      </c>
      <c r="R21" s="510" t="s">
        <v>1834</v>
      </c>
      <c r="S21" s="510" t="s">
        <v>1841</v>
      </c>
      <c r="T21" s="510" t="s">
        <v>1842</v>
      </c>
      <c r="U21" s="510" t="s">
        <v>1843</v>
      </c>
      <c r="V21" s="510" t="s">
        <v>1838</v>
      </c>
      <c r="W21" s="101" t="s">
        <v>1788</v>
      </c>
    </row>
    <row r="22" spans="1:23" ht="117" customHeight="1" x14ac:dyDescent="0.25">
      <c r="A22" s="859"/>
      <c r="B22" s="546"/>
      <c r="C22" s="385"/>
      <c r="D22" s="385"/>
      <c r="E22" s="76" t="s">
        <v>2178</v>
      </c>
      <c r="F22" s="76" t="s">
        <v>2179</v>
      </c>
      <c r="G22" s="507">
        <v>0.25</v>
      </c>
      <c r="H22" s="508">
        <v>1780524.3824999998</v>
      </c>
      <c r="I22" s="507">
        <v>0.25</v>
      </c>
      <c r="J22" s="508">
        <v>1780524.3824999998</v>
      </c>
      <c r="K22" s="510">
        <v>0.25</v>
      </c>
      <c r="L22" s="508">
        <v>1780524.3824999998</v>
      </c>
      <c r="M22" s="510">
        <v>0.25</v>
      </c>
      <c r="N22" s="508">
        <v>1780524.3824999998</v>
      </c>
      <c r="O22" s="512"/>
      <c r="P22" s="511">
        <f>'2. CONTRATACION DE PERSONAL'!D444</f>
        <v>7122097.5299999993</v>
      </c>
      <c r="Q22" s="510"/>
      <c r="R22" s="510"/>
      <c r="S22" s="510" t="s">
        <v>2180</v>
      </c>
      <c r="T22" s="510" t="s">
        <v>2181</v>
      </c>
      <c r="U22" s="510" t="s">
        <v>2182</v>
      </c>
      <c r="V22" s="510" t="s">
        <v>2183</v>
      </c>
      <c r="W22" s="101" t="s">
        <v>2184</v>
      </c>
    </row>
    <row r="23" spans="1:23" ht="181.5" customHeight="1" x14ac:dyDescent="0.25">
      <c r="A23" s="859"/>
      <c r="B23" s="384" t="s">
        <v>614</v>
      </c>
      <c r="C23" s="385" t="s">
        <v>139</v>
      </c>
      <c r="D23" s="385" t="s">
        <v>615</v>
      </c>
      <c r="E23" s="385" t="s">
        <v>2185</v>
      </c>
      <c r="F23" s="385" t="s">
        <v>2186</v>
      </c>
      <c r="G23" s="84">
        <v>1</v>
      </c>
      <c r="H23" s="297">
        <v>6150</v>
      </c>
      <c r="I23" s="84"/>
      <c r="J23" s="297"/>
      <c r="K23" s="84"/>
      <c r="L23" s="297"/>
      <c r="M23" s="84"/>
      <c r="N23" s="297"/>
      <c r="O23" s="388"/>
      <c r="P23" s="288">
        <f>'1. TALLERES SEMINARIOS'!D825</f>
        <v>6150</v>
      </c>
      <c r="Q23" s="84"/>
      <c r="R23" s="84"/>
      <c r="S23" s="84" t="s">
        <v>2187</v>
      </c>
      <c r="T23" s="84" t="s">
        <v>2188</v>
      </c>
      <c r="U23" s="84" t="s">
        <v>2189</v>
      </c>
      <c r="V23" s="84" t="s">
        <v>2190</v>
      </c>
      <c r="W23" s="99" t="s">
        <v>2191</v>
      </c>
    </row>
    <row r="24" spans="1:23" ht="100.15" customHeight="1" x14ac:dyDescent="0.25">
      <c r="A24" s="859"/>
      <c r="B24" s="845" t="s">
        <v>616</v>
      </c>
      <c r="C24" s="385" t="s">
        <v>617</v>
      </c>
      <c r="D24" s="385" t="s">
        <v>123</v>
      </c>
      <c r="E24" s="385" t="s">
        <v>1769</v>
      </c>
      <c r="F24" s="385" t="s">
        <v>1707</v>
      </c>
      <c r="G24" s="84"/>
      <c r="H24" s="297"/>
      <c r="I24" s="387">
        <v>0.5</v>
      </c>
      <c r="J24" s="297">
        <f>P24*I24</f>
        <v>27808.75</v>
      </c>
      <c r="K24" s="84"/>
      <c r="L24" s="297"/>
      <c r="M24" s="387">
        <v>0.5</v>
      </c>
      <c r="N24" s="297">
        <f>P24*M24</f>
        <v>27808.75</v>
      </c>
      <c r="O24" s="412">
        <v>1</v>
      </c>
      <c r="P24" s="288">
        <f>'1. TALLERES SEMINARIOS'!D97</f>
        <v>55617.5</v>
      </c>
      <c r="Q24" s="84"/>
      <c r="R24" s="84"/>
      <c r="S24" s="84" t="s">
        <v>1708</v>
      </c>
      <c r="T24" s="84" t="s">
        <v>1709</v>
      </c>
      <c r="U24" s="84" t="s">
        <v>1710</v>
      </c>
      <c r="V24" s="84" t="s">
        <v>1651</v>
      </c>
      <c r="W24" s="99" t="s">
        <v>1651</v>
      </c>
    </row>
    <row r="25" spans="1:23" ht="100.15" customHeight="1" x14ac:dyDescent="0.25">
      <c r="A25" s="859"/>
      <c r="B25" s="845"/>
      <c r="C25" s="385"/>
      <c r="D25" s="385"/>
      <c r="E25" s="76" t="s">
        <v>1844</v>
      </c>
      <c r="F25" s="76" t="s">
        <v>1845</v>
      </c>
      <c r="G25" s="509">
        <v>1</v>
      </c>
      <c r="H25" s="508">
        <v>810000</v>
      </c>
      <c r="I25" s="509"/>
      <c r="J25" s="508"/>
      <c r="K25" s="510"/>
      <c r="L25" s="508"/>
      <c r="M25" s="510"/>
      <c r="N25" s="508"/>
      <c r="O25" s="512"/>
      <c r="P25" s="511">
        <f>'2. CONTRATACION DE PERSONAL'!D257</f>
        <v>810000</v>
      </c>
      <c r="Q25" s="510">
        <v>155</v>
      </c>
      <c r="R25" s="510" t="s">
        <v>1834</v>
      </c>
      <c r="S25" s="510" t="s">
        <v>1846</v>
      </c>
      <c r="T25" s="510" t="s">
        <v>1847</v>
      </c>
      <c r="U25" s="510" t="s">
        <v>1848</v>
      </c>
      <c r="V25" s="510" t="s">
        <v>1849</v>
      </c>
      <c r="W25" s="513" t="s">
        <v>1788</v>
      </c>
    </row>
    <row r="26" spans="1:23" ht="100.15" customHeight="1" x14ac:dyDescent="0.25">
      <c r="A26" s="859"/>
      <c r="B26" s="845"/>
      <c r="C26" s="385"/>
      <c r="D26" s="385"/>
      <c r="E26" s="76" t="s">
        <v>1850</v>
      </c>
      <c r="F26" s="506" t="s">
        <v>1851</v>
      </c>
      <c r="G26" s="509">
        <v>0.25</v>
      </c>
      <c r="H26" s="508">
        <v>43500</v>
      </c>
      <c r="I26" s="509">
        <v>0.25</v>
      </c>
      <c r="J26" s="508">
        <v>43500</v>
      </c>
      <c r="K26" s="509">
        <v>0.25</v>
      </c>
      <c r="L26" s="508">
        <v>43500</v>
      </c>
      <c r="M26" s="509">
        <v>0.25</v>
      </c>
      <c r="N26" s="508">
        <v>43500</v>
      </c>
      <c r="O26" s="514">
        <v>1</v>
      </c>
      <c r="P26" s="511">
        <f>'3. EQUIPO DE OFICINA'!D10</f>
        <v>174000</v>
      </c>
      <c r="Q26" s="510">
        <v>392</v>
      </c>
      <c r="R26" s="510" t="s">
        <v>1824</v>
      </c>
      <c r="S26" s="510" t="s">
        <v>1852</v>
      </c>
      <c r="T26" s="510" t="s">
        <v>1853</v>
      </c>
      <c r="U26" s="510" t="s">
        <v>1793</v>
      </c>
      <c r="V26" s="510" t="s">
        <v>1854</v>
      </c>
      <c r="W26" s="513" t="s">
        <v>1788</v>
      </c>
    </row>
    <row r="27" spans="1:23" ht="112.5" hidden="1" customHeight="1" x14ac:dyDescent="0.3">
      <c r="A27" s="860"/>
      <c r="B27" s="845"/>
      <c r="C27" s="385" t="s">
        <v>618</v>
      </c>
      <c r="D27" s="385"/>
      <c r="E27" s="385"/>
      <c r="F27" s="385"/>
      <c r="G27" s="84"/>
      <c r="H27" s="297"/>
      <c r="I27" s="84"/>
      <c r="J27" s="297"/>
      <c r="K27" s="84"/>
      <c r="L27" s="297"/>
      <c r="M27" s="84"/>
      <c r="N27" s="297"/>
      <c r="O27" s="388"/>
      <c r="P27" s="288"/>
      <c r="Q27" s="84"/>
      <c r="R27" s="84"/>
      <c r="S27" s="84"/>
      <c r="T27" s="84"/>
      <c r="U27" s="84"/>
      <c r="V27" s="84"/>
      <c r="W27" s="389"/>
    </row>
    <row r="28" spans="1:23" s="349" customFormat="1" ht="15" customHeight="1" x14ac:dyDescent="0.25">
      <c r="A28" s="429"/>
      <c r="B28" s="430"/>
      <c r="C28" s="429" t="s">
        <v>141</v>
      </c>
      <c r="D28" s="430"/>
      <c r="E28" s="430"/>
      <c r="F28" s="431"/>
      <c r="G28" s="366">
        <f t="shared" ref="G28:N28" si="0">SUM(G8:G27)</f>
        <v>5.5</v>
      </c>
      <c r="H28" s="280">
        <f t="shared" si="0"/>
        <v>2945301.3824999998</v>
      </c>
      <c r="I28" s="366">
        <f t="shared" si="0"/>
        <v>3.25</v>
      </c>
      <c r="J28" s="280">
        <f t="shared" si="0"/>
        <v>2239699.1324999998</v>
      </c>
      <c r="K28" s="366">
        <f t="shared" si="0"/>
        <v>3.6</v>
      </c>
      <c r="L28" s="280">
        <f t="shared" si="0"/>
        <v>11651924.3825</v>
      </c>
      <c r="M28" s="366">
        <f t="shared" si="0"/>
        <v>55.9</v>
      </c>
      <c r="N28" s="280">
        <f t="shared" si="0"/>
        <v>93284533.132499993</v>
      </c>
      <c r="O28" s="366">
        <f>G28+I28+K28+M28</f>
        <v>68.25</v>
      </c>
      <c r="P28" s="282">
        <f>SUM(P8:P27)</f>
        <v>110121457.88500001</v>
      </c>
      <c r="Q28" s="366"/>
      <c r="R28" s="366"/>
      <c r="S28" s="366"/>
      <c r="T28" s="366"/>
      <c r="U28" s="366"/>
      <c r="V28" s="366"/>
      <c r="W28" s="390"/>
    </row>
    <row r="29" spans="1:23" s="349" customFormat="1" ht="24" customHeight="1" x14ac:dyDescent="0.25">
      <c r="H29" s="287"/>
      <c r="J29" s="287"/>
      <c r="L29" s="287"/>
      <c r="N29" s="287"/>
      <c r="P29" s="287"/>
    </row>
    <row r="30" spans="1:23" ht="234.75" customHeight="1" x14ac:dyDescent="0.25"/>
    <row r="31" spans="1:23" ht="225" customHeight="1" x14ac:dyDescent="0.25"/>
    <row r="32" spans="1:23" ht="85.5" customHeight="1" x14ac:dyDescent="0.25"/>
    <row r="33" spans="8:16" ht="78" customHeight="1" x14ac:dyDescent="0.25"/>
    <row r="34" spans="8:16" ht="146.25" customHeight="1" x14ac:dyDescent="0.25"/>
    <row r="35" spans="8:16" ht="103.5" customHeight="1" x14ac:dyDescent="0.25"/>
    <row r="36" spans="8:16" ht="93.75" customHeight="1" x14ac:dyDescent="0.25"/>
    <row r="37" spans="8:16" ht="154.5" customHeight="1" x14ac:dyDescent="0.25"/>
    <row r="38" spans="8:16" ht="153.75" customHeight="1" x14ac:dyDescent="0.25"/>
    <row r="39" spans="8:16" ht="138" customHeight="1" x14ac:dyDescent="0.25"/>
    <row r="40" spans="8:16" ht="139.5" customHeight="1" x14ac:dyDescent="0.25"/>
    <row r="41" spans="8:16" ht="99" customHeight="1" x14ac:dyDescent="0.25"/>
    <row r="42" spans="8:16" s="349" customFormat="1" ht="15" customHeight="1" x14ac:dyDescent="0.25">
      <c r="H42" s="287"/>
      <c r="J42" s="287"/>
      <c r="L42" s="287"/>
      <c r="N42" s="287"/>
      <c r="P42" s="287"/>
    </row>
    <row r="43" spans="8:16" s="349" customFormat="1" ht="12" x14ac:dyDescent="0.25">
      <c r="H43" s="287"/>
      <c r="J43" s="287"/>
      <c r="L43" s="287"/>
      <c r="N43" s="287"/>
      <c r="P43" s="287"/>
    </row>
    <row r="46" spans="8:16" x14ac:dyDescent="0.25">
      <c r="H46"/>
      <c r="J46"/>
      <c r="L46"/>
      <c r="N46"/>
      <c r="P46"/>
    </row>
    <row r="47" spans="8:16" x14ac:dyDescent="0.25">
      <c r="H47"/>
      <c r="J47"/>
      <c r="L47"/>
      <c r="N47"/>
      <c r="P47"/>
    </row>
    <row r="48" spans="8:16" x14ac:dyDescent="0.25">
      <c r="H48"/>
      <c r="J48"/>
      <c r="L48"/>
      <c r="N48"/>
      <c r="P48"/>
    </row>
    <row r="49" spans="4:16" x14ac:dyDescent="0.25">
      <c r="H49"/>
      <c r="J49"/>
      <c r="L49"/>
      <c r="N49"/>
      <c r="P49"/>
    </row>
    <row r="50" spans="4:16" x14ac:dyDescent="0.25">
      <c r="H50"/>
      <c r="J50"/>
      <c r="L50"/>
      <c r="N50"/>
      <c r="P50"/>
    </row>
    <row r="51" spans="4:16" x14ac:dyDescent="0.25">
      <c r="H51"/>
      <c r="J51"/>
      <c r="L51"/>
      <c r="N51"/>
      <c r="P51"/>
    </row>
    <row r="52" spans="4:16" x14ac:dyDescent="0.25">
      <c r="H52"/>
      <c r="J52"/>
      <c r="L52"/>
      <c r="N52"/>
      <c r="P52"/>
    </row>
    <row r="53" spans="4:16" ht="15.75" x14ac:dyDescent="0.25">
      <c r="D53" s="78"/>
      <c r="E53" s="425"/>
      <c r="H53"/>
      <c r="J53"/>
      <c r="L53"/>
      <c r="N53"/>
      <c r="P53"/>
    </row>
    <row r="54" spans="4:16" x14ac:dyDescent="0.25">
      <c r="H54"/>
      <c r="J54"/>
      <c r="L54"/>
      <c r="N54"/>
      <c r="P54"/>
    </row>
    <row r="55" spans="4:16" x14ac:dyDescent="0.25">
      <c r="H55"/>
      <c r="J55"/>
      <c r="L55"/>
      <c r="N55"/>
      <c r="P55"/>
    </row>
    <row r="56" spans="4:16" x14ac:dyDescent="0.25">
      <c r="H56"/>
      <c r="J56"/>
      <c r="L56"/>
      <c r="N56"/>
      <c r="P56"/>
    </row>
    <row r="57" spans="4:16" x14ac:dyDescent="0.25">
      <c r="H57"/>
      <c r="J57"/>
      <c r="L57"/>
      <c r="N57"/>
      <c r="P57"/>
    </row>
    <row r="58" spans="4:16" x14ac:dyDescent="0.25">
      <c r="H58"/>
      <c r="J58"/>
      <c r="L58"/>
      <c r="N58"/>
      <c r="P58"/>
    </row>
    <row r="59" spans="4:16" x14ac:dyDescent="0.25">
      <c r="H59"/>
      <c r="J59"/>
      <c r="L59"/>
      <c r="N59"/>
      <c r="P59"/>
    </row>
    <row r="60" spans="4:16" x14ac:dyDescent="0.25">
      <c r="H60"/>
      <c r="J60"/>
      <c r="L60"/>
      <c r="N60"/>
      <c r="P60"/>
    </row>
    <row r="61" spans="4:16" x14ac:dyDescent="0.25">
      <c r="H61"/>
      <c r="J61"/>
      <c r="L61"/>
      <c r="N61"/>
      <c r="P61"/>
    </row>
    <row r="62" spans="4:16" x14ac:dyDescent="0.25">
      <c r="H62"/>
      <c r="J62"/>
      <c r="L62"/>
      <c r="N62"/>
      <c r="P62"/>
    </row>
    <row r="63" spans="4:16" x14ac:dyDescent="0.25">
      <c r="H63"/>
      <c r="J63"/>
      <c r="L63"/>
      <c r="N63"/>
      <c r="P63"/>
    </row>
    <row r="64" spans="4: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52" spans="8:16" x14ac:dyDescent="0.25">
      <c r="H152"/>
      <c r="J152"/>
      <c r="L152"/>
      <c r="N152"/>
      <c r="P152"/>
    </row>
  </sheetData>
  <mergeCells count="20">
    <mergeCell ref="E3:E5"/>
    <mergeCell ref="I4:J4"/>
    <mergeCell ref="K4:L4"/>
    <mergeCell ref="M4:N4"/>
    <mergeCell ref="A8:A27"/>
    <mergeCell ref="B24:B27"/>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D1" zoomScale="120" zoomScaleNormal="120" workbookViewId="0">
      <selection activeCell="F8" sqref="F8"/>
    </sheetView>
  </sheetViews>
  <sheetFormatPr baseColWidth="10" defaultColWidth="11.5703125" defaultRowHeight="15" x14ac:dyDescent="0.25"/>
  <cols>
    <col min="1" max="1" width="11.5703125" style="108"/>
    <col min="2" max="2" width="35" style="108" customWidth="1"/>
    <col min="3" max="3" width="28" style="108" customWidth="1"/>
    <col min="4" max="4" width="18.42578125" style="108" customWidth="1"/>
    <col min="5" max="5" width="14.85546875" style="108" customWidth="1"/>
    <col min="6" max="6" width="18" style="108" customWidth="1"/>
    <col min="7" max="7" width="12.7109375" style="108" bestFit="1" customWidth="1"/>
    <col min="8" max="8" width="52.42578125" style="108" customWidth="1"/>
    <col min="9" max="9" width="20.28515625" style="108" customWidth="1"/>
    <col min="10" max="10" width="15.85546875" style="108" bestFit="1" customWidth="1"/>
    <col min="11" max="16384" width="11.5703125" style="108"/>
  </cols>
  <sheetData>
    <row r="2" spans="2:10" ht="18.75" x14ac:dyDescent="0.25">
      <c r="B2" s="103" t="s">
        <v>21</v>
      </c>
      <c r="C2" s="103" t="s">
        <v>457</v>
      </c>
      <c r="H2" s="113" t="s">
        <v>456</v>
      </c>
      <c r="I2" s="113" t="s">
        <v>457</v>
      </c>
    </row>
    <row r="3" spans="2:10" ht="18.75" x14ac:dyDescent="0.25">
      <c r="B3" s="104" t="s">
        <v>173</v>
      </c>
      <c r="C3" s="229">
        <f>'1. TALLERES SEMINARIOS'!D5</f>
        <v>982028.25</v>
      </c>
      <c r="H3" s="148" t="s">
        <v>2253</v>
      </c>
      <c r="I3" s="221">
        <f>'Desarrollo e Innov. Curricular'!P29</f>
        <v>796384.08333333326</v>
      </c>
    </row>
    <row r="4" spans="2:10" ht="18.75" x14ac:dyDescent="0.25">
      <c r="B4" s="104" t="s">
        <v>485</v>
      </c>
      <c r="C4" s="229">
        <f>'2. CONTRATACION DE PERSONAL'!D5</f>
        <v>18237475.649999999</v>
      </c>
      <c r="H4" s="148" t="s">
        <v>179</v>
      </c>
      <c r="I4" s="221">
        <f>Investigación!Q34</f>
        <v>410435</v>
      </c>
    </row>
    <row r="5" spans="2:10" ht="18.75" x14ac:dyDescent="0.25">
      <c r="B5" s="104" t="s">
        <v>184</v>
      </c>
      <c r="C5" s="229">
        <f>'3. EQUIPO DE OFICINA'!D5</f>
        <v>183000</v>
      </c>
      <c r="H5" s="148" t="s">
        <v>542</v>
      </c>
      <c r="I5" s="221">
        <f>'Vinculación Univ. Sociedad'!P19</f>
        <v>258954.16666666666</v>
      </c>
    </row>
    <row r="6" spans="2:10" ht="18.75" x14ac:dyDescent="0.25">
      <c r="B6" s="104" t="s">
        <v>486</v>
      </c>
      <c r="C6" s="229">
        <f>'4. EQUIPO TECNOLÓGICOS'!D5</f>
        <v>2988500</v>
      </c>
      <c r="H6" s="148" t="s">
        <v>2254</v>
      </c>
      <c r="I6" s="221">
        <f>'Docencia y Profesorado Universi'!P15</f>
        <v>10729085.265000001</v>
      </c>
    </row>
    <row r="7" spans="2:10" ht="18.75" x14ac:dyDescent="0.25">
      <c r="B7" s="104" t="s">
        <v>185</v>
      </c>
      <c r="C7" s="229">
        <f>'5. ACTIVIDADES ESPECIALES'!D5</f>
        <v>794000</v>
      </c>
      <c r="H7" s="148" t="s">
        <v>172</v>
      </c>
      <c r="I7" s="221">
        <f>Estudiantes!P20</f>
        <v>54927.5</v>
      </c>
    </row>
    <row r="8" spans="2:10" ht="18.75" x14ac:dyDescent="0.25">
      <c r="B8" s="115" t="s">
        <v>452</v>
      </c>
      <c r="C8" s="105">
        <f>'6. Becas'!D5</f>
        <v>784000</v>
      </c>
      <c r="H8" s="148" t="s">
        <v>2255</v>
      </c>
      <c r="I8" s="221">
        <f>'Gestion Administrativa'!P28</f>
        <v>110121457.88500001</v>
      </c>
    </row>
    <row r="9" spans="2:10" ht="18.75" x14ac:dyDescent="0.25">
      <c r="B9" s="115" t="s">
        <v>453</v>
      </c>
      <c r="C9" s="105">
        <f>'7. Infraestructura'!D5</f>
        <v>99118900</v>
      </c>
      <c r="E9" s="148" t="s">
        <v>162</v>
      </c>
      <c r="F9" s="231">
        <f>Presupuesto!F587</f>
        <v>123087903.90000001</v>
      </c>
      <c r="G9" s="134"/>
      <c r="H9" s="222" t="s">
        <v>544</v>
      </c>
      <c r="I9" s="223">
        <f>'Gestion Academica'!P15</f>
        <v>39000</v>
      </c>
    </row>
    <row r="10" spans="2:10" ht="18.75" x14ac:dyDescent="0.25">
      <c r="B10" s="104" t="s">
        <v>488</v>
      </c>
      <c r="C10" s="105">
        <f>'8. Venta de Servicios'!D5</f>
        <v>0</v>
      </c>
      <c r="F10" s="134"/>
      <c r="G10" s="134"/>
      <c r="H10" s="222" t="s">
        <v>190</v>
      </c>
      <c r="I10" s="223">
        <f>Graduados!P12</f>
        <v>57400</v>
      </c>
    </row>
    <row r="11" spans="2:10" ht="18.75" x14ac:dyDescent="0.25">
      <c r="B11" s="115"/>
      <c r="C11" s="105"/>
      <c r="F11" s="134"/>
      <c r="G11" s="134"/>
      <c r="H11" s="222" t="s">
        <v>545</v>
      </c>
      <c r="I11" s="223">
        <f>'Gestión del Conocimiento'!P33</f>
        <v>237975</v>
      </c>
    </row>
    <row r="12" spans="2:10" ht="18.75" x14ac:dyDescent="0.25">
      <c r="B12" s="115"/>
      <c r="C12" s="105"/>
      <c r="F12" s="134"/>
      <c r="G12" s="134"/>
      <c r="H12" s="222" t="s">
        <v>191</v>
      </c>
      <c r="I12" s="223">
        <f>Gobernabilidad!P10</f>
        <v>6000</v>
      </c>
    </row>
    <row r="13" spans="2:10" ht="23.25" x14ac:dyDescent="0.25">
      <c r="B13" s="106"/>
      <c r="C13" s="107"/>
      <c r="F13" s="134"/>
      <c r="G13" s="134"/>
      <c r="H13" s="222" t="s">
        <v>546</v>
      </c>
      <c r="I13" s="223">
        <f>'Lo Esencial'!P30</f>
        <v>358850</v>
      </c>
    </row>
    <row r="14" spans="2:10" ht="26.25" x14ac:dyDescent="0.25">
      <c r="B14" s="230" t="s">
        <v>183</v>
      </c>
      <c r="C14" s="545">
        <f>SUM(C3:C13)</f>
        <v>123087903.90000001</v>
      </c>
      <c r="F14" s="134"/>
      <c r="G14" s="134"/>
      <c r="H14" s="222" t="s">
        <v>1754</v>
      </c>
      <c r="I14" s="552">
        <f>'NIVEL DE ES Y  SISTEMA NACIONAL'!P11</f>
        <v>17435</v>
      </c>
    </row>
    <row r="15" spans="2:10" x14ac:dyDescent="0.25">
      <c r="F15" s="134"/>
      <c r="G15" s="134"/>
      <c r="H15" s="134" t="s">
        <v>183</v>
      </c>
      <c r="I15" s="232">
        <f>SUM(I3:I14)</f>
        <v>123087903.90000001</v>
      </c>
    </row>
    <row r="16" spans="2:10" x14ac:dyDescent="0.25">
      <c r="F16" s="231">
        <f>I15-F9</f>
        <v>0</v>
      </c>
      <c r="G16" s="134"/>
      <c r="H16" s="134"/>
      <c r="I16" s="134"/>
      <c r="J16" s="224"/>
    </row>
    <row r="17" spans="2:15" x14ac:dyDescent="0.25">
      <c r="F17" s="95" t="s">
        <v>2236</v>
      </c>
      <c r="J17" s="224"/>
    </row>
    <row r="18" spans="2:15" x14ac:dyDescent="0.25">
      <c r="I18" s="517"/>
      <c r="J18" s="224"/>
    </row>
    <row r="19" spans="2:15" x14ac:dyDescent="0.25">
      <c r="G19" s="516"/>
      <c r="I19" s="224"/>
      <c r="J19" s="224"/>
    </row>
    <row r="20" spans="2:15" x14ac:dyDescent="0.25">
      <c r="I20" s="224"/>
      <c r="J20" s="224"/>
    </row>
    <row r="21" spans="2:15" x14ac:dyDescent="0.25">
      <c r="J21" s="224"/>
    </row>
    <row r="24" spans="2:15" x14ac:dyDescent="0.25">
      <c r="H24" s="224"/>
    </row>
    <row r="25" spans="2:15" x14ac:dyDescent="0.25">
      <c r="B25" s="108" t="s">
        <v>671</v>
      </c>
      <c r="C25" s="108" t="s">
        <v>672</v>
      </c>
      <c r="D25" s="108" t="s">
        <v>673</v>
      </c>
      <c r="E25" s="108" t="s">
        <v>674</v>
      </c>
      <c r="F25" s="108" t="s">
        <v>675</v>
      </c>
      <c r="G25" s="108" t="s">
        <v>676</v>
      </c>
      <c r="H25" s="108" t="s">
        <v>677</v>
      </c>
      <c r="I25" s="108" t="s">
        <v>678</v>
      </c>
      <c r="J25" s="108" t="s">
        <v>679</v>
      </c>
      <c r="K25" s="108" t="s">
        <v>680</v>
      </c>
      <c r="L25" s="108" t="s">
        <v>681</v>
      </c>
      <c r="M25" s="108" t="s">
        <v>682</v>
      </c>
      <c r="N25" s="108" t="s">
        <v>683</v>
      </c>
      <c r="O25" s="108" t="s">
        <v>684</v>
      </c>
    </row>
    <row r="27" spans="2:15" x14ac:dyDescent="0.25">
      <c r="H27" s="179"/>
    </row>
    <row r="29" spans="2:15" ht="18.75" x14ac:dyDescent="0.25">
      <c r="B29" s="104"/>
      <c r="C29" s="105"/>
    </row>
    <row r="30" spans="2:15" ht="18.75" x14ac:dyDescent="0.25">
      <c r="B30" s="104"/>
      <c r="C30" s="105"/>
    </row>
    <row r="31" spans="2:15" x14ac:dyDescent="0.25">
      <c r="B31" s="225" t="s">
        <v>481</v>
      </c>
    </row>
    <row r="33" spans="2:4" ht="18.75" x14ac:dyDescent="0.25">
      <c r="B33" s="103" t="s">
        <v>21</v>
      </c>
      <c r="C33" s="103" t="s">
        <v>55</v>
      </c>
      <c r="D33" s="298" t="s">
        <v>549</v>
      </c>
    </row>
    <row r="34" spans="2:4" ht="18.75" x14ac:dyDescent="0.25">
      <c r="B34" s="108" t="s">
        <v>671</v>
      </c>
      <c r="C34" s="190">
        <f>SUMIF('2. CONTRATACION DE PERSONAL'!C:C,'Cuadro resumen'!$B$34:$B$50,'2. CONTRATACION DE PERSONAL'!D:D)</f>
        <v>0</v>
      </c>
      <c r="D34" s="299">
        <f>SUMIF('2. CONTRATACION DE PERSONAL'!$C:$C,'Cuadro resumen'!$B$34:$B$50,'2. CONTRATACION DE PERSONAL'!$G:$G)</f>
        <v>0</v>
      </c>
    </row>
    <row r="35" spans="2:4" ht="18.75" x14ac:dyDescent="0.25">
      <c r="B35" s="108" t="s">
        <v>672</v>
      </c>
      <c r="C35" s="190">
        <f>SUMIF('2. CONTRATACION DE PERSONAL'!C:C,'Cuadro resumen'!$B$34:$B$50,'2. CONTRATACION DE PERSONAL'!D:D)</f>
        <v>0</v>
      </c>
      <c r="D35" s="299">
        <f>SUMIF('2. CONTRATACION DE PERSONAL'!$C:$C,'Cuadro resumen'!$B$34:$B$50,'2. CONTRATACION DE PERSONAL'!$G:$G)</f>
        <v>0</v>
      </c>
    </row>
    <row r="36" spans="2:4" ht="18.75" x14ac:dyDescent="0.25">
      <c r="B36" s="108" t="s">
        <v>673</v>
      </c>
      <c r="C36" s="190">
        <f>SUMIF('2. CONTRATACION DE PERSONAL'!C:C,'Cuadro resumen'!$B$34:$B$50,'2. CONTRATACION DE PERSONAL'!D:D)</f>
        <v>0</v>
      </c>
      <c r="D36" s="299">
        <f>SUMIF('2. CONTRATACION DE PERSONAL'!$C:$C,'Cuadro resumen'!$B$34:$B$50,'2. CONTRATACION DE PERSONAL'!$G:$G)</f>
        <v>0</v>
      </c>
    </row>
    <row r="37" spans="2:4" ht="18.75" x14ac:dyDescent="0.25">
      <c r="B37" s="108" t="s">
        <v>674</v>
      </c>
      <c r="C37" s="190">
        <f>SUMIF('2. CONTRATACION DE PERSONAL'!C:C,'Cuadro resumen'!$B$34:$B$50,'2. CONTRATACION DE PERSONAL'!D:D)</f>
        <v>0</v>
      </c>
      <c r="D37" s="299">
        <f>SUMIF('2. CONTRATACION DE PERSONAL'!$C:$C,'Cuadro resumen'!$B$34:$B$50,'2. CONTRATACION DE PERSONAL'!$G:$G)</f>
        <v>0</v>
      </c>
    </row>
    <row r="38" spans="2:4" ht="18.75" x14ac:dyDescent="0.25">
      <c r="B38" s="108" t="s">
        <v>675</v>
      </c>
      <c r="C38" s="190">
        <f>SUMIF('2. CONTRATACION DE PERSONAL'!C:C,'Cuadro resumen'!$B$34:$B$50,'2. CONTRATACION DE PERSONAL'!D:D)</f>
        <v>2</v>
      </c>
      <c r="D38" s="299">
        <f>SUMIF('2. CONTRATACION DE PERSONAL'!$C:$C,'Cuadro resumen'!$B$34:$B$50,'2. CONTRATACION DE PERSONAL'!$G:$G)</f>
        <v>678056.64</v>
      </c>
    </row>
    <row r="39" spans="2:4" ht="18.75" x14ac:dyDescent="0.25">
      <c r="B39" s="108" t="s">
        <v>676</v>
      </c>
      <c r="C39" s="190">
        <f>SUMIF('2. CONTRATACION DE PERSONAL'!C:C,'Cuadro resumen'!$B$34:$B$50,'2. CONTRATACION DE PERSONAL'!D:D)</f>
        <v>17</v>
      </c>
      <c r="D39" s="299">
        <f>SUMIF('2. CONTRATACION DE PERSONAL'!$C:$C,'Cuadro resumen'!$B$34:$B$50,'2. CONTRATACION DE PERSONAL'!$G:$G)</f>
        <v>5379249.4800000004</v>
      </c>
    </row>
    <row r="40" spans="2:4" ht="18.75" x14ac:dyDescent="0.25">
      <c r="B40" s="108" t="s">
        <v>677</v>
      </c>
      <c r="C40" s="190">
        <f>SUMIF('2. CONTRATACION DE PERSONAL'!C:C,'Cuadro resumen'!$B$34:$B$50,'2. CONTRATACION DE PERSONAL'!D:D)</f>
        <v>0</v>
      </c>
      <c r="D40" s="299">
        <f>SUMIF('2. CONTRATACION DE PERSONAL'!$C:$C,'Cuadro resumen'!$B$34:$B$50,'2. CONTRATACION DE PERSONAL'!$G:$G)</f>
        <v>0</v>
      </c>
    </row>
    <row r="41" spans="2:4" ht="18.75" x14ac:dyDescent="0.25">
      <c r="B41" s="108" t="s">
        <v>678</v>
      </c>
      <c r="C41" s="190">
        <f>SUMIF('2. CONTRATACION DE PERSONAL'!C:C,'Cuadro resumen'!$B$34:$B$50,'2. CONTRATACION DE PERSONAL'!D:D)</f>
        <v>9</v>
      </c>
      <c r="D41" s="299">
        <f>SUMIF('2. CONTRATACION DE PERSONAL'!$C:$C,'Cuadro resumen'!$B$34:$B$50,'2. CONTRATACION DE PERSONAL'!$G:$G)</f>
        <v>1830753.3599999999</v>
      </c>
    </row>
    <row r="42" spans="2:4" ht="18.75" x14ac:dyDescent="0.25">
      <c r="B42" s="108" t="s">
        <v>679</v>
      </c>
      <c r="C42" s="190">
        <f>SUMIF('2. CONTRATACION DE PERSONAL'!C:C,'Cuadro resumen'!$B$34:$B$50,'2. CONTRATACION DE PERSONAL'!D:D)</f>
        <v>0</v>
      </c>
      <c r="D42" s="299">
        <f>SUMIF('2. CONTRATACION DE PERSONAL'!$C:$C,'Cuadro resumen'!$B$34:$B$50,'2. CONTRATACION DE PERSONAL'!$G:$G)</f>
        <v>0</v>
      </c>
    </row>
    <row r="43" spans="2:4" ht="18.75" x14ac:dyDescent="0.25">
      <c r="B43" s="108" t="s">
        <v>680</v>
      </c>
      <c r="C43" s="190">
        <f>SUMIF('2. CONTRATACION DE PERSONAL'!C:C,'Cuadro resumen'!$B$34:$B$50,'2. CONTRATACION DE PERSONAL'!D:D)</f>
        <v>4</v>
      </c>
      <c r="D43" s="299">
        <f>SUMIF('2. CONTRATACION DE PERSONAL'!$C:$C,'Cuadro resumen'!$B$34:$B$50,'2. CONTRATACION DE PERSONAL'!$G:$G)</f>
        <v>721562.88</v>
      </c>
    </row>
    <row r="44" spans="2:4" ht="18.75" x14ac:dyDescent="0.25">
      <c r="B44" s="108" t="s">
        <v>681</v>
      </c>
      <c r="C44" s="190">
        <f>SUMIF('2. CONTRATACION DE PERSONAL'!C:C,'Cuadro resumen'!$B$34:$B$50,'2. CONTRATACION DE PERSONAL'!D:D)</f>
        <v>0</v>
      </c>
      <c r="D44" s="299">
        <f>SUMIF('2. CONTRATACION DE PERSONAL'!$C:$C,'Cuadro resumen'!$B$34:$B$50,'2. CONTRATACION DE PERSONAL'!$G:$G)</f>
        <v>0</v>
      </c>
    </row>
    <row r="45" spans="2:4" ht="18.75" x14ac:dyDescent="0.25">
      <c r="B45" s="108" t="s">
        <v>682</v>
      </c>
      <c r="C45" s="190">
        <f>SUMIF('2. CONTRATACION DE PERSONAL'!C:C,'Cuadro resumen'!$B$34:$B$50,'2. CONTRATACION DE PERSONAL'!D:D)</f>
        <v>1</v>
      </c>
      <c r="D45" s="299">
        <f>SUMIF('2. CONTRATACION DE PERSONAL'!$C:$C,'Cuadro resumen'!$B$34:$B$50,'2. CONTRATACION DE PERSONAL'!$G:$G)</f>
        <v>148557</v>
      </c>
    </row>
    <row r="46" spans="2:4" ht="18.75" x14ac:dyDescent="0.25">
      <c r="B46" s="108" t="s">
        <v>683</v>
      </c>
      <c r="C46" s="190">
        <f>SUMIF('2. CONTRATACION DE PERSONAL'!C:C,'Cuadro resumen'!$B$34:$B$50,'2. CONTRATACION DE PERSONAL'!D:D)</f>
        <v>2</v>
      </c>
      <c r="D46" s="299">
        <f>SUMIF('2. CONTRATACION DE PERSONAL'!$C:$C,'Cuadro resumen'!$B$34:$B$50,'2. CONTRATACION DE PERSONAL'!$G:$G)</f>
        <v>10547.76</v>
      </c>
    </row>
    <row r="47" spans="2:4" ht="18.75" x14ac:dyDescent="0.25">
      <c r="B47" s="108" t="s">
        <v>684</v>
      </c>
      <c r="C47" s="190">
        <f>SUMIF('2. CONTRATACION DE PERSONAL'!C:C,'Cuadro resumen'!$B$34:$B$50,'2. CONTRATACION DE PERSONAL'!D:D)</f>
        <v>84</v>
      </c>
      <c r="D47" s="299">
        <f>SUMIF('2. CONTRATACION DE PERSONAL'!$C:$C,'Cuadro resumen'!$B$34:$B$50,'2. CONTRATACION DE PERSONAL'!$G:$G)</f>
        <v>1919695.68</v>
      </c>
    </row>
    <row r="48" spans="2:4" ht="18.75" x14ac:dyDescent="0.25">
      <c r="B48" s="104" t="s">
        <v>84</v>
      </c>
      <c r="C48" s="190">
        <f>SUMIF('2. CONTRATACION DE PERSONAL'!C:C,'Cuadro resumen'!$B$34:$B$50,'2. CONTRATACION DE PERSONAL'!D:D)</f>
        <v>16</v>
      </c>
      <c r="D48" s="299">
        <f>SUMIF('2. CONTRATACION DE PERSONAL'!$C:$C,'Cuadro resumen'!$B$34:$B$50,'2. CONTRATACION DE PERSONAL'!$G:$G)</f>
        <v>4536000</v>
      </c>
    </row>
    <row r="49" spans="2:4" ht="18.75" x14ac:dyDescent="0.25">
      <c r="B49" s="104" t="s">
        <v>60</v>
      </c>
      <c r="C49" s="190">
        <f>SUMIF('2. CONTRATACION DE PERSONAL'!C:C,'Cuadro resumen'!$B$34:$B$50,'2. CONTRATACION DE PERSONAL'!D:D)</f>
        <v>1</v>
      </c>
      <c r="D49" s="299">
        <f>SUMIF('2. CONTRATACION DE PERSONAL'!$C:$C,'Cuadro resumen'!$B$34:$B$50,'2. CONTRATACION DE PERSONAL'!$G:$G)</f>
        <v>300000</v>
      </c>
    </row>
    <row r="50" spans="2:4" ht="18.75" x14ac:dyDescent="0.25">
      <c r="B50" s="104" t="s">
        <v>61</v>
      </c>
      <c r="C50" s="190">
        <f>SUMIF('2. CONTRATACION DE PERSONAL'!C:C,'Cuadro resumen'!$B$34:$B$50,'2. CONTRATACION DE PERSONAL'!D:D)</f>
        <v>2</v>
      </c>
      <c r="D50" s="299">
        <f>SUMIF('2. CONTRATACION DE PERSONAL'!$C:$C,'Cuadro resumen'!$B$34:$B$50,'2. CONTRATACION DE PERSONAL'!$G:$G)</f>
        <v>720000</v>
      </c>
    </row>
    <row r="51" spans="2:4" ht="23.25" x14ac:dyDescent="0.25">
      <c r="B51" s="106" t="s">
        <v>183</v>
      </c>
      <c r="C51" s="191">
        <f>SUBTOTAL(109,C34:C50)</f>
        <v>138</v>
      </c>
      <c r="D51" s="299">
        <f>SUM(D34:D50)</f>
        <v>16244422.800000001</v>
      </c>
    </row>
    <row r="60" spans="2:4" x14ac:dyDescent="0.25">
      <c r="B60" s="225" t="s">
        <v>446</v>
      </c>
    </row>
    <row r="62" spans="2:4" ht="18.75" x14ac:dyDescent="0.25">
      <c r="B62" s="103" t="s">
        <v>21</v>
      </c>
      <c r="C62" s="103" t="s">
        <v>55</v>
      </c>
      <c r="D62" s="298" t="s">
        <v>549</v>
      </c>
    </row>
    <row r="63" spans="2:4" ht="18.75" x14ac:dyDescent="0.25">
      <c r="B63" s="104" t="s">
        <v>63</v>
      </c>
      <c r="C63" s="105">
        <f>SUMIF('3. EQUIPO DE OFICINA'!C:C,'Cuadro resumen'!$B$63:$B$72,'3. EQUIPO DE OFICINA'!D:D)</f>
        <v>0</v>
      </c>
      <c r="D63" s="300">
        <f>SUMIF('3. EQUIPO DE OFICINA'!$C:$C,'Cuadro resumen'!$B$63:$B$72,'3. EQUIPO DE OFICINA'!$F:$F)</f>
        <v>0</v>
      </c>
    </row>
    <row r="64" spans="2:4" ht="18.75" x14ac:dyDescent="0.25">
      <c r="B64" s="115" t="s">
        <v>64</v>
      </c>
      <c r="C64" s="105">
        <f>SUMIF('3. EQUIPO DE OFICINA'!C:C,'Cuadro resumen'!$B$63:$B$72,'3. EQUIPO DE OFICINA'!D:D)</f>
        <v>25</v>
      </c>
      <c r="D64" s="300">
        <f>SUMIF('3. EQUIPO DE OFICINA'!$C:$C,'Cuadro resumen'!$B$63:$B$72,'3. EQUIPO DE OFICINA'!$F:$F)</f>
        <v>60000</v>
      </c>
    </row>
    <row r="65" spans="2:4" ht="18.75" x14ac:dyDescent="0.25">
      <c r="B65" s="115" t="s">
        <v>65</v>
      </c>
      <c r="C65" s="105">
        <f>SUMIF('3. EQUIPO DE OFICINA'!C:C,'Cuadro resumen'!$B$63:$B$72,'3. EQUIPO DE OFICINA'!D:D)</f>
        <v>15</v>
      </c>
      <c r="D65" s="300">
        <f>SUMIF('3. EQUIPO DE OFICINA'!$C:$C,'Cuadro resumen'!$B$63:$B$72,'3. EQUIPO DE OFICINA'!$F:$F)</f>
        <v>15000</v>
      </c>
    </row>
    <row r="66" spans="2:4" ht="18.75" x14ac:dyDescent="0.25">
      <c r="B66" s="115" t="s">
        <v>66</v>
      </c>
      <c r="C66" s="105">
        <f>SUMIF('3. EQUIPO DE OFICINA'!C:C,'Cuadro resumen'!$B$63:$B$72,'3. EQUIPO DE OFICINA'!D:D)</f>
        <v>0</v>
      </c>
      <c r="D66" s="300">
        <f>SUMIF('3. EQUIPO DE OFICINA'!$C:$C,'Cuadro resumen'!$B$63:$B$72,'3. EQUIPO DE OFICINA'!$F:$F)</f>
        <v>0</v>
      </c>
    </row>
    <row r="67" spans="2:4" ht="18.75" x14ac:dyDescent="0.25">
      <c r="B67" s="115" t="s">
        <v>67</v>
      </c>
      <c r="C67" s="105">
        <f>SUMIF('3. EQUIPO DE OFICINA'!C:C,'Cuadro resumen'!$B$63:$B$72,'3. EQUIPO DE OFICINA'!D:D)</f>
        <v>25</v>
      </c>
      <c r="D67" s="300">
        <f>SUMIF('3. EQUIPO DE OFICINA'!$C:$C,'Cuadro resumen'!$B$63:$B$72,'3. EQUIPO DE OFICINA'!$F:$F)</f>
        <v>75000</v>
      </c>
    </row>
    <row r="68" spans="2:4" ht="18.75" x14ac:dyDescent="0.25">
      <c r="B68" s="115" t="s">
        <v>68</v>
      </c>
      <c r="C68" s="105">
        <f>SUMIF('3. EQUIPO DE OFICINA'!C:C,'Cuadro resumen'!$B$63:$B$72,'3. EQUIPO DE OFICINA'!D:D)</f>
        <v>1</v>
      </c>
      <c r="D68" s="300">
        <f>SUMIF('3. EQUIPO DE OFICINA'!$C:$C,'Cuadro resumen'!$B$63:$B$72,'3. EQUIPO DE OFICINA'!$F:$F)</f>
        <v>10000</v>
      </c>
    </row>
    <row r="69" spans="2:4" ht="18.75" x14ac:dyDescent="0.25">
      <c r="B69" s="115" t="s">
        <v>69</v>
      </c>
      <c r="C69" s="105">
        <f>SUMIF('3. EQUIPO DE OFICINA'!C:C,'Cuadro resumen'!$B$63:$B$72,'3. EQUIPO DE OFICINA'!D:D)</f>
        <v>1</v>
      </c>
      <c r="D69" s="300">
        <f>SUMIF('3. EQUIPO DE OFICINA'!$C:$C,'Cuadro resumen'!$B$63:$B$72,'3. EQUIPO DE OFICINA'!$F:$F)</f>
        <v>9000</v>
      </c>
    </row>
    <row r="70" spans="2:4" ht="18.75" x14ac:dyDescent="0.25">
      <c r="B70" s="104" t="s">
        <v>70</v>
      </c>
      <c r="C70" s="105">
        <f>SUMIF('3. EQUIPO DE OFICINA'!C:C,'Cuadro resumen'!$B$63:$B$72,'3. EQUIPO DE OFICINA'!D:D)</f>
        <v>0</v>
      </c>
      <c r="D70" s="300">
        <f>SUMIF('3. EQUIPO DE OFICINA'!$C:$C,'Cuadro resumen'!$B$63:$B$72,'3. EQUIPO DE OFICINA'!$F:$F)</f>
        <v>0</v>
      </c>
    </row>
    <row r="71" spans="2:4" ht="18.75" x14ac:dyDescent="0.25">
      <c r="B71" s="104" t="s">
        <v>71</v>
      </c>
      <c r="C71" s="105">
        <f>SUMIF('3. EQUIPO DE OFICINA'!C:C,'Cuadro resumen'!$B$63:$B$72,'3. EQUIPO DE OFICINA'!D:D)</f>
        <v>1</v>
      </c>
      <c r="D71" s="300">
        <f>SUMIF('3. EQUIPO DE OFICINA'!$C:$C,'Cuadro resumen'!$B$63:$B$72,'3. EQUIPO DE OFICINA'!$F:$F)</f>
        <v>5000</v>
      </c>
    </row>
    <row r="72" spans="2:4" ht="18.75" x14ac:dyDescent="0.25">
      <c r="B72" s="104" t="s">
        <v>72</v>
      </c>
      <c r="C72" s="105">
        <f>SUMIF('3. EQUIPO DE OFICINA'!C:C,'Cuadro resumen'!$B$63:$B$72,'3. EQUIPO DE OFICINA'!D:D)</f>
        <v>0</v>
      </c>
      <c r="D72" s="300">
        <f>SUMIF('3. EQUIPO DE OFICINA'!$C:$C,'Cuadro resumen'!$B$63:$B$72,'3. EQUIPO DE OFICINA'!$F:$F)</f>
        <v>0</v>
      </c>
    </row>
    <row r="73" spans="2:4" ht="18.75" x14ac:dyDescent="0.25">
      <c r="B73" s="104"/>
      <c r="C73" s="105">
        <f>SUMIF('3. EQUIPO DE OFICINA'!C:C,'Cuadro resumen'!$B$63:$B$72,'3. EQUIPO DE OFICINA'!D:D)</f>
        <v>0</v>
      </c>
      <c r="D73" s="300">
        <f>SUMIF('3. EQUIPO DE OFICINA'!$C:$C,'Cuadro resumen'!$B$63:$B$72,'3. EQUIPO DE OFICINA'!$F:$F)</f>
        <v>0</v>
      </c>
    </row>
    <row r="74" spans="2:4" ht="23.25" x14ac:dyDescent="0.25">
      <c r="B74" s="106" t="s">
        <v>183</v>
      </c>
      <c r="C74" s="107">
        <f>SUM(C63:C73)</f>
        <v>68</v>
      </c>
      <c r="D74" s="301">
        <f>SUM(D63:D73)</f>
        <v>174000</v>
      </c>
    </row>
    <row r="77" spans="2:4" x14ac:dyDescent="0.25">
      <c r="B77" s="225" t="s">
        <v>447</v>
      </c>
    </row>
    <row r="79" spans="2:4" ht="18.75" x14ac:dyDescent="0.25">
      <c r="B79" s="103" t="s">
        <v>448</v>
      </c>
      <c r="C79" s="103" t="s">
        <v>55</v>
      </c>
      <c r="D79" s="298" t="s">
        <v>549</v>
      </c>
    </row>
    <row r="80" spans="2:4" ht="37.5" x14ac:dyDescent="0.25">
      <c r="B80" s="443" t="s">
        <v>1527</v>
      </c>
      <c r="C80" s="105">
        <f>SUMIF('4. EQUIPO TECNOLÓGICOS'!C:C,'Cuadro resumen'!$B$80:$B$96,'4. EQUIPO TECNOLÓGICOS'!D:D)</f>
        <v>5</v>
      </c>
      <c r="D80" s="105">
        <f>SUMIF('4. EQUIPO TECNOLÓGICOS'!$C:$C,'Cuadro resumen'!$B$80:$B$96,'4. EQUIPO TECNOLÓGICOS'!F:F)</f>
        <v>175000</v>
      </c>
    </row>
    <row r="81" spans="2:4" ht="18.75" x14ac:dyDescent="0.25">
      <c r="B81" s="443" t="s">
        <v>1528</v>
      </c>
      <c r="C81" s="105">
        <f>SUMIF('4. EQUIPO TECNOLÓGICOS'!C:C,'Cuadro resumen'!$B$80:$B$96,'4. EQUIPO TECNOLÓGICOS'!D:D)</f>
        <v>0</v>
      </c>
      <c r="D81" s="105">
        <f>SUMIF('4. EQUIPO TECNOLÓGICOS'!$C:$C,'Cuadro resumen'!$B$80:$B$96,'4. EQUIPO TECNOLÓGICOS'!F:F)</f>
        <v>0</v>
      </c>
    </row>
    <row r="82" spans="2:4" ht="37.5" x14ac:dyDescent="0.25">
      <c r="B82" s="443" t="s">
        <v>1526</v>
      </c>
      <c r="C82" s="105">
        <f>SUMIF('4. EQUIPO TECNOLÓGICOS'!C:C,'Cuadro resumen'!$B$80:$B$96,'4. EQUIPO TECNOLÓGICOS'!D:D)</f>
        <v>38</v>
      </c>
      <c r="D82" s="105">
        <f>SUMIF('4. EQUIPO TECNOLÓGICOS'!$C:$C,'Cuadro resumen'!$B$80:$B$96,'4. EQUIPO TECNOLÓGICOS'!F:F)</f>
        <v>1900000</v>
      </c>
    </row>
    <row r="83" spans="2:4" ht="37.5" x14ac:dyDescent="0.25">
      <c r="B83" s="443" t="s">
        <v>1529</v>
      </c>
      <c r="C83" s="105">
        <f>SUMIF('4. EQUIPO TECNOLÓGICOS'!C:C,'Cuadro resumen'!$B$80:$B$96,'4. EQUIPO TECNOLÓGICOS'!D:D)</f>
        <v>17</v>
      </c>
      <c r="D83" s="105">
        <f>SUMIF('4. EQUIPO TECNOLÓGICOS'!$C:$C,'Cuadro resumen'!$B$80:$B$96,'4. EQUIPO TECNOLÓGICOS'!F:F)</f>
        <v>255000</v>
      </c>
    </row>
    <row r="84" spans="2:4" ht="18.75" x14ac:dyDescent="0.25">
      <c r="B84" s="104" t="s">
        <v>482</v>
      </c>
      <c r="C84" s="105">
        <f>SUMIF('4. EQUIPO TECNOLÓGICOS'!C:C,'Cuadro resumen'!$B$80:$B$96,'4. EQUIPO TECNOLÓGICOS'!D:D)</f>
        <v>0</v>
      </c>
      <c r="D84" s="105">
        <f>SUMIF('4. EQUIPO TECNOLÓGICOS'!$C:$C,'Cuadro resumen'!$B$80:$B$96,'4. EQUIPO TECNOLÓGICOS'!F:F)</f>
        <v>0</v>
      </c>
    </row>
    <row r="85" spans="2:4" ht="18.75" x14ac:dyDescent="0.25">
      <c r="B85" s="115" t="s">
        <v>73</v>
      </c>
      <c r="C85" s="105">
        <f>SUMIF('4. EQUIPO TECNOLÓGICOS'!C:C,'Cuadro resumen'!$B$80:$B$96,'4. EQUIPO TECNOLÓGICOS'!D:D)</f>
        <v>0</v>
      </c>
      <c r="D85" s="105">
        <f>SUMIF('4. EQUIPO TECNOLÓGICOS'!$C:$C,'Cuadro resumen'!$B$80:$B$96,'4. EQUIPO TECNOLÓGICOS'!F:F)</f>
        <v>0</v>
      </c>
    </row>
    <row r="86" spans="2:4" ht="18.75" x14ac:dyDescent="0.25">
      <c r="B86" s="115" t="s">
        <v>74</v>
      </c>
      <c r="C86" s="105">
        <f>SUMIF('4. EQUIPO TECNOLÓGICOS'!C:C,'Cuadro resumen'!$B$80:$B$96,'4. EQUIPO TECNOLÓGICOS'!D:D)</f>
        <v>2</v>
      </c>
      <c r="D86" s="105">
        <f>SUMIF('4. EQUIPO TECNOLÓGICOS'!$C:$C,'Cuadro resumen'!$B$80:$B$96,'4. EQUIPO TECNOLÓGICOS'!F:F)</f>
        <v>16000</v>
      </c>
    </row>
    <row r="87" spans="2:4" ht="18.75" x14ac:dyDescent="0.25">
      <c r="B87" s="115" t="s">
        <v>75</v>
      </c>
      <c r="C87" s="105">
        <f>SUMIF('4. EQUIPO TECNOLÓGICOS'!C:C,'Cuadro resumen'!$B$80:$B$96,'4. EQUIPO TECNOLÓGICOS'!D:D)</f>
        <v>7</v>
      </c>
      <c r="D87" s="105">
        <f>SUMIF('4. EQUIPO TECNOLÓGICOS'!$C:$C,'Cuadro resumen'!$B$80:$B$96,'4. EQUIPO TECNOLÓGICOS'!F:F)</f>
        <v>35000</v>
      </c>
    </row>
    <row r="88" spans="2:4" ht="18.75" x14ac:dyDescent="0.25">
      <c r="B88" s="104" t="s">
        <v>483</v>
      </c>
      <c r="C88" s="105">
        <f>SUMIF('4. EQUIPO TECNOLÓGICOS'!C:C,'Cuadro resumen'!$B$80:$B$96,'4. EQUIPO TECNOLÓGICOS'!D:D)</f>
        <v>0</v>
      </c>
      <c r="D88" s="105">
        <f>SUMIF('4. EQUIPO TECNOLÓGICOS'!$C:$C,'Cuadro resumen'!$B$80:$B$96,'4. EQUIPO TECNOLÓGICOS'!F:F)</f>
        <v>0</v>
      </c>
    </row>
    <row r="89" spans="2:4" ht="18.75" x14ac:dyDescent="0.25">
      <c r="B89" s="115" t="s">
        <v>76</v>
      </c>
      <c r="C89" s="105">
        <f>SUMIF('4. EQUIPO TECNOLÓGICOS'!C:C,'Cuadro resumen'!$B$80:$B$96,'4. EQUIPO TECNOLÓGICOS'!D:D)</f>
        <v>0</v>
      </c>
      <c r="D89" s="105">
        <f>SUMIF('4. EQUIPO TECNOLÓGICOS'!$C:$C,'Cuadro resumen'!$B$80:$B$96,'4. EQUIPO TECNOLÓGICOS'!F:F)</f>
        <v>0</v>
      </c>
    </row>
    <row r="90" spans="2:4" ht="18.75" x14ac:dyDescent="0.25">
      <c r="B90" s="104" t="s">
        <v>77</v>
      </c>
      <c r="C90" s="105">
        <f>SUMIF('4. EQUIPO TECNOLÓGICOS'!C:C,'Cuadro resumen'!$B$80:$B$96,'4. EQUIPO TECNOLÓGICOS'!D:D)</f>
        <v>0</v>
      </c>
      <c r="D90" s="105">
        <f>SUMIF('4. EQUIPO TECNOLÓGICOS'!$C:$C,'Cuadro resumen'!$B$80:$B$96,'4. EQUIPO TECNOLÓGICOS'!F:F)</f>
        <v>0</v>
      </c>
    </row>
    <row r="91" spans="2:4" ht="18.75" x14ac:dyDescent="0.25">
      <c r="B91" s="115" t="s">
        <v>78</v>
      </c>
      <c r="C91" s="105">
        <f>SUMIF('4. EQUIPO TECNOLÓGICOS'!C:C,'Cuadro resumen'!$B$80:$B$96,'4. EQUIPO TECNOLÓGICOS'!D:D)</f>
        <v>28</v>
      </c>
      <c r="D91" s="105">
        <f>SUMIF('4. EQUIPO TECNOLÓGICOS'!$C:$C,'Cuadro resumen'!$B$80:$B$96,'4. EQUIPO TECNOLÓGICOS'!F:F)</f>
        <v>280000</v>
      </c>
    </row>
    <row r="92" spans="2:4" ht="18.75" x14ac:dyDescent="0.25">
      <c r="B92" s="115" t="s">
        <v>79</v>
      </c>
      <c r="C92" s="105">
        <f>SUMIF('4. EQUIPO TECNOLÓGICOS'!C:C,'Cuadro resumen'!$B$80:$B$96,'4. EQUIPO TECNOLÓGICOS'!D:D)</f>
        <v>8</v>
      </c>
      <c r="D92" s="105">
        <f>SUMIF('4. EQUIPO TECNOLÓGICOS'!$C:$C,'Cuadro resumen'!$B$80:$B$96,'4. EQUIPO TECNOLÓGICOS'!F:F)</f>
        <v>16000</v>
      </c>
    </row>
    <row r="93" spans="2:4" ht="18.75" x14ac:dyDescent="0.25">
      <c r="B93" s="104" t="s">
        <v>484</v>
      </c>
      <c r="C93" s="105">
        <f>SUMIF('4. EQUIPO TECNOLÓGICOS'!C:C,'Cuadro resumen'!$B$80:$B$96,'4. EQUIPO TECNOLÓGICOS'!D:D)</f>
        <v>0</v>
      </c>
      <c r="D93" s="105">
        <f>SUMIF('4. EQUIPO TECNOLÓGICOS'!$C:$C,'Cuadro resumen'!$B$80:$B$96,'4. EQUIPO TECNOLÓGICOS'!F:F)</f>
        <v>0</v>
      </c>
    </row>
    <row r="94" spans="2:4" ht="18.75" x14ac:dyDescent="0.25">
      <c r="B94" s="115" t="s">
        <v>81</v>
      </c>
      <c r="C94" s="105">
        <f>SUMIF('4. EQUIPO TECNOLÓGICOS'!C:C,'Cuadro resumen'!$B$80:$B$96,'4. EQUIPO TECNOLÓGICOS'!D:D)</f>
        <v>1</v>
      </c>
      <c r="D94" s="105">
        <f>SUMIF('4. EQUIPO TECNOLÓGICOS'!$C:$C,'Cuadro resumen'!$B$80:$B$96,'4. EQUIPO TECNOLÓGICOS'!F:F)</f>
        <v>30000</v>
      </c>
    </row>
    <row r="95" spans="2:4" ht="18.75" x14ac:dyDescent="0.25">
      <c r="B95" s="115" t="s">
        <v>82</v>
      </c>
      <c r="C95" s="105">
        <f>SUMIF('4. EQUIPO TECNOLÓGICOS'!C:C,'Cuadro resumen'!$B$80:$B$96,'4. EQUIPO TECNOLÓGICOS'!D:D)</f>
        <v>4</v>
      </c>
      <c r="D95" s="105">
        <f>SUMIF('4. EQUIPO TECNOLÓGICOS'!$C:$C,'Cuadro resumen'!$B$80:$B$96,'4. EQUIPO TECNOLÓGICOS'!F:F)</f>
        <v>2000</v>
      </c>
    </row>
    <row r="96" spans="2:4" ht="18.75" x14ac:dyDescent="0.25">
      <c r="B96" s="115" t="s">
        <v>83</v>
      </c>
      <c r="C96" s="105">
        <f>SUMIF('4. EQUIPO TECNOLÓGICOS'!C:C,'Cuadro resumen'!$B$80:$B$96,'4. EQUIPO TECNOLÓGICOS'!D:D)</f>
        <v>0</v>
      </c>
      <c r="D96" s="105">
        <f>SUMIF('4. EQUIPO TECNOLÓGICOS'!$C:$C,'Cuadro resumen'!$B$80:$B$96,'4. EQUIPO TECNOLÓGICOS'!F:F)</f>
        <v>0</v>
      </c>
    </row>
    <row r="97" spans="2:4" ht="23.25" x14ac:dyDescent="0.25">
      <c r="B97" s="106" t="s">
        <v>183</v>
      </c>
      <c r="C97" s="107">
        <f>SUM(C80:C96)</f>
        <v>110</v>
      </c>
      <c r="D97" s="107">
        <f>SUM(D80:D96)</f>
        <v>2709000</v>
      </c>
    </row>
    <row r="101" spans="2:4" x14ac:dyDescent="0.25">
      <c r="B101" s="225" t="s">
        <v>547</v>
      </c>
    </row>
    <row r="122" spans="2:4" x14ac:dyDescent="0.25">
      <c r="B122" s="225" t="s">
        <v>548</v>
      </c>
    </row>
    <row r="123" spans="2:4" x14ac:dyDescent="0.25">
      <c r="B123" s="108" t="s">
        <v>163</v>
      </c>
      <c r="C123" s="108" t="s">
        <v>55</v>
      </c>
      <c r="D123" s="108" t="s">
        <v>549</v>
      </c>
    </row>
    <row r="124" spans="2:4" x14ac:dyDescent="0.25">
      <c r="B124" s="108" t="s">
        <v>550</v>
      </c>
    </row>
    <row r="125" spans="2:4" x14ac:dyDescent="0.25">
      <c r="B125" s="108" t="s">
        <v>537</v>
      </c>
    </row>
    <row r="126" spans="2:4" x14ac:dyDescent="0.25">
      <c r="B126" s="108" t="s">
        <v>669</v>
      </c>
    </row>
    <row r="139" spans="2:2" x14ac:dyDescent="0.25">
      <c r="B139" s="225" t="s">
        <v>670</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topLeftCell="D13" zoomScale="70" zoomScaleNormal="70" workbookViewId="0">
      <selection activeCell="P14" sqref="P14"/>
    </sheetView>
  </sheetViews>
  <sheetFormatPr baseColWidth="10" defaultRowHeight="15" x14ac:dyDescent="0.25"/>
  <cols>
    <col min="1" max="2" width="21.7109375" customWidth="1"/>
    <col min="3" max="6" width="27.42578125" customWidth="1"/>
    <col min="7" max="7" width="15.28515625" customWidth="1"/>
    <col min="8" max="8" width="14.85546875" style="281" bestFit="1" customWidth="1"/>
    <col min="9" max="9" width="15.28515625" customWidth="1"/>
    <col min="10" max="10" width="18.85546875" style="281" customWidth="1"/>
    <col min="12" max="12" width="14.85546875" style="281" bestFit="1" customWidth="1"/>
    <col min="14" max="14" width="14.85546875" style="281" bestFit="1" customWidth="1"/>
    <col min="15" max="15" width="15.28515625" customWidth="1"/>
    <col min="16" max="16" width="18.28515625" style="281" customWidth="1"/>
    <col min="19" max="22" width="14.140625" customWidth="1"/>
    <col min="23" max="23" width="17" customWidth="1"/>
  </cols>
  <sheetData>
    <row r="1" spans="1:23" ht="18" customHeight="1" x14ac:dyDescent="0.3">
      <c r="B1" s="306"/>
      <c r="C1" s="306"/>
      <c r="D1" s="306"/>
      <c r="E1" s="315"/>
      <c r="F1" s="306"/>
      <c r="G1" s="418" t="s">
        <v>186</v>
      </c>
      <c r="J1" s="306"/>
      <c r="K1" s="306"/>
      <c r="L1" s="306"/>
      <c r="M1" s="306"/>
      <c r="N1" s="306"/>
      <c r="O1" s="306"/>
      <c r="P1" s="306"/>
      <c r="Q1" s="306"/>
      <c r="R1" s="306"/>
      <c r="S1" s="306"/>
      <c r="T1" s="306"/>
      <c r="U1" s="306"/>
      <c r="V1" s="306"/>
      <c r="W1" s="306"/>
    </row>
    <row r="2" spans="1:23" ht="14.45" customHeight="1" x14ac:dyDescent="0.25">
      <c r="A2" s="392" t="s">
        <v>1638</v>
      </c>
      <c r="B2" s="310"/>
      <c r="C2" s="310"/>
      <c r="D2" s="310"/>
      <c r="E2" s="316"/>
      <c r="F2" s="310"/>
      <c r="G2" s="310"/>
      <c r="H2" s="310"/>
      <c r="I2" s="310"/>
      <c r="J2" s="310"/>
      <c r="K2" s="310"/>
      <c r="L2" s="310"/>
      <c r="M2" s="310"/>
      <c r="N2" s="310"/>
      <c r="O2" s="310"/>
      <c r="P2" s="310"/>
      <c r="Q2" s="310"/>
      <c r="R2" s="310"/>
      <c r="S2" s="310"/>
      <c r="T2" s="310"/>
      <c r="U2" s="310"/>
      <c r="V2" s="310"/>
      <c r="W2" s="310"/>
    </row>
    <row r="3" spans="1:23" ht="14.45" customHeight="1" x14ac:dyDescent="0.25">
      <c r="A3" s="811" t="s">
        <v>102</v>
      </c>
      <c r="B3" s="811" t="s">
        <v>121</v>
      </c>
      <c r="C3" s="824" t="s">
        <v>90</v>
      </c>
      <c r="D3" s="824" t="s">
        <v>91</v>
      </c>
      <c r="E3" s="837" t="s">
        <v>460</v>
      </c>
      <c r="F3" s="824" t="s">
        <v>92</v>
      </c>
      <c r="G3" s="309" t="s">
        <v>106</v>
      </c>
      <c r="H3" s="309"/>
      <c r="I3" s="309"/>
      <c r="J3" s="309"/>
      <c r="K3" s="309"/>
      <c r="L3" s="309"/>
      <c r="M3" s="309"/>
      <c r="N3" s="309"/>
      <c r="O3" s="311" t="s">
        <v>107</v>
      </c>
      <c r="P3" s="311"/>
      <c r="Q3" s="309" t="s">
        <v>108</v>
      </c>
      <c r="R3" s="309"/>
      <c r="S3" s="309" t="s">
        <v>109</v>
      </c>
      <c r="T3" s="309" t="s">
        <v>110</v>
      </c>
      <c r="U3" s="302" t="s">
        <v>118</v>
      </c>
      <c r="V3" s="302" t="s">
        <v>117</v>
      </c>
      <c r="W3" s="312" t="s">
        <v>93</v>
      </c>
    </row>
    <row r="4" spans="1:23" ht="14.45" customHeight="1" x14ac:dyDescent="0.25">
      <c r="A4" s="809"/>
      <c r="B4" s="809"/>
      <c r="C4" s="825"/>
      <c r="D4" s="825"/>
      <c r="E4" s="838"/>
      <c r="F4" s="825"/>
      <c r="G4" s="309" t="s">
        <v>111</v>
      </c>
      <c r="H4" s="309"/>
      <c r="I4" s="309" t="s">
        <v>112</v>
      </c>
      <c r="J4" s="309"/>
      <c r="K4" s="309" t="s">
        <v>113</v>
      </c>
      <c r="L4" s="309"/>
      <c r="M4" s="309" t="s">
        <v>114</v>
      </c>
      <c r="N4" s="309"/>
      <c r="O4" s="311"/>
      <c r="P4" s="311"/>
      <c r="Q4" s="309"/>
      <c r="R4" s="309"/>
      <c r="S4" s="309"/>
      <c r="T4" s="309"/>
      <c r="U4" s="303"/>
      <c r="V4" s="303"/>
      <c r="W4" s="312"/>
    </row>
    <row r="5" spans="1:23" ht="25.5" x14ac:dyDescent="0.25">
      <c r="A5" s="810"/>
      <c r="B5" s="810"/>
      <c r="C5" s="826"/>
      <c r="D5" s="826"/>
      <c r="E5" s="839"/>
      <c r="F5" s="826"/>
      <c r="G5" s="312" t="s">
        <v>115</v>
      </c>
      <c r="H5" s="276" t="s">
        <v>12</v>
      </c>
      <c r="I5" s="312" t="s">
        <v>115</v>
      </c>
      <c r="J5" s="276" t="s">
        <v>12</v>
      </c>
      <c r="K5" s="312" t="s">
        <v>115</v>
      </c>
      <c r="L5" s="276" t="s">
        <v>12</v>
      </c>
      <c r="M5" s="312" t="s">
        <v>115</v>
      </c>
      <c r="N5" s="276" t="s">
        <v>12</v>
      </c>
      <c r="O5" s="312" t="s">
        <v>115</v>
      </c>
      <c r="P5" s="276" t="s">
        <v>12</v>
      </c>
      <c r="Q5" s="312" t="s">
        <v>116</v>
      </c>
      <c r="R5" s="312" t="s">
        <v>87</v>
      </c>
      <c r="S5" s="309"/>
      <c r="T5" s="309"/>
      <c r="U5" s="304"/>
      <c r="V5" s="304"/>
      <c r="W5" s="312"/>
    </row>
    <row r="6" spans="1:23" ht="15.6" customHeight="1" x14ac:dyDescent="0.25">
      <c r="A6" s="432" t="s">
        <v>153</v>
      </c>
      <c r="B6" s="313"/>
      <c r="C6" s="313"/>
      <c r="D6" s="313"/>
      <c r="E6" s="313"/>
      <c r="F6" s="313"/>
      <c r="G6" s="313"/>
      <c r="H6" s="433" t="s">
        <v>153</v>
      </c>
      <c r="I6" s="313"/>
      <c r="J6" s="313"/>
      <c r="K6" s="313"/>
      <c r="L6" s="313"/>
      <c r="M6" s="313"/>
      <c r="N6" s="313"/>
      <c r="O6" s="313"/>
      <c r="P6" s="313"/>
      <c r="Q6" s="313"/>
      <c r="R6" s="313"/>
      <c r="S6" s="313"/>
      <c r="T6" s="313"/>
      <c r="U6" s="313"/>
      <c r="V6" s="313"/>
      <c r="W6" s="313"/>
    </row>
    <row r="7" spans="1:23" ht="218.45" hidden="1" customHeight="1" x14ac:dyDescent="0.3">
      <c r="A7" s="902" t="s">
        <v>1637</v>
      </c>
      <c r="B7" s="308" t="s">
        <v>142</v>
      </c>
      <c r="C7" s="90" t="s">
        <v>143</v>
      </c>
      <c r="D7" s="90" t="s">
        <v>144</v>
      </c>
      <c r="E7" s="90"/>
      <c r="F7" s="90"/>
      <c r="G7" s="89"/>
      <c r="H7" s="286"/>
      <c r="I7" s="89"/>
      <c r="J7" s="286"/>
      <c r="K7" s="89"/>
      <c r="L7" s="286"/>
      <c r="M7" s="89"/>
      <c r="N7" s="286"/>
      <c r="O7" s="93"/>
      <c r="P7" s="288">
        <f t="shared" ref="P7:P12" si="0">H7+J7+L7+N7</f>
        <v>0</v>
      </c>
      <c r="Q7" s="89"/>
      <c r="R7" s="89"/>
      <c r="S7" s="78"/>
      <c r="T7" s="78"/>
      <c r="U7" s="78"/>
      <c r="V7" s="78"/>
      <c r="W7" s="90"/>
    </row>
    <row r="8" spans="1:23" ht="189" x14ac:dyDescent="0.25">
      <c r="A8" s="903"/>
      <c r="B8" s="308"/>
      <c r="C8" s="90"/>
      <c r="D8" s="90" t="s">
        <v>145</v>
      </c>
      <c r="E8" s="90" t="s">
        <v>2192</v>
      </c>
      <c r="F8" s="90" t="s">
        <v>2193</v>
      </c>
      <c r="G8" s="549">
        <v>0.25</v>
      </c>
      <c r="H8" s="550"/>
      <c r="I8" s="549">
        <v>0.25</v>
      </c>
      <c r="J8" s="286"/>
      <c r="K8" s="549">
        <v>0.25</v>
      </c>
      <c r="L8" s="286"/>
      <c r="M8" s="549">
        <v>0.25</v>
      </c>
      <c r="N8" s="286"/>
      <c r="O8" s="388"/>
      <c r="P8" s="288">
        <f t="shared" si="0"/>
        <v>0</v>
      </c>
      <c r="Q8" s="89">
        <v>18</v>
      </c>
      <c r="R8" s="89" t="s">
        <v>2194</v>
      </c>
      <c r="S8" s="78" t="s">
        <v>2195</v>
      </c>
      <c r="T8" s="78" t="s">
        <v>2196</v>
      </c>
      <c r="U8" s="78" t="s">
        <v>2197</v>
      </c>
      <c r="V8" s="78" t="s">
        <v>2198</v>
      </c>
      <c r="W8" s="90" t="s">
        <v>2199</v>
      </c>
    </row>
    <row r="9" spans="1:23" ht="195.75" customHeight="1" x14ac:dyDescent="0.25">
      <c r="A9" s="903"/>
      <c r="B9" s="547"/>
      <c r="C9" s="90"/>
      <c r="D9" s="90"/>
      <c r="E9" s="90" t="s">
        <v>2200</v>
      </c>
      <c r="F9" s="90" t="s">
        <v>2201</v>
      </c>
      <c r="G9" s="549">
        <v>0.5</v>
      </c>
      <c r="H9" s="551">
        <f>P9*G9</f>
        <v>3000</v>
      </c>
      <c r="I9" s="549">
        <v>0.5</v>
      </c>
      <c r="J9" s="551">
        <f>P9*I9</f>
        <v>3000</v>
      </c>
      <c r="K9" s="89"/>
      <c r="L9" s="286"/>
      <c r="M9" s="89"/>
      <c r="N9" s="286"/>
      <c r="O9" s="388"/>
      <c r="P9" s="288">
        <v>6000</v>
      </c>
      <c r="Q9" s="78"/>
      <c r="R9" s="78"/>
      <c r="S9" s="78"/>
      <c r="T9" s="78"/>
      <c r="U9" s="78"/>
      <c r="V9" s="78"/>
      <c r="W9" s="90"/>
    </row>
    <row r="10" spans="1:23" ht="171.6" hidden="1" x14ac:dyDescent="0.3">
      <c r="A10" s="903"/>
      <c r="B10" s="308"/>
      <c r="C10" s="90" t="s">
        <v>1639</v>
      </c>
      <c r="D10" s="90"/>
      <c r="E10" s="90"/>
      <c r="F10" s="90"/>
      <c r="G10" s="89"/>
      <c r="H10" s="286"/>
      <c r="I10" s="89"/>
      <c r="J10" s="286"/>
      <c r="K10" s="89"/>
      <c r="L10" s="286"/>
      <c r="M10" s="89"/>
      <c r="N10" s="286"/>
      <c r="O10" s="93"/>
      <c r="P10" s="288"/>
      <c r="Q10" s="78"/>
      <c r="R10" s="78"/>
      <c r="S10" s="78"/>
      <c r="T10" s="78"/>
      <c r="U10" s="78"/>
      <c r="V10" s="78"/>
      <c r="W10" s="90"/>
    </row>
    <row r="11" spans="1:23" ht="15.6" hidden="1" x14ac:dyDescent="0.3">
      <c r="A11" s="903"/>
      <c r="B11" s="308"/>
      <c r="C11" s="90"/>
      <c r="D11" s="90"/>
      <c r="E11" s="90"/>
      <c r="F11" s="90"/>
      <c r="G11" s="89"/>
      <c r="H11" s="286"/>
      <c r="I11" s="89"/>
      <c r="J11" s="286"/>
      <c r="K11" s="89"/>
      <c r="L11" s="286"/>
      <c r="M11" s="89"/>
      <c r="N11" s="286"/>
      <c r="O11" s="93"/>
      <c r="P11" s="288"/>
      <c r="Q11" s="78"/>
      <c r="R11" s="78"/>
      <c r="S11" s="78"/>
      <c r="T11" s="78"/>
      <c r="U11" s="78"/>
      <c r="V11" s="78"/>
      <c r="W11" s="81"/>
    </row>
    <row r="12" spans="1:23" ht="124.9" hidden="1" x14ac:dyDescent="0.3">
      <c r="A12" s="903"/>
      <c r="B12" s="308" t="s">
        <v>146</v>
      </c>
      <c r="C12" s="90" t="s">
        <v>147</v>
      </c>
      <c r="D12" s="90" t="s">
        <v>148</v>
      </c>
      <c r="E12" s="90"/>
      <c r="F12" s="84"/>
      <c r="G12" s="85">
        <v>0</v>
      </c>
      <c r="H12" s="286"/>
      <c r="I12" s="85">
        <v>0</v>
      </c>
      <c r="J12" s="286"/>
      <c r="K12" s="85">
        <v>0</v>
      </c>
      <c r="L12" s="286"/>
      <c r="M12" s="85">
        <v>0</v>
      </c>
      <c r="N12" s="286"/>
      <c r="O12" s="93">
        <f>G12+I12+K12+M12</f>
        <v>0</v>
      </c>
      <c r="P12" s="288">
        <f t="shared" si="0"/>
        <v>0</v>
      </c>
      <c r="Q12" s="89"/>
      <c r="R12" s="89"/>
      <c r="S12" s="78"/>
      <c r="T12" s="78"/>
      <c r="U12" s="78"/>
      <c r="V12" s="78"/>
      <c r="W12" s="84"/>
    </row>
    <row r="13" spans="1:23" ht="173.25" x14ac:dyDescent="0.25">
      <c r="A13" s="903"/>
      <c r="B13" s="308" t="s">
        <v>149</v>
      </c>
      <c r="C13" s="90" t="s">
        <v>150</v>
      </c>
      <c r="D13" s="90" t="s">
        <v>151</v>
      </c>
      <c r="E13" s="534" t="s">
        <v>2015</v>
      </c>
      <c r="F13" s="534" t="s">
        <v>2016</v>
      </c>
      <c r="G13" s="535"/>
      <c r="H13" s="536">
        <v>0</v>
      </c>
      <c r="I13" s="535">
        <v>0.25</v>
      </c>
      <c r="J13" s="536">
        <v>9000</v>
      </c>
      <c r="K13" s="535">
        <v>0.25</v>
      </c>
      <c r="L13" s="536">
        <v>0</v>
      </c>
      <c r="M13" s="535">
        <v>0.25</v>
      </c>
      <c r="N13" s="536">
        <v>0</v>
      </c>
      <c r="O13" s="537">
        <v>1</v>
      </c>
      <c r="P13" s="527">
        <f>'3. EQUIPO DE OFICINA'!D33</f>
        <v>9000</v>
      </c>
      <c r="Q13" s="538">
        <v>265</v>
      </c>
      <c r="R13" s="538" t="s">
        <v>1776</v>
      </c>
      <c r="S13" s="539" t="s">
        <v>2017</v>
      </c>
      <c r="T13" s="539" t="s">
        <v>2018</v>
      </c>
      <c r="U13" s="539" t="s">
        <v>2019</v>
      </c>
      <c r="V13" s="539" t="s">
        <v>2020</v>
      </c>
      <c r="W13" s="533" t="s">
        <v>2021</v>
      </c>
    </row>
    <row r="14" spans="1:23" ht="236.25" x14ac:dyDescent="0.25">
      <c r="A14" s="904"/>
      <c r="B14" s="308" t="s">
        <v>152</v>
      </c>
      <c r="C14" s="90" t="s">
        <v>1640</v>
      </c>
      <c r="D14" s="90"/>
      <c r="E14" s="90" t="s">
        <v>1770</v>
      </c>
      <c r="F14" s="90" t="s">
        <v>1681</v>
      </c>
      <c r="G14" s="85">
        <v>0.25</v>
      </c>
      <c r="H14" s="286">
        <f>P14*G14</f>
        <v>6000</v>
      </c>
      <c r="I14" s="85">
        <v>0.5</v>
      </c>
      <c r="J14" s="286">
        <f>P14*I14</f>
        <v>12000</v>
      </c>
      <c r="K14" s="85">
        <v>0.25</v>
      </c>
      <c r="L14" s="286">
        <f>P14*K14</f>
        <v>6000</v>
      </c>
      <c r="M14" s="85">
        <v>0.25</v>
      </c>
      <c r="N14" s="286"/>
      <c r="O14" s="92">
        <v>1</v>
      </c>
      <c r="P14" s="288">
        <f>'5. ACTIVIDADES ESPECIALES'!D27</f>
        <v>24000</v>
      </c>
      <c r="Q14" s="89"/>
      <c r="R14" s="89"/>
      <c r="S14" s="78" t="s">
        <v>1682</v>
      </c>
      <c r="T14" s="78" t="s">
        <v>1683</v>
      </c>
      <c r="U14" s="89" t="s">
        <v>1684</v>
      </c>
      <c r="V14" s="78" t="s">
        <v>1685</v>
      </c>
      <c r="W14" s="90" t="s">
        <v>1651</v>
      </c>
    </row>
    <row r="15" spans="1:23" ht="15.6" customHeight="1" x14ac:dyDescent="0.25">
      <c r="A15" s="434" t="s">
        <v>154</v>
      </c>
      <c r="B15" s="307"/>
      <c r="C15" s="307"/>
      <c r="D15" s="307"/>
      <c r="E15" s="307"/>
      <c r="F15" s="307"/>
      <c r="G15" s="100">
        <f t="shared" ref="G15:N15" si="1">SUM(G7:G14)</f>
        <v>1</v>
      </c>
      <c r="H15" s="283">
        <f t="shared" si="1"/>
        <v>9000</v>
      </c>
      <c r="I15" s="100">
        <f t="shared" si="1"/>
        <v>1.5</v>
      </c>
      <c r="J15" s="283">
        <f t="shared" si="1"/>
        <v>24000</v>
      </c>
      <c r="K15" s="100">
        <f t="shared" si="1"/>
        <v>0.75</v>
      </c>
      <c r="L15" s="283">
        <f t="shared" si="1"/>
        <v>6000</v>
      </c>
      <c r="M15" s="100">
        <f t="shared" si="1"/>
        <v>0.75</v>
      </c>
      <c r="N15" s="283">
        <f t="shared" si="1"/>
        <v>0</v>
      </c>
      <c r="O15" s="100">
        <f>G15+I15+K15+M15</f>
        <v>4</v>
      </c>
      <c r="P15" s="283">
        <f>SUM(P7:P14)</f>
        <v>39000</v>
      </c>
      <c r="Q15" s="68"/>
      <c r="R15" s="68"/>
      <c r="S15" s="68"/>
      <c r="T15" s="68"/>
      <c r="U15" s="68"/>
      <c r="V15" s="68"/>
      <c r="W15" s="68"/>
    </row>
  </sheetData>
  <mergeCells count="7">
    <mergeCell ref="A7:A14"/>
    <mergeCell ref="F3:F5"/>
    <mergeCell ref="D3:D5"/>
    <mergeCell ref="C3:C5"/>
    <mergeCell ref="B3:B5"/>
    <mergeCell ref="A3:A5"/>
    <mergeCell ref="E3:E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zoomScale="69" zoomScaleNormal="69" workbookViewId="0">
      <selection activeCell="F11" sqref="F11"/>
    </sheetView>
  </sheetViews>
  <sheetFormatPr baseColWidth="10" defaultRowHeight="15" x14ac:dyDescent="0.25"/>
  <cols>
    <col min="1" max="2" width="21.7109375" customWidth="1"/>
    <col min="3" max="6" width="27.42578125" customWidth="1"/>
    <col min="7" max="7" width="15.28515625" customWidth="1"/>
    <col min="8" max="8" width="11.5703125" style="281"/>
    <col min="9" max="9" width="15.28515625" customWidth="1"/>
    <col min="10" max="10" width="18.85546875" style="281" customWidth="1"/>
    <col min="12" max="12" width="11.5703125" style="281"/>
    <col min="14" max="14" width="11.5703125" style="281"/>
    <col min="15" max="15" width="15.28515625" customWidth="1"/>
    <col min="16" max="16" width="18.28515625" style="281" customWidth="1"/>
    <col min="19" max="22" width="14.140625" customWidth="1"/>
    <col min="23" max="23" width="17" customWidth="1"/>
  </cols>
  <sheetData>
    <row r="1" spans="1:29" ht="18" x14ac:dyDescent="0.3">
      <c r="G1" s="416" t="s">
        <v>186</v>
      </c>
      <c r="I1" s="416"/>
      <c r="J1" s="416"/>
      <c r="K1" s="416"/>
      <c r="L1" s="416"/>
      <c r="M1" s="416"/>
      <c r="N1" s="416"/>
      <c r="O1" s="416"/>
      <c r="P1" s="416"/>
      <c r="Q1" s="416"/>
      <c r="R1" s="416"/>
      <c r="S1" s="416"/>
      <c r="T1" s="416"/>
      <c r="U1" s="416"/>
      <c r="V1" s="416"/>
      <c r="W1" s="416"/>
      <c r="X1" s="416"/>
      <c r="Y1" s="416"/>
      <c r="Z1" s="416"/>
      <c r="AA1" s="416"/>
      <c r="AB1" s="416"/>
      <c r="AC1" s="416"/>
    </row>
    <row r="2" spans="1:29" ht="14.45" customHeight="1" x14ac:dyDescent="0.25">
      <c r="A2" s="417" t="s">
        <v>187</v>
      </c>
      <c r="B2" s="417"/>
      <c r="C2" s="417"/>
      <c r="D2" s="417"/>
      <c r="E2" s="417"/>
      <c r="F2" s="417"/>
      <c r="G2" s="417"/>
      <c r="H2" s="417"/>
      <c r="I2" s="417"/>
      <c r="J2" s="417"/>
      <c r="K2" s="417"/>
      <c r="L2" s="417"/>
      <c r="M2" s="417"/>
      <c r="N2" s="417"/>
      <c r="O2" s="417"/>
      <c r="P2" s="417"/>
      <c r="Q2" s="417"/>
      <c r="R2" s="417"/>
      <c r="S2" s="417"/>
      <c r="T2" s="417"/>
      <c r="U2" s="417"/>
      <c r="V2" s="417"/>
      <c r="W2" s="417"/>
    </row>
    <row r="3" spans="1:29" x14ac:dyDescent="0.25">
      <c r="A3" s="864" t="s">
        <v>102</v>
      </c>
      <c r="B3" s="811" t="s">
        <v>121</v>
      </c>
      <c r="C3" s="865" t="s">
        <v>90</v>
      </c>
      <c r="D3" s="865" t="s">
        <v>91</v>
      </c>
      <c r="E3" s="837" t="s">
        <v>460</v>
      </c>
      <c r="F3" s="865" t="s">
        <v>92</v>
      </c>
      <c r="G3" s="864" t="s">
        <v>106</v>
      </c>
      <c r="H3" s="864"/>
      <c r="I3" s="864"/>
      <c r="J3" s="864"/>
      <c r="K3" s="864"/>
      <c r="L3" s="864"/>
      <c r="M3" s="864"/>
      <c r="N3" s="864"/>
      <c r="O3" s="865" t="s">
        <v>107</v>
      </c>
      <c r="P3" s="865"/>
      <c r="Q3" s="864" t="s">
        <v>108</v>
      </c>
      <c r="R3" s="864"/>
      <c r="S3" s="864" t="s">
        <v>109</v>
      </c>
      <c r="T3" s="864" t="s">
        <v>110</v>
      </c>
      <c r="U3" s="811" t="s">
        <v>118</v>
      </c>
      <c r="V3" s="811" t="s">
        <v>117</v>
      </c>
      <c r="W3" s="866" t="s">
        <v>93</v>
      </c>
    </row>
    <row r="4" spans="1:29" x14ac:dyDescent="0.25">
      <c r="A4" s="864"/>
      <c r="B4" s="809"/>
      <c r="C4" s="865"/>
      <c r="D4" s="865"/>
      <c r="E4" s="838"/>
      <c r="F4" s="865"/>
      <c r="G4" s="864" t="s">
        <v>111</v>
      </c>
      <c r="H4" s="864"/>
      <c r="I4" s="864" t="s">
        <v>112</v>
      </c>
      <c r="J4" s="864"/>
      <c r="K4" s="864" t="s">
        <v>113</v>
      </c>
      <c r="L4" s="864"/>
      <c r="M4" s="864" t="s">
        <v>114</v>
      </c>
      <c r="N4" s="864"/>
      <c r="O4" s="865"/>
      <c r="P4" s="865"/>
      <c r="Q4" s="864"/>
      <c r="R4" s="864"/>
      <c r="S4" s="864"/>
      <c r="T4" s="864"/>
      <c r="U4" s="809"/>
      <c r="V4" s="809"/>
      <c r="W4" s="866"/>
    </row>
    <row r="5" spans="1:29" ht="25.5" x14ac:dyDescent="0.25">
      <c r="A5" s="864"/>
      <c r="B5" s="810"/>
      <c r="C5" s="865"/>
      <c r="D5" s="865"/>
      <c r="E5" s="839"/>
      <c r="F5" s="865"/>
      <c r="G5" s="102" t="s">
        <v>115</v>
      </c>
      <c r="H5" s="276" t="s">
        <v>12</v>
      </c>
      <c r="I5" s="102" t="s">
        <v>115</v>
      </c>
      <c r="J5" s="276" t="s">
        <v>12</v>
      </c>
      <c r="K5" s="102" t="s">
        <v>115</v>
      </c>
      <c r="L5" s="276" t="s">
        <v>12</v>
      </c>
      <c r="M5" s="102" t="s">
        <v>115</v>
      </c>
      <c r="N5" s="276" t="s">
        <v>12</v>
      </c>
      <c r="O5" s="102" t="s">
        <v>115</v>
      </c>
      <c r="P5" s="276" t="s">
        <v>12</v>
      </c>
      <c r="Q5" s="102" t="s">
        <v>116</v>
      </c>
      <c r="R5" s="102" t="s">
        <v>87</v>
      </c>
      <c r="S5" s="864"/>
      <c r="T5" s="864"/>
      <c r="U5" s="810"/>
      <c r="V5" s="810"/>
      <c r="W5" s="866"/>
    </row>
    <row r="6" spans="1:29" ht="15.6" hidden="1" x14ac:dyDescent="0.3">
      <c r="A6" s="905" t="s">
        <v>1641</v>
      </c>
      <c r="B6" s="905"/>
      <c r="C6" s="90"/>
      <c r="D6" s="90"/>
      <c r="E6" s="90"/>
      <c r="F6" s="88"/>
      <c r="G6" s="91"/>
      <c r="H6" s="285"/>
      <c r="I6" s="91"/>
      <c r="J6" s="285"/>
      <c r="K6" s="91"/>
      <c r="L6" s="285"/>
      <c r="M6" s="91"/>
      <c r="N6" s="285"/>
      <c r="O6" s="92"/>
      <c r="P6" s="288"/>
      <c r="Q6" s="78"/>
      <c r="R6" s="78"/>
      <c r="S6" s="82"/>
      <c r="T6" s="78"/>
      <c r="U6" s="78"/>
      <c r="V6" s="78"/>
      <c r="W6" s="90"/>
    </row>
    <row r="7" spans="1:29" ht="173.25" x14ac:dyDescent="0.25">
      <c r="A7" s="905"/>
      <c r="B7" s="905"/>
      <c r="C7" s="90" t="s">
        <v>155</v>
      </c>
      <c r="D7" s="90" t="s">
        <v>156</v>
      </c>
      <c r="E7" s="766" t="s">
        <v>2022</v>
      </c>
      <c r="F7" s="767" t="s">
        <v>2250</v>
      </c>
      <c r="G7" s="768">
        <v>0</v>
      </c>
      <c r="H7" s="769"/>
      <c r="I7" s="768">
        <v>0</v>
      </c>
      <c r="J7" s="769"/>
      <c r="K7" s="768">
        <v>1</v>
      </c>
      <c r="L7" s="769">
        <v>6000</v>
      </c>
      <c r="M7" s="768">
        <v>0</v>
      </c>
      <c r="N7" s="769"/>
      <c r="O7" s="770">
        <f>G7+I7+K7+M7</f>
        <v>1</v>
      </c>
      <c r="P7" s="771">
        <f>'1. TALLERES SEMINARIOS'!D535+'1. TALLERES SEMINARIOS'!D554</f>
        <v>6000</v>
      </c>
      <c r="Q7" s="772"/>
      <c r="R7" s="772" t="s">
        <v>2023</v>
      </c>
      <c r="S7" s="772" t="s">
        <v>2024</v>
      </c>
      <c r="T7" s="772" t="s">
        <v>2025</v>
      </c>
      <c r="U7" s="772" t="s">
        <v>2026</v>
      </c>
      <c r="V7" s="772" t="s">
        <v>2027</v>
      </c>
      <c r="W7" s="766" t="s">
        <v>2028</v>
      </c>
    </row>
    <row r="8" spans="1:29" ht="93.6" hidden="1" x14ac:dyDescent="0.3">
      <c r="A8" s="905"/>
      <c r="B8" s="905" t="s">
        <v>157</v>
      </c>
      <c r="C8" s="90" t="s">
        <v>158</v>
      </c>
      <c r="D8" s="90" t="s">
        <v>159</v>
      </c>
      <c r="E8" s="90"/>
      <c r="F8" s="69"/>
      <c r="G8" s="83">
        <v>0</v>
      </c>
      <c r="H8" s="295">
        <v>0</v>
      </c>
      <c r="I8" s="83"/>
      <c r="J8" s="295"/>
      <c r="K8" s="83"/>
      <c r="L8" s="295"/>
      <c r="M8" s="83"/>
      <c r="N8" s="295"/>
      <c r="O8" s="83">
        <v>0</v>
      </c>
      <c r="P8" s="295">
        <v>0</v>
      </c>
      <c r="Q8" s="78">
        <v>166</v>
      </c>
      <c r="R8" s="78" t="s">
        <v>176</v>
      </c>
      <c r="S8" s="78"/>
      <c r="T8" s="73"/>
      <c r="U8" s="78"/>
      <c r="V8" s="83"/>
      <c r="W8" s="77"/>
    </row>
    <row r="9" spans="1:29" ht="228.75" hidden="1" customHeight="1" x14ac:dyDescent="0.3">
      <c r="A9" s="905"/>
      <c r="B9" s="905"/>
      <c r="C9" s="90"/>
      <c r="D9" s="90"/>
      <c r="E9" s="90"/>
      <c r="F9" s="76"/>
      <c r="G9" s="87">
        <v>0</v>
      </c>
      <c r="H9" s="296">
        <v>0</v>
      </c>
      <c r="I9" s="86"/>
      <c r="J9" s="296"/>
      <c r="K9" s="86"/>
      <c r="L9" s="296"/>
      <c r="M9" s="86"/>
      <c r="N9" s="296"/>
      <c r="O9" s="80">
        <f>G9+I9+K9+M9</f>
        <v>0</v>
      </c>
      <c r="P9" s="289">
        <f>H9+J9+L9+N9</f>
        <v>0</v>
      </c>
      <c r="Q9" s="86">
        <v>166</v>
      </c>
      <c r="R9" s="86" t="s">
        <v>176</v>
      </c>
      <c r="S9" s="88"/>
      <c r="T9" s="88"/>
      <c r="U9" s="88"/>
      <c r="V9" s="88"/>
      <c r="W9" s="88"/>
    </row>
    <row r="10" spans="1:29" ht="15.75" x14ac:dyDescent="0.25">
      <c r="A10" s="422"/>
      <c r="B10" s="423"/>
      <c r="C10" s="423"/>
      <c r="D10" s="422" t="s">
        <v>160</v>
      </c>
      <c r="E10" s="423"/>
      <c r="F10" s="424"/>
      <c r="G10" s="79">
        <f t="shared" ref="G10:N10" si="0">SUM(G6:G9)</f>
        <v>0</v>
      </c>
      <c r="H10" s="290">
        <f t="shared" si="0"/>
        <v>0</v>
      </c>
      <c r="I10" s="79">
        <f t="shared" si="0"/>
        <v>0</v>
      </c>
      <c r="J10" s="290">
        <f t="shared" si="0"/>
        <v>0</v>
      </c>
      <c r="K10" s="79">
        <f t="shared" si="0"/>
        <v>1</v>
      </c>
      <c r="L10" s="290">
        <f t="shared" si="0"/>
        <v>6000</v>
      </c>
      <c r="M10" s="79">
        <f t="shared" si="0"/>
        <v>0</v>
      </c>
      <c r="N10" s="290">
        <f t="shared" si="0"/>
        <v>0</v>
      </c>
      <c r="O10" s="79">
        <f>G10+I10+K10+M10</f>
        <v>1</v>
      </c>
      <c r="P10" s="291">
        <f>SUM(P7:P9)</f>
        <v>6000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
  <sheetViews>
    <sheetView topLeftCell="C1" zoomScale="78" zoomScaleNormal="78" workbookViewId="0">
      <selection activeCell="P11" sqref="P11"/>
    </sheetView>
  </sheetViews>
  <sheetFormatPr baseColWidth="10" defaultRowHeight="15" x14ac:dyDescent="0.25"/>
  <cols>
    <col min="1" max="2" width="21.7109375" customWidth="1"/>
    <col min="3" max="6" width="27.42578125" customWidth="1"/>
    <col min="7" max="7" width="15.28515625" customWidth="1"/>
    <col min="8" max="8" width="11.5703125" style="281"/>
    <col min="9" max="9" width="15.28515625" customWidth="1"/>
    <col min="10" max="10" width="18.85546875" style="281" customWidth="1"/>
    <col min="12" max="12" width="11.5703125" style="281"/>
    <col min="14" max="14" width="11.5703125" style="281"/>
    <col min="15" max="15" width="15.28515625" customWidth="1"/>
    <col min="16" max="16" width="18.28515625" style="281" customWidth="1"/>
    <col min="19" max="22" width="14.140625" customWidth="1"/>
    <col min="23" max="23" width="17" customWidth="1"/>
  </cols>
  <sheetData>
    <row r="1" spans="1:23" ht="18.75" x14ac:dyDescent="0.25">
      <c r="B1" s="402"/>
      <c r="C1" s="402"/>
      <c r="D1" s="402"/>
      <c r="E1" s="402"/>
      <c r="G1" s="402" t="s">
        <v>655</v>
      </c>
      <c r="I1" s="402"/>
      <c r="J1" s="402"/>
      <c r="K1" s="402"/>
      <c r="L1" s="402"/>
      <c r="M1" s="402"/>
      <c r="N1" s="402"/>
      <c r="O1" s="402"/>
      <c r="P1" s="402"/>
      <c r="Q1" s="402"/>
      <c r="R1" s="402"/>
      <c r="S1" s="402"/>
      <c r="T1" s="402"/>
      <c r="U1" s="402"/>
      <c r="V1" s="402"/>
      <c r="W1" s="402"/>
    </row>
    <row r="2" spans="1:23" x14ac:dyDescent="0.25">
      <c r="A2" s="371" t="s">
        <v>656</v>
      </c>
      <c r="B2" s="371"/>
      <c r="C2" s="371"/>
      <c r="D2" s="371"/>
      <c r="E2" s="371"/>
      <c r="F2" s="371"/>
      <c r="G2" s="371"/>
      <c r="H2" s="371"/>
      <c r="I2" s="371"/>
      <c r="J2" s="371"/>
      <c r="K2" s="371"/>
      <c r="L2" s="371"/>
      <c r="M2" s="371"/>
      <c r="N2" s="371"/>
      <c r="O2" s="371"/>
      <c r="P2" s="371"/>
      <c r="Q2" s="371"/>
      <c r="R2" s="371"/>
      <c r="S2" s="371"/>
      <c r="T2" s="371"/>
      <c r="U2" s="371"/>
      <c r="V2" s="371"/>
      <c r="W2" s="371"/>
    </row>
    <row r="3" spans="1:23" x14ac:dyDescent="0.25">
      <c r="A3" s="864" t="s">
        <v>102</v>
      </c>
      <c r="B3" s="811" t="s">
        <v>121</v>
      </c>
      <c r="C3" s="865" t="s">
        <v>90</v>
      </c>
      <c r="D3" s="865" t="s">
        <v>91</v>
      </c>
      <c r="E3" s="837" t="s">
        <v>460</v>
      </c>
      <c r="F3" s="865" t="s">
        <v>92</v>
      </c>
      <c r="G3" s="864" t="s">
        <v>106</v>
      </c>
      <c r="H3" s="864"/>
      <c r="I3" s="864"/>
      <c r="J3" s="864"/>
      <c r="K3" s="864"/>
      <c r="L3" s="864"/>
      <c r="M3" s="864"/>
      <c r="N3" s="864"/>
      <c r="O3" s="865" t="s">
        <v>107</v>
      </c>
      <c r="P3" s="865"/>
      <c r="Q3" s="864" t="s">
        <v>108</v>
      </c>
      <c r="R3" s="864"/>
      <c r="S3" s="864" t="s">
        <v>109</v>
      </c>
      <c r="T3" s="864" t="s">
        <v>110</v>
      </c>
      <c r="U3" s="811" t="s">
        <v>118</v>
      </c>
      <c r="V3" s="811" t="s">
        <v>117</v>
      </c>
      <c r="W3" s="866" t="s">
        <v>93</v>
      </c>
    </row>
    <row r="4" spans="1:23" x14ac:dyDescent="0.25">
      <c r="A4" s="864"/>
      <c r="B4" s="809"/>
      <c r="C4" s="865"/>
      <c r="D4" s="865"/>
      <c r="E4" s="838"/>
      <c r="F4" s="865"/>
      <c r="G4" s="864" t="s">
        <v>111</v>
      </c>
      <c r="H4" s="864"/>
      <c r="I4" s="864" t="s">
        <v>112</v>
      </c>
      <c r="J4" s="864"/>
      <c r="K4" s="864" t="s">
        <v>113</v>
      </c>
      <c r="L4" s="864"/>
      <c r="M4" s="864" t="s">
        <v>114</v>
      </c>
      <c r="N4" s="864"/>
      <c r="O4" s="865"/>
      <c r="P4" s="865"/>
      <c r="Q4" s="864"/>
      <c r="R4" s="864"/>
      <c r="S4" s="864"/>
      <c r="T4" s="864"/>
      <c r="U4" s="809"/>
      <c r="V4" s="809"/>
      <c r="W4" s="866"/>
    </row>
    <row r="5" spans="1:23" ht="25.5" x14ac:dyDescent="0.25">
      <c r="A5" s="864"/>
      <c r="B5" s="810"/>
      <c r="C5" s="865"/>
      <c r="D5" s="865"/>
      <c r="E5" s="839"/>
      <c r="F5" s="865"/>
      <c r="G5" s="312" t="s">
        <v>115</v>
      </c>
      <c r="H5" s="276" t="s">
        <v>12</v>
      </c>
      <c r="I5" s="312" t="s">
        <v>115</v>
      </c>
      <c r="J5" s="276" t="s">
        <v>12</v>
      </c>
      <c r="K5" s="312" t="s">
        <v>115</v>
      </c>
      <c r="L5" s="276" t="s">
        <v>12</v>
      </c>
      <c r="M5" s="312" t="s">
        <v>115</v>
      </c>
      <c r="N5" s="276" t="s">
        <v>12</v>
      </c>
      <c r="O5" s="312" t="s">
        <v>115</v>
      </c>
      <c r="P5" s="276" t="s">
        <v>12</v>
      </c>
      <c r="Q5" s="312" t="s">
        <v>116</v>
      </c>
      <c r="R5" s="312" t="s">
        <v>87</v>
      </c>
      <c r="S5" s="864"/>
      <c r="T5" s="864"/>
      <c r="U5" s="810"/>
      <c r="V5" s="810"/>
      <c r="W5" s="866"/>
    </row>
    <row r="6" spans="1:23" ht="63" customHeight="1" x14ac:dyDescent="0.25">
      <c r="A6" s="848" t="s">
        <v>657</v>
      </c>
      <c r="B6" s="848" t="s">
        <v>658</v>
      </c>
      <c r="C6" s="877" t="s">
        <v>659</v>
      </c>
      <c r="D6" s="69" t="s">
        <v>660</v>
      </c>
      <c r="E6" s="410"/>
      <c r="F6" s="411"/>
      <c r="G6" s="91"/>
      <c r="H6" s="285"/>
      <c r="I6" s="91"/>
      <c r="J6" s="285"/>
      <c r="K6" s="91"/>
      <c r="L6" s="285"/>
      <c r="M6" s="91"/>
      <c r="N6" s="285"/>
      <c r="O6" s="412"/>
      <c r="P6" s="288"/>
      <c r="Q6" s="78"/>
      <c r="R6" s="78"/>
      <c r="S6" s="78"/>
      <c r="T6" s="78"/>
      <c r="U6" s="78"/>
      <c r="V6" s="78"/>
      <c r="W6" s="90"/>
    </row>
    <row r="7" spans="1:23" ht="157.5" x14ac:dyDescent="0.25">
      <c r="A7" s="863"/>
      <c r="B7" s="863"/>
      <c r="C7" s="878"/>
      <c r="D7" s="69" t="s">
        <v>661</v>
      </c>
      <c r="E7" s="465" t="s">
        <v>2202</v>
      </c>
      <c r="F7" s="411" t="s">
        <v>2203</v>
      </c>
      <c r="G7" s="91"/>
      <c r="H7" s="285"/>
      <c r="I7" s="91">
        <v>1</v>
      </c>
      <c r="J7" s="285">
        <v>4600</v>
      </c>
      <c r="K7" s="91"/>
      <c r="L7" s="285"/>
      <c r="M7" s="91"/>
      <c r="N7" s="285"/>
      <c r="O7" s="412"/>
      <c r="P7" s="288">
        <f>'1. TALLERES SEMINARIOS'!D866</f>
        <v>4600</v>
      </c>
      <c r="Q7" s="78"/>
      <c r="R7" s="78"/>
      <c r="S7" s="78" t="s">
        <v>2204</v>
      </c>
      <c r="T7" s="78" t="s">
        <v>2205</v>
      </c>
      <c r="U7" s="78" t="s">
        <v>2206</v>
      </c>
      <c r="V7" s="78" t="s">
        <v>2207</v>
      </c>
      <c r="W7" s="90" t="s">
        <v>2208</v>
      </c>
    </row>
    <row r="8" spans="1:23" ht="94.5" x14ac:dyDescent="0.25">
      <c r="A8" s="863"/>
      <c r="B8" s="863"/>
      <c r="C8" s="470" t="s">
        <v>662</v>
      </c>
      <c r="D8" s="69"/>
      <c r="E8" s="410" t="s">
        <v>1771</v>
      </c>
      <c r="F8" s="411" t="s">
        <v>1718</v>
      </c>
      <c r="G8" s="91"/>
      <c r="H8" s="285"/>
      <c r="I8" s="91">
        <v>0.5</v>
      </c>
      <c r="J8" s="285">
        <f>P8*I8</f>
        <v>6417.5</v>
      </c>
      <c r="K8" s="91"/>
      <c r="L8" s="285"/>
      <c r="M8" s="91">
        <v>0.5</v>
      </c>
      <c r="N8" s="285">
        <f>P8*M8</f>
        <v>6417.5</v>
      </c>
      <c r="O8" s="412">
        <v>1</v>
      </c>
      <c r="P8" s="288">
        <f>'1. TALLERES SEMINARIOS'!D120</f>
        <v>12835</v>
      </c>
      <c r="Q8" s="78" t="s">
        <v>1686</v>
      </c>
      <c r="R8" s="78"/>
      <c r="S8" s="78" t="s">
        <v>1719</v>
      </c>
      <c r="T8" s="78" t="s">
        <v>1720</v>
      </c>
      <c r="U8" s="78" t="s">
        <v>1721</v>
      </c>
      <c r="V8" s="78" t="s">
        <v>1722</v>
      </c>
      <c r="W8" s="90" t="s">
        <v>1651</v>
      </c>
    </row>
    <row r="9" spans="1:23" ht="94.5" hidden="1" customHeight="1" x14ac:dyDescent="0.3">
      <c r="A9" s="863"/>
      <c r="B9" s="848" t="s">
        <v>663</v>
      </c>
      <c r="C9" s="69" t="s">
        <v>664</v>
      </c>
      <c r="D9" s="69" t="s">
        <v>159</v>
      </c>
      <c r="E9" s="410"/>
      <c r="F9" s="411"/>
      <c r="G9" s="91"/>
      <c r="H9" s="285"/>
      <c r="I9" s="91"/>
      <c r="J9" s="285"/>
      <c r="K9" s="91"/>
      <c r="L9" s="285"/>
      <c r="M9" s="91"/>
      <c r="N9" s="285"/>
      <c r="O9" s="412"/>
      <c r="P9" s="288"/>
      <c r="Q9" s="78"/>
      <c r="R9" s="78"/>
      <c r="S9" s="78"/>
      <c r="T9" s="78"/>
      <c r="U9" s="78"/>
      <c r="V9" s="78"/>
      <c r="W9" s="90"/>
    </row>
    <row r="10" spans="1:23" ht="46.9" hidden="1" x14ac:dyDescent="0.3">
      <c r="A10" s="849"/>
      <c r="B10" s="849"/>
      <c r="C10" s="69" t="s">
        <v>665</v>
      </c>
      <c r="D10" s="69" t="s">
        <v>666</v>
      </c>
      <c r="E10" s="410"/>
      <c r="F10" s="411"/>
      <c r="G10" s="91"/>
      <c r="H10" s="285"/>
      <c r="I10" s="91"/>
      <c r="J10" s="285"/>
      <c r="K10" s="91"/>
      <c r="L10" s="285"/>
      <c r="M10" s="91"/>
      <c r="N10" s="285"/>
      <c r="O10" s="388"/>
      <c r="P10" s="288"/>
      <c r="Q10" s="78"/>
      <c r="R10" s="78"/>
      <c r="S10" s="78"/>
      <c r="T10" s="78"/>
      <c r="U10" s="78"/>
      <c r="V10" s="78"/>
      <c r="W10" s="90"/>
    </row>
    <row r="11" spans="1:23" ht="15.6" customHeight="1" x14ac:dyDescent="0.25">
      <c r="A11" s="419"/>
      <c r="B11" s="420"/>
      <c r="C11" s="419" t="s">
        <v>667</v>
      </c>
      <c r="D11" s="420"/>
      <c r="E11" s="420"/>
      <c r="F11" s="421"/>
      <c r="G11" s="413">
        <f t="shared" ref="G11:N11" si="0">SUM(G6:G10)</f>
        <v>0</v>
      </c>
      <c r="H11" s="290">
        <f t="shared" si="0"/>
        <v>0</v>
      </c>
      <c r="I11" s="413">
        <f t="shared" si="0"/>
        <v>1.5</v>
      </c>
      <c r="J11" s="290">
        <f t="shared" si="0"/>
        <v>11017.5</v>
      </c>
      <c r="K11" s="413">
        <f t="shared" si="0"/>
        <v>0</v>
      </c>
      <c r="L11" s="290">
        <f t="shared" si="0"/>
        <v>0</v>
      </c>
      <c r="M11" s="413">
        <f t="shared" si="0"/>
        <v>0.5</v>
      </c>
      <c r="N11" s="290">
        <f t="shared" si="0"/>
        <v>6417.5</v>
      </c>
      <c r="O11" s="413">
        <f>G11+I11+K11+M11</f>
        <v>2</v>
      </c>
      <c r="P11" s="291">
        <f>SUM(P6:P10)</f>
        <v>17435</v>
      </c>
      <c r="Q11" s="366"/>
      <c r="R11" s="366"/>
      <c r="S11" s="366"/>
      <c r="T11" s="366"/>
      <c r="U11" s="366"/>
      <c r="V11" s="366"/>
      <c r="W11" s="366"/>
    </row>
  </sheetData>
  <mergeCells count="22">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 ref="A6:A10"/>
    <mergeCell ref="B6:B8"/>
    <mergeCell ref="C6:C7"/>
    <mergeCell ref="B9:B10"/>
    <mergeCell ref="A3:A5"/>
    <mergeCell ref="B3:B5"/>
    <mergeCell ref="C3:C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topLeftCell="B15" zoomScale="70" zoomScaleNormal="70" workbookViewId="0">
      <selection activeCell="H30" sqref="H30"/>
    </sheetView>
  </sheetViews>
  <sheetFormatPr baseColWidth="10" defaultRowHeight="15" x14ac:dyDescent="0.25"/>
  <cols>
    <col min="1" max="2" width="21.7109375" customWidth="1"/>
    <col min="3" max="6" width="27.42578125" customWidth="1"/>
    <col min="7" max="7" width="15.28515625" customWidth="1"/>
    <col min="8" max="8" width="11.5703125" style="281"/>
    <col min="9" max="9" width="15.28515625" customWidth="1"/>
    <col min="10" max="10" width="18.85546875" style="281" customWidth="1"/>
    <col min="12" max="12" width="11.5703125" style="281"/>
    <col min="14" max="14" width="12.28515625" style="281" bestFit="1" customWidth="1"/>
    <col min="15" max="15" width="15.28515625" customWidth="1"/>
    <col min="16" max="16" width="18.28515625" style="281" customWidth="1"/>
    <col min="19" max="22" width="14.140625" customWidth="1"/>
    <col min="23" max="23" width="17" customWidth="1"/>
  </cols>
  <sheetData>
    <row r="1" spans="1:23" ht="18.75" x14ac:dyDescent="0.25">
      <c r="B1" s="402"/>
      <c r="C1" s="402"/>
      <c r="D1" s="402"/>
      <c r="E1" s="402"/>
      <c r="F1" s="402"/>
      <c r="G1" s="402" t="s">
        <v>668</v>
      </c>
      <c r="I1" s="402"/>
      <c r="J1" s="402"/>
      <c r="K1" s="402"/>
      <c r="L1" s="402"/>
      <c r="M1" s="402"/>
      <c r="N1" s="402"/>
      <c r="O1" s="402"/>
      <c r="P1" s="402"/>
      <c r="Q1" s="402"/>
      <c r="R1" s="402"/>
      <c r="S1" s="402"/>
      <c r="T1" s="402"/>
      <c r="U1" s="402"/>
      <c r="V1" s="402"/>
      <c r="W1" s="402"/>
    </row>
    <row r="2" spans="1:23" x14ac:dyDescent="0.25">
      <c r="A2" s="371" t="s">
        <v>1569</v>
      </c>
      <c r="B2" s="371"/>
      <c r="C2" s="371"/>
      <c r="D2" s="371"/>
      <c r="E2" s="371"/>
      <c r="F2" s="371"/>
      <c r="G2" s="371"/>
      <c r="H2" s="371"/>
      <c r="I2" s="371"/>
      <c r="J2" s="371"/>
      <c r="K2" s="371"/>
      <c r="L2" s="371"/>
      <c r="M2" s="371"/>
      <c r="N2" s="371"/>
      <c r="O2" s="371"/>
      <c r="P2" s="371"/>
      <c r="Q2" s="371"/>
      <c r="R2" s="371"/>
      <c r="S2" s="371"/>
      <c r="T2" s="371"/>
      <c r="U2" s="371"/>
      <c r="V2" s="371"/>
      <c r="W2" s="371"/>
    </row>
    <row r="3" spans="1:23" x14ac:dyDescent="0.25">
      <c r="A3" s="864" t="s">
        <v>102</v>
      </c>
      <c r="B3" s="811" t="s">
        <v>121</v>
      </c>
      <c r="C3" s="865" t="s">
        <v>90</v>
      </c>
      <c r="D3" s="865" t="s">
        <v>91</v>
      </c>
      <c r="E3" s="837" t="s">
        <v>460</v>
      </c>
      <c r="F3" s="865" t="s">
        <v>92</v>
      </c>
      <c r="G3" s="864" t="s">
        <v>106</v>
      </c>
      <c r="H3" s="864"/>
      <c r="I3" s="864"/>
      <c r="J3" s="864"/>
      <c r="K3" s="864"/>
      <c r="L3" s="864"/>
      <c r="M3" s="864"/>
      <c r="N3" s="864"/>
      <c r="O3" s="865" t="s">
        <v>107</v>
      </c>
      <c r="P3" s="865"/>
      <c r="Q3" s="864" t="s">
        <v>108</v>
      </c>
      <c r="R3" s="864"/>
      <c r="S3" s="864" t="s">
        <v>109</v>
      </c>
      <c r="T3" s="864" t="s">
        <v>110</v>
      </c>
      <c r="U3" s="811" t="s">
        <v>118</v>
      </c>
      <c r="V3" s="811" t="s">
        <v>117</v>
      </c>
      <c r="W3" s="866" t="s">
        <v>93</v>
      </c>
    </row>
    <row r="4" spans="1:23" x14ac:dyDescent="0.25">
      <c r="A4" s="864"/>
      <c r="B4" s="809"/>
      <c r="C4" s="865"/>
      <c r="D4" s="865"/>
      <c r="E4" s="838"/>
      <c r="F4" s="865"/>
      <c r="G4" s="864" t="s">
        <v>111</v>
      </c>
      <c r="H4" s="864"/>
      <c r="I4" s="864" t="s">
        <v>112</v>
      </c>
      <c r="J4" s="864"/>
      <c r="K4" s="864" t="s">
        <v>113</v>
      </c>
      <c r="L4" s="864"/>
      <c r="M4" s="864" t="s">
        <v>114</v>
      </c>
      <c r="N4" s="864"/>
      <c r="O4" s="865"/>
      <c r="P4" s="865"/>
      <c r="Q4" s="864"/>
      <c r="R4" s="864"/>
      <c r="S4" s="864"/>
      <c r="T4" s="864"/>
      <c r="U4" s="809"/>
      <c r="V4" s="809"/>
      <c r="W4" s="866"/>
    </row>
    <row r="5" spans="1:23" ht="25.5" x14ac:dyDescent="0.25">
      <c r="A5" s="864"/>
      <c r="B5" s="810"/>
      <c r="C5" s="865"/>
      <c r="D5" s="865"/>
      <c r="E5" s="839"/>
      <c r="F5" s="865"/>
      <c r="G5" s="312" t="s">
        <v>115</v>
      </c>
      <c r="H5" s="276" t="s">
        <v>12</v>
      </c>
      <c r="I5" s="312" t="s">
        <v>115</v>
      </c>
      <c r="J5" s="276" t="s">
        <v>12</v>
      </c>
      <c r="K5" s="312" t="s">
        <v>115</v>
      </c>
      <c r="L5" s="276" t="s">
        <v>12</v>
      </c>
      <c r="M5" s="312" t="s">
        <v>115</v>
      </c>
      <c r="N5" s="276" t="s">
        <v>12</v>
      </c>
      <c r="O5" s="312" t="s">
        <v>115</v>
      </c>
      <c r="P5" s="276" t="s">
        <v>12</v>
      </c>
      <c r="Q5" s="312" t="s">
        <v>116</v>
      </c>
      <c r="R5" s="312" t="s">
        <v>87</v>
      </c>
      <c r="S5" s="864"/>
      <c r="T5" s="864"/>
      <c r="U5" s="810"/>
      <c r="V5" s="810"/>
      <c r="W5" s="866"/>
    </row>
    <row r="6" spans="1:23" ht="63" hidden="1" customHeight="1" x14ac:dyDescent="0.3">
      <c r="A6" s="907" t="s">
        <v>1570</v>
      </c>
      <c r="B6" s="848" t="s">
        <v>1571</v>
      </c>
      <c r="C6" s="877" t="s">
        <v>1572</v>
      </c>
      <c r="D6" s="69" t="s">
        <v>1573</v>
      </c>
      <c r="E6" s="410"/>
      <c r="F6" s="84"/>
      <c r="G6" s="91"/>
      <c r="H6" s="285"/>
      <c r="I6" s="91"/>
      <c r="J6" s="285"/>
      <c r="K6" s="91"/>
      <c r="L6" s="285"/>
      <c r="M6" s="91"/>
      <c r="N6" s="295"/>
      <c r="O6" s="86"/>
      <c r="P6" s="285"/>
      <c r="Q6" s="78"/>
      <c r="R6" s="78"/>
      <c r="S6" s="83"/>
      <c r="T6" s="78"/>
      <c r="U6" s="78"/>
      <c r="V6" s="83"/>
      <c r="W6" s="77"/>
    </row>
    <row r="7" spans="1:23" ht="110.25" x14ac:dyDescent="0.25">
      <c r="A7" s="908"/>
      <c r="B7" s="863"/>
      <c r="C7" s="906"/>
      <c r="D7" s="69" t="s">
        <v>1574</v>
      </c>
      <c r="E7" s="410" t="s">
        <v>1772</v>
      </c>
      <c r="F7" s="88" t="s">
        <v>1752</v>
      </c>
      <c r="G7" s="91"/>
      <c r="H7" s="285">
        <v>0</v>
      </c>
      <c r="I7" s="91"/>
      <c r="J7" s="285"/>
      <c r="K7" s="91">
        <v>0.5</v>
      </c>
      <c r="L7" s="285">
        <f>P7*K7</f>
        <v>82087.5</v>
      </c>
      <c r="M7" s="91">
        <v>0.5</v>
      </c>
      <c r="N7" s="285">
        <f>P7*M7</f>
        <v>82087.5</v>
      </c>
      <c r="O7" s="92">
        <v>1</v>
      </c>
      <c r="P7" s="288">
        <f>'1. TALLERES SEMINARIOS'!D143</f>
        <v>164175</v>
      </c>
      <c r="Q7" s="78"/>
      <c r="R7" s="78" t="s">
        <v>182</v>
      </c>
      <c r="S7" s="78" t="s">
        <v>1723</v>
      </c>
      <c r="T7" s="78" t="s">
        <v>1724</v>
      </c>
      <c r="U7" s="78" t="s">
        <v>1725</v>
      </c>
      <c r="V7" s="78" t="s">
        <v>1726</v>
      </c>
      <c r="W7" s="90" t="s">
        <v>1651</v>
      </c>
    </row>
    <row r="8" spans="1:23" s="778" customFormat="1" ht="94.5" x14ac:dyDescent="0.25">
      <c r="A8" s="908"/>
      <c r="B8" s="863"/>
      <c r="C8" s="906"/>
      <c r="D8" s="773"/>
      <c r="E8" s="773" t="s">
        <v>2029</v>
      </c>
      <c r="F8" s="772" t="s">
        <v>2251</v>
      </c>
      <c r="G8" s="774"/>
      <c r="H8" s="769"/>
      <c r="I8" s="774">
        <v>1</v>
      </c>
      <c r="J8" s="769">
        <v>3000</v>
      </c>
      <c r="K8" s="774"/>
      <c r="L8" s="769"/>
      <c r="M8" s="774"/>
      <c r="N8" s="775"/>
      <c r="O8" s="776"/>
      <c r="P8" s="769">
        <f>'1. TALLERES SEMINARIOS'!D573</f>
        <v>3000</v>
      </c>
      <c r="Q8" s="772"/>
      <c r="R8" s="772"/>
      <c r="S8" s="777" t="s">
        <v>2030</v>
      </c>
      <c r="T8" s="772" t="s">
        <v>2031</v>
      </c>
      <c r="U8" s="772" t="s">
        <v>2032</v>
      </c>
      <c r="V8" s="772" t="s">
        <v>2033</v>
      </c>
      <c r="W8" s="772" t="s">
        <v>2034</v>
      </c>
    </row>
    <row r="9" spans="1:23" ht="141.75" x14ac:dyDescent="0.25">
      <c r="A9" s="908"/>
      <c r="B9" s="863"/>
      <c r="C9" s="906"/>
      <c r="D9" s="465"/>
      <c r="E9" s="465" t="s">
        <v>2209</v>
      </c>
      <c r="F9" s="84" t="s">
        <v>2210</v>
      </c>
      <c r="G9" s="790">
        <v>0.2</v>
      </c>
      <c r="H9" s="791">
        <f>P9*G9</f>
        <v>2400</v>
      </c>
      <c r="I9" s="790">
        <v>0.3</v>
      </c>
      <c r="J9" s="791">
        <f>P9*I9</f>
        <v>3600</v>
      </c>
      <c r="K9" s="790">
        <v>0.3</v>
      </c>
      <c r="L9" s="791">
        <f>P9*K9</f>
        <v>3600</v>
      </c>
      <c r="M9" s="790">
        <v>0.2</v>
      </c>
      <c r="N9" s="791">
        <f>P9*M9</f>
        <v>2400</v>
      </c>
      <c r="O9" s="86"/>
      <c r="P9" s="285">
        <f>'1. TALLERES SEMINARIOS'!D886</f>
        <v>12000</v>
      </c>
      <c r="Q9" s="78"/>
      <c r="R9" s="78"/>
      <c r="S9" s="83" t="s">
        <v>2211</v>
      </c>
      <c r="T9" s="78" t="s">
        <v>2212</v>
      </c>
      <c r="U9" s="78" t="s">
        <v>2213</v>
      </c>
      <c r="V9" s="83" t="s">
        <v>2214</v>
      </c>
      <c r="W9" s="77" t="s">
        <v>2215</v>
      </c>
    </row>
    <row r="10" spans="1:23" ht="124.9" hidden="1" x14ac:dyDescent="0.3">
      <c r="A10" s="908"/>
      <c r="B10" s="863"/>
      <c r="C10" s="906"/>
      <c r="D10" s="69" t="s">
        <v>1575</v>
      </c>
      <c r="E10" s="410"/>
      <c r="F10" s="84"/>
      <c r="G10" s="91"/>
      <c r="H10" s="285"/>
      <c r="I10" s="91"/>
      <c r="J10" s="285"/>
      <c r="K10" s="91"/>
      <c r="L10" s="285"/>
      <c r="M10" s="91"/>
      <c r="N10" s="295"/>
      <c r="O10" s="86"/>
      <c r="P10" s="285"/>
      <c r="Q10" s="78"/>
      <c r="R10" s="78"/>
      <c r="S10" s="83"/>
      <c r="T10" s="78"/>
      <c r="U10" s="78"/>
      <c r="V10" s="83"/>
      <c r="W10" s="77"/>
    </row>
    <row r="11" spans="1:23" ht="156" hidden="1" x14ac:dyDescent="0.3">
      <c r="A11" s="908"/>
      <c r="B11" s="849"/>
      <c r="C11" s="878"/>
      <c r="D11" s="69" t="s">
        <v>1576</v>
      </c>
      <c r="E11" s="410"/>
      <c r="F11" s="84"/>
      <c r="G11" s="91"/>
      <c r="H11" s="285"/>
      <c r="I11" s="91"/>
      <c r="J11" s="285"/>
      <c r="K11" s="91"/>
      <c r="L11" s="285"/>
      <c r="M11" s="91"/>
      <c r="N11" s="295"/>
      <c r="O11" s="86"/>
      <c r="P11" s="285"/>
      <c r="Q11" s="78"/>
      <c r="R11" s="78"/>
      <c r="S11" s="83"/>
      <c r="T11" s="78"/>
      <c r="U11" s="78"/>
      <c r="V11" s="83"/>
      <c r="W11" s="77"/>
    </row>
    <row r="12" spans="1:23" ht="220.5" customHeight="1" x14ac:dyDescent="0.25">
      <c r="A12" s="863" t="s">
        <v>1577</v>
      </c>
      <c r="B12" s="848" t="s">
        <v>1578</v>
      </c>
      <c r="C12" s="877" t="s">
        <v>1579</v>
      </c>
      <c r="D12" s="455" t="s">
        <v>1580</v>
      </c>
      <c r="E12" s="454" t="s">
        <v>1773</v>
      </c>
      <c r="F12" s="454" t="s">
        <v>2216</v>
      </c>
      <c r="G12" s="91">
        <v>0</v>
      </c>
      <c r="H12" s="285"/>
      <c r="I12" s="91">
        <v>1</v>
      </c>
      <c r="J12" s="285">
        <v>40000</v>
      </c>
      <c r="K12" s="91"/>
      <c r="L12" s="285"/>
      <c r="M12" s="91"/>
      <c r="N12" s="295"/>
      <c r="O12" s="86"/>
      <c r="P12" s="285">
        <f>'5. ACTIVIDADES ESPECIALES'!D274</f>
        <v>40000</v>
      </c>
      <c r="Q12" s="78"/>
      <c r="R12" s="78"/>
      <c r="S12" s="83" t="s">
        <v>2217</v>
      </c>
      <c r="T12" s="78" t="s">
        <v>2218</v>
      </c>
      <c r="U12" s="78" t="s">
        <v>2219</v>
      </c>
      <c r="V12" s="83" t="s">
        <v>2220</v>
      </c>
      <c r="W12" s="77" t="s">
        <v>2221</v>
      </c>
    </row>
    <row r="13" spans="1:23" ht="78" hidden="1" x14ac:dyDescent="0.3">
      <c r="A13" s="863"/>
      <c r="B13" s="863"/>
      <c r="C13" s="906"/>
      <c r="D13" s="69" t="s">
        <v>1581</v>
      </c>
      <c r="E13" s="410"/>
      <c r="F13" s="84"/>
      <c r="G13" s="91"/>
      <c r="H13" s="285"/>
      <c r="I13" s="91"/>
      <c r="J13" s="285"/>
      <c r="K13" s="91"/>
      <c r="L13" s="285"/>
      <c r="M13" s="91"/>
      <c r="N13" s="295"/>
      <c r="O13" s="86"/>
      <c r="P13" s="285"/>
      <c r="Q13" s="78"/>
      <c r="R13" s="78"/>
      <c r="S13" s="83"/>
      <c r="T13" s="78"/>
      <c r="U13" s="78"/>
      <c r="V13" s="83"/>
      <c r="W13" s="77"/>
    </row>
    <row r="14" spans="1:23" ht="156" hidden="1" x14ac:dyDescent="0.3">
      <c r="A14" s="863"/>
      <c r="B14" s="863"/>
      <c r="C14" s="906"/>
      <c r="D14" s="69" t="s">
        <v>1582</v>
      </c>
      <c r="E14" s="410"/>
      <c r="F14" s="84"/>
      <c r="G14" s="91"/>
      <c r="H14" s="285"/>
      <c r="I14" s="91"/>
      <c r="J14" s="285"/>
      <c r="K14" s="91"/>
      <c r="L14" s="285"/>
      <c r="M14" s="91"/>
      <c r="N14" s="295"/>
      <c r="O14" s="86"/>
      <c r="P14" s="285"/>
      <c r="Q14" s="78"/>
      <c r="R14" s="78"/>
      <c r="S14" s="83"/>
      <c r="T14" s="78"/>
      <c r="U14" s="78"/>
      <c r="V14" s="83"/>
      <c r="W14" s="77"/>
    </row>
    <row r="15" spans="1:23" ht="173.25" x14ac:dyDescent="0.25">
      <c r="A15" s="863"/>
      <c r="B15" s="863"/>
      <c r="C15" s="906"/>
      <c r="D15" s="69" t="s">
        <v>1583</v>
      </c>
      <c r="E15" s="410" t="s">
        <v>1773</v>
      </c>
      <c r="F15" s="84" t="s">
        <v>1750</v>
      </c>
      <c r="G15" s="91">
        <v>0.25</v>
      </c>
      <c r="H15" s="285"/>
      <c r="I15" s="91">
        <v>0.25</v>
      </c>
      <c r="J15" s="285"/>
      <c r="K15" s="91">
        <v>0.25</v>
      </c>
      <c r="L15" s="285"/>
      <c r="M15" s="91">
        <v>0.25</v>
      </c>
      <c r="N15" s="285"/>
      <c r="O15" s="85">
        <v>1</v>
      </c>
      <c r="P15" s="285"/>
      <c r="Q15" s="78"/>
      <c r="R15" s="78"/>
      <c r="S15" s="83"/>
      <c r="T15" s="78"/>
      <c r="U15" s="78"/>
      <c r="V15" s="83"/>
      <c r="W15" s="77"/>
    </row>
    <row r="16" spans="1:23" ht="157.5" x14ac:dyDescent="0.25">
      <c r="A16" s="863"/>
      <c r="B16" s="863"/>
      <c r="C16" s="906"/>
      <c r="D16" s="465" t="s">
        <v>1582</v>
      </c>
      <c r="E16" s="465" t="s">
        <v>2224</v>
      </c>
      <c r="F16" s="84" t="s">
        <v>2257</v>
      </c>
      <c r="G16" s="91"/>
      <c r="H16" s="285"/>
      <c r="I16" s="91">
        <v>1</v>
      </c>
      <c r="J16" s="285">
        <v>10000</v>
      </c>
      <c r="K16" s="91"/>
      <c r="L16" s="285"/>
      <c r="M16" s="91"/>
      <c r="N16" s="285"/>
      <c r="O16" s="85"/>
      <c r="P16" s="285">
        <v>10000</v>
      </c>
      <c r="Q16" s="78"/>
      <c r="R16" s="78"/>
      <c r="S16" s="83" t="s">
        <v>2258</v>
      </c>
      <c r="T16" s="78" t="s">
        <v>2259</v>
      </c>
      <c r="U16" s="78" t="s">
        <v>2260</v>
      </c>
      <c r="V16" s="83" t="s">
        <v>2220</v>
      </c>
      <c r="W16" s="77" t="s">
        <v>2261</v>
      </c>
    </row>
    <row r="17" spans="1:23" s="778" customFormat="1" ht="168" x14ac:dyDescent="0.25">
      <c r="A17" s="863"/>
      <c r="B17" s="863"/>
      <c r="C17" s="906"/>
      <c r="D17" s="773"/>
      <c r="E17" s="773" t="s">
        <v>2035</v>
      </c>
      <c r="F17" s="779" t="s">
        <v>2252</v>
      </c>
      <c r="G17" s="774">
        <v>0.25</v>
      </c>
      <c r="H17" s="769">
        <v>5750</v>
      </c>
      <c r="I17" s="774">
        <v>0.25</v>
      </c>
      <c r="J17" s="769">
        <v>5250</v>
      </c>
      <c r="K17" s="774">
        <v>25</v>
      </c>
      <c r="L17" s="769">
        <v>5750</v>
      </c>
      <c r="M17" s="774">
        <v>0.25</v>
      </c>
      <c r="N17" s="769">
        <v>5250</v>
      </c>
      <c r="O17" s="780">
        <f>G17+I17+K17+M17</f>
        <v>25.75</v>
      </c>
      <c r="P17" s="780">
        <f>'5. ACTIVIDADES ESPECIALES'!D148+'5. ACTIVIDADES ESPECIALES'!D164+'5. ACTIVIDADES ESPECIALES'!D181+'5. ACTIVIDADES ESPECIALES'!D198</f>
        <v>22000</v>
      </c>
      <c r="Q17" s="772"/>
      <c r="R17" s="772"/>
      <c r="S17" s="772" t="s">
        <v>2036</v>
      </c>
      <c r="T17" s="772" t="s">
        <v>2037</v>
      </c>
      <c r="U17" s="772" t="s">
        <v>2038</v>
      </c>
      <c r="V17" s="772" t="s">
        <v>2039</v>
      </c>
      <c r="W17" s="772" t="s">
        <v>2034</v>
      </c>
    </row>
    <row r="18" spans="1:23" ht="124.9" hidden="1" x14ac:dyDescent="0.3">
      <c r="A18" s="863"/>
      <c r="B18" s="863"/>
      <c r="C18" s="906"/>
      <c r="D18" s="69" t="s">
        <v>1584</v>
      </c>
      <c r="E18" s="410"/>
      <c r="F18" s="84"/>
      <c r="G18" s="91"/>
      <c r="H18" s="285"/>
      <c r="I18" s="91"/>
      <c r="J18" s="285"/>
      <c r="K18" s="91"/>
      <c r="L18" s="285"/>
      <c r="M18" s="91"/>
      <c r="N18" s="295"/>
      <c r="O18" s="86"/>
      <c r="P18" s="285"/>
      <c r="Q18" s="78"/>
      <c r="R18" s="78"/>
      <c r="S18" s="83"/>
      <c r="T18" s="78"/>
      <c r="U18" s="78"/>
      <c r="V18" s="83"/>
      <c r="W18" s="77"/>
    </row>
    <row r="19" spans="1:23" ht="124.9" hidden="1" x14ac:dyDescent="0.3">
      <c r="A19" s="863"/>
      <c r="B19" s="863"/>
      <c r="C19" s="906"/>
      <c r="D19" s="69" t="s">
        <v>1585</v>
      </c>
      <c r="E19" s="410"/>
      <c r="F19" s="84"/>
      <c r="G19" s="91"/>
      <c r="H19" s="285"/>
      <c r="I19" s="91"/>
      <c r="J19" s="285"/>
      <c r="K19" s="91"/>
      <c r="L19" s="285"/>
      <c r="M19" s="91"/>
      <c r="N19" s="295"/>
      <c r="O19" s="86"/>
      <c r="P19" s="285"/>
      <c r="Q19" s="78"/>
      <c r="R19" s="78"/>
      <c r="S19" s="83"/>
      <c r="T19" s="78"/>
      <c r="U19" s="78"/>
      <c r="V19" s="83"/>
      <c r="W19" s="77"/>
    </row>
    <row r="20" spans="1:23" ht="78" hidden="1" x14ac:dyDescent="0.3">
      <c r="A20" s="849"/>
      <c r="B20" s="849"/>
      <c r="C20" s="878"/>
      <c r="D20" s="69" t="s">
        <v>1586</v>
      </c>
      <c r="E20" s="410"/>
      <c r="F20" s="84"/>
      <c r="G20" s="91"/>
      <c r="H20" s="285"/>
      <c r="I20" s="91"/>
      <c r="J20" s="285"/>
      <c r="K20" s="91"/>
      <c r="L20" s="285"/>
      <c r="M20" s="91"/>
      <c r="N20" s="295"/>
      <c r="O20" s="86"/>
      <c r="P20" s="285"/>
      <c r="Q20" s="78"/>
      <c r="R20" s="78"/>
      <c r="S20" s="83"/>
      <c r="T20" s="78"/>
      <c r="U20" s="78"/>
      <c r="V20" s="83"/>
      <c r="W20" s="77"/>
    </row>
    <row r="21" spans="1:23" ht="173.25" hidden="1" customHeight="1" x14ac:dyDescent="0.3">
      <c r="A21" s="848" t="s">
        <v>1599</v>
      </c>
      <c r="B21" s="848" t="s">
        <v>1587</v>
      </c>
      <c r="C21" s="877" t="s">
        <v>1590</v>
      </c>
      <c r="D21" s="446" t="s">
        <v>1588</v>
      </c>
      <c r="E21" s="446"/>
      <c r="F21" s="385"/>
      <c r="G21" s="91"/>
      <c r="H21" s="285"/>
      <c r="I21" s="91"/>
      <c r="J21" s="285"/>
      <c r="K21" s="91"/>
      <c r="L21" s="285"/>
      <c r="M21" s="91"/>
      <c r="N21" s="295"/>
      <c r="O21" s="86"/>
      <c r="P21" s="285"/>
      <c r="Q21" s="78"/>
      <c r="R21" s="78"/>
      <c r="S21" s="83"/>
      <c r="T21" s="78"/>
      <c r="U21" s="78"/>
      <c r="V21" s="83"/>
      <c r="W21" s="77"/>
    </row>
    <row r="22" spans="1:23" ht="31.15" hidden="1" x14ac:dyDescent="0.3">
      <c r="A22" s="863"/>
      <c r="B22" s="863"/>
      <c r="C22" s="906"/>
      <c r="D22" s="446" t="s">
        <v>1589</v>
      </c>
      <c r="E22" s="446"/>
      <c r="F22" s="84"/>
      <c r="G22" s="91"/>
      <c r="H22" s="285"/>
      <c r="I22" s="91"/>
      <c r="J22" s="285"/>
      <c r="K22" s="91"/>
      <c r="L22" s="285"/>
      <c r="M22" s="91"/>
      <c r="N22" s="295"/>
      <c r="O22" s="86"/>
      <c r="P22" s="285"/>
      <c r="Q22" s="78"/>
      <c r="R22" s="78"/>
      <c r="S22" s="83"/>
      <c r="T22" s="78"/>
      <c r="U22" s="78"/>
      <c r="V22" s="83"/>
      <c r="W22" s="77"/>
    </row>
    <row r="23" spans="1:23" ht="93.6" hidden="1" x14ac:dyDescent="0.3">
      <c r="A23" s="863"/>
      <c r="B23" s="863"/>
      <c r="C23" s="906"/>
      <c r="D23" s="446" t="s">
        <v>1591</v>
      </c>
      <c r="E23" s="446"/>
      <c r="F23" s="385"/>
      <c r="G23" s="91"/>
      <c r="H23" s="285"/>
      <c r="I23" s="91"/>
      <c r="J23" s="285"/>
      <c r="K23" s="91"/>
      <c r="L23" s="285"/>
      <c r="M23" s="91"/>
      <c r="N23" s="295"/>
      <c r="O23" s="86"/>
      <c r="P23" s="285"/>
      <c r="Q23" s="78"/>
      <c r="R23" s="78"/>
      <c r="S23" s="83"/>
      <c r="T23" s="78"/>
      <c r="U23" s="78"/>
      <c r="V23" s="83"/>
      <c r="W23" s="77"/>
    </row>
    <row r="24" spans="1:23" ht="93.6" hidden="1" x14ac:dyDescent="0.3">
      <c r="A24" s="849"/>
      <c r="B24" s="849"/>
      <c r="C24" s="878"/>
      <c r="D24" s="446" t="s">
        <v>1592</v>
      </c>
      <c r="E24" s="446"/>
      <c r="F24" s="99"/>
      <c r="G24" s="91"/>
      <c r="H24" s="285"/>
      <c r="I24" s="91"/>
      <c r="J24" s="285"/>
      <c r="K24" s="91"/>
      <c r="L24" s="285"/>
      <c r="M24" s="91"/>
      <c r="N24" s="295"/>
      <c r="O24" s="86"/>
      <c r="P24" s="285"/>
      <c r="Q24" s="78"/>
      <c r="R24" s="78"/>
      <c r="S24" s="83"/>
      <c r="T24" s="78"/>
      <c r="U24" s="78"/>
      <c r="V24" s="83"/>
      <c r="W24" s="77"/>
    </row>
    <row r="25" spans="1:23" ht="236.25" hidden="1" customHeight="1" x14ac:dyDescent="0.3">
      <c r="A25" s="848" t="s">
        <v>1600</v>
      </c>
      <c r="B25" s="848" t="s">
        <v>1594</v>
      </c>
      <c r="C25" s="877" t="s">
        <v>1593</v>
      </c>
      <c r="D25" s="446" t="s">
        <v>1595</v>
      </c>
      <c r="E25" s="446"/>
      <c r="F25" s="84"/>
      <c r="G25" s="91"/>
      <c r="H25" s="285"/>
      <c r="I25" s="91"/>
      <c r="J25" s="285"/>
      <c r="K25" s="91"/>
      <c r="L25" s="285"/>
      <c r="M25" s="91"/>
      <c r="N25" s="295"/>
      <c r="O25" s="86"/>
      <c r="P25" s="285"/>
      <c r="Q25" s="78"/>
      <c r="R25" s="78"/>
      <c r="S25" s="83"/>
      <c r="T25" s="78"/>
      <c r="U25" s="78"/>
      <c r="V25" s="83"/>
      <c r="W25" s="77"/>
    </row>
    <row r="26" spans="1:23" ht="93.6" hidden="1" x14ac:dyDescent="0.3">
      <c r="A26" s="863"/>
      <c r="B26" s="863"/>
      <c r="C26" s="906"/>
      <c r="D26" s="446" t="s">
        <v>1596</v>
      </c>
      <c r="E26" s="446"/>
      <c r="F26" s="385"/>
      <c r="G26" s="91"/>
      <c r="H26" s="285"/>
      <c r="I26" s="91"/>
      <c r="J26" s="285"/>
      <c r="K26" s="91"/>
      <c r="L26" s="285"/>
      <c r="M26" s="91"/>
      <c r="N26" s="295"/>
      <c r="O26" s="86"/>
      <c r="P26" s="285"/>
      <c r="Q26" s="78"/>
      <c r="R26" s="78"/>
      <c r="S26" s="83"/>
      <c r="T26" s="78"/>
      <c r="U26" s="78"/>
      <c r="V26" s="83"/>
      <c r="W26" s="77"/>
    </row>
    <row r="27" spans="1:23" ht="109.15" hidden="1" x14ac:dyDescent="0.3">
      <c r="A27" s="863"/>
      <c r="B27" s="863"/>
      <c r="C27" s="906"/>
      <c r="D27" s="446" t="s">
        <v>1597</v>
      </c>
      <c r="E27" s="446"/>
      <c r="F27" s="99"/>
      <c r="G27" s="91"/>
      <c r="H27" s="285"/>
      <c r="I27" s="91"/>
      <c r="J27" s="285"/>
      <c r="K27" s="91"/>
      <c r="L27" s="285"/>
      <c r="M27" s="91"/>
      <c r="N27" s="295"/>
      <c r="O27" s="86"/>
      <c r="P27" s="285"/>
      <c r="Q27" s="78"/>
      <c r="R27" s="78"/>
      <c r="S27" s="83"/>
      <c r="T27" s="78"/>
      <c r="U27" s="78"/>
      <c r="V27" s="83"/>
      <c r="W27" s="77"/>
    </row>
    <row r="28" spans="1:23" ht="78" hidden="1" x14ac:dyDescent="0.3">
      <c r="A28" s="849"/>
      <c r="B28" s="849"/>
      <c r="C28" s="878"/>
      <c r="D28" s="446" t="s">
        <v>1598</v>
      </c>
      <c r="E28" s="446"/>
      <c r="F28" s="99"/>
      <c r="G28" s="91"/>
      <c r="H28" s="285"/>
      <c r="I28" s="91"/>
      <c r="J28" s="285"/>
      <c r="K28" s="91"/>
      <c r="L28" s="285"/>
      <c r="M28" s="91"/>
      <c r="N28" s="295"/>
      <c r="O28" s="86"/>
      <c r="P28" s="285"/>
      <c r="Q28" s="78"/>
      <c r="R28" s="78"/>
      <c r="S28" s="83"/>
      <c r="T28" s="78"/>
      <c r="U28" s="78"/>
      <c r="V28" s="83"/>
      <c r="W28" s="77"/>
    </row>
    <row r="29" spans="1:23" ht="110.25" x14ac:dyDescent="0.25">
      <c r="A29" s="781"/>
      <c r="B29" s="782"/>
      <c r="C29" s="783"/>
      <c r="D29" s="465" t="s">
        <v>1597</v>
      </c>
      <c r="E29" s="784" t="s">
        <v>2085</v>
      </c>
      <c r="F29" s="785" t="s">
        <v>2262</v>
      </c>
      <c r="G29" s="786"/>
      <c r="H29" s="787"/>
      <c r="I29" s="786"/>
      <c r="J29" s="787"/>
      <c r="K29" s="786"/>
      <c r="L29" s="787"/>
      <c r="M29" s="786">
        <v>1</v>
      </c>
      <c r="N29" s="788">
        <v>107675</v>
      </c>
      <c r="O29" s="789"/>
      <c r="P29" s="787">
        <v>107675</v>
      </c>
      <c r="Q29" s="539"/>
      <c r="R29" s="539"/>
      <c r="S29" s="539" t="s">
        <v>2263</v>
      </c>
      <c r="T29" s="539" t="s">
        <v>2263</v>
      </c>
      <c r="U29" s="539" t="s">
        <v>2263</v>
      </c>
      <c r="V29" s="539" t="s">
        <v>2263</v>
      </c>
      <c r="W29" s="539" t="s">
        <v>2263</v>
      </c>
    </row>
    <row r="30" spans="1:23" ht="15.6" customHeight="1" x14ac:dyDescent="0.25">
      <c r="A30" s="419"/>
      <c r="B30" s="420"/>
      <c r="C30" s="419" t="s">
        <v>161</v>
      </c>
      <c r="D30" s="420"/>
      <c r="E30" s="420"/>
      <c r="F30" s="421"/>
      <c r="G30" s="399">
        <f t="shared" ref="G30:M30" si="0">SUM(G6:G20)</f>
        <v>0.7</v>
      </c>
      <c r="H30" s="400">
        <f t="shared" si="0"/>
        <v>8150</v>
      </c>
      <c r="I30" s="399">
        <f t="shared" si="0"/>
        <v>3.8</v>
      </c>
      <c r="J30" s="400">
        <f t="shared" si="0"/>
        <v>61850</v>
      </c>
      <c r="K30" s="399">
        <f t="shared" si="0"/>
        <v>26.05</v>
      </c>
      <c r="L30" s="400">
        <f t="shared" si="0"/>
        <v>91437.5</v>
      </c>
      <c r="M30" s="399">
        <f t="shared" si="0"/>
        <v>1.2</v>
      </c>
      <c r="N30" s="400">
        <f>SUM(N6:N29)</f>
        <v>197412.5</v>
      </c>
      <c r="O30" s="399">
        <f>G30+I30+K30+M30</f>
        <v>31.75</v>
      </c>
      <c r="P30" s="401">
        <f>SUM(P6:P29)</f>
        <v>358850</v>
      </c>
      <c r="Q30" s="366"/>
      <c r="R30" s="366"/>
      <c r="S30" s="366"/>
      <c r="T30" s="366"/>
      <c r="U30" s="366"/>
      <c r="V30" s="366"/>
      <c r="W30" s="366"/>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11"/>
    <mergeCell ref="C6:C11"/>
    <mergeCell ref="B12:B20"/>
    <mergeCell ref="C12:C20"/>
    <mergeCell ref="A6:A11"/>
    <mergeCell ref="A12:A20"/>
    <mergeCell ref="C21:C24"/>
    <mergeCell ref="B21:B24"/>
    <mergeCell ref="A21:A24"/>
    <mergeCell ref="A25:A28"/>
    <mergeCell ref="B25:B28"/>
    <mergeCell ref="C25:C2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73" activePane="bottomRight" state="frozen"/>
      <selection pane="topRight" activeCell="D1" sqref="D1"/>
      <selection pane="bottomLeft" activeCell="A11" sqref="A11"/>
      <selection pane="bottomRight" activeCell="E587" sqref="E587"/>
    </sheetView>
  </sheetViews>
  <sheetFormatPr baseColWidth="10" defaultColWidth="11.5703125" defaultRowHeight="15" x14ac:dyDescent="0.25"/>
  <cols>
    <col min="1" max="1" width="4.5703125" style="108" customWidth="1"/>
    <col min="2" max="2" width="26.28515625" style="95" bestFit="1" customWidth="1"/>
    <col min="3" max="3" width="89.42578125" style="108" bestFit="1" customWidth="1"/>
    <col min="4" max="21" width="32" style="199" customWidth="1"/>
    <col min="22" max="31" width="17.85546875" style="199" customWidth="1"/>
    <col min="32" max="32" width="19.5703125" style="199" customWidth="1"/>
    <col min="33" max="34" width="17.85546875" style="199" customWidth="1"/>
    <col min="35" max="35" width="18.7109375" style="199" customWidth="1"/>
    <col min="36" max="37" width="17.85546875" style="199" customWidth="1"/>
    <col min="38" max="38" width="18.28515625" style="199" customWidth="1"/>
    <col min="39" max="16384" width="11.5703125" style="108"/>
  </cols>
  <sheetData>
    <row r="1" spans="1:576" ht="25.9" hidden="1" x14ac:dyDescent="0.3">
      <c r="A1" s="211"/>
      <c r="B1" s="214"/>
      <c r="C1" s="205" t="s">
        <v>319</v>
      </c>
      <c r="D1" s="205" t="s">
        <v>685</v>
      </c>
      <c r="E1" s="205" t="s">
        <v>687</v>
      </c>
      <c r="F1" s="205" t="s">
        <v>689</v>
      </c>
      <c r="G1" s="205" t="s">
        <v>691</v>
      </c>
      <c r="H1" s="205" t="s">
        <v>693</v>
      </c>
      <c r="I1" s="205" t="s">
        <v>695</v>
      </c>
      <c r="J1" s="205" t="s">
        <v>320</v>
      </c>
      <c r="K1" s="205" t="s">
        <v>698</v>
      </c>
      <c r="L1" s="205" t="s">
        <v>321</v>
      </c>
      <c r="M1" s="205" t="s">
        <v>700</v>
      </c>
      <c r="N1" s="205" t="s">
        <v>702</v>
      </c>
      <c r="O1" s="205" t="s">
        <v>704</v>
      </c>
      <c r="P1" s="205" t="s">
        <v>322</v>
      </c>
      <c r="Q1" s="205" t="s">
        <v>705</v>
      </c>
      <c r="R1" s="205" t="s">
        <v>708</v>
      </c>
      <c r="S1" s="205" t="s">
        <v>323</v>
      </c>
      <c r="T1" s="205" t="s">
        <v>710</v>
      </c>
      <c r="U1" s="205" t="s">
        <v>324</v>
      </c>
      <c r="V1" s="205" t="s">
        <v>711</v>
      </c>
      <c r="W1" s="205" t="s">
        <v>712</v>
      </c>
      <c r="X1" s="205" t="s">
        <v>716</v>
      </c>
      <c r="Y1" s="205" t="s">
        <v>316</v>
      </c>
      <c r="Z1" s="205" t="s">
        <v>731</v>
      </c>
      <c r="AA1" s="214"/>
      <c r="AB1" s="205" t="s">
        <v>733</v>
      </c>
      <c r="AC1" s="205" t="s">
        <v>326</v>
      </c>
      <c r="AD1" s="205" t="s">
        <v>735</v>
      </c>
      <c r="AE1" s="205" t="s">
        <v>737</v>
      </c>
      <c r="AF1" s="205" t="s">
        <v>327</v>
      </c>
      <c r="AG1" s="205" t="s">
        <v>739</v>
      </c>
      <c r="AH1" s="205" t="s">
        <v>741</v>
      </c>
      <c r="AI1" s="205" t="s">
        <v>328</v>
      </c>
      <c r="AJ1" s="205" t="s">
        <v>742</v>
      </c>
      <c r="AK1" s="205" t="s">
        <v>744</v>
      </c>
      <c r="AL1" s="205" t="s">
        <v>745</v>
      </c>
      <c r="AM1" s="205" t="s">
        <v>746</v>
      </c>
      <c r="AN1" s="205" t="s">
        <v>748</v>
      </c>
      <c r="AO1" s="205" t="s">
        <v>750</v>
      </c>
      <c r="AP1" s="205" t="s">
        <v>751</v>
      </c>
      <c r="AQ1" s="205" t="s">
        <v>329</v>
      </c>
      <c r="AR1" s="205" t="s">
        <v>753</v>
      </c>
      <c r="AS1" s="205" t="s">
        <v>755</v>
      </c>
      <c r="AT1" s="205" t="s">
        <v>757</v>
      </c>
      <c r="AU1" s="205" t="s">
        <v>759</v>
      </c>
      <c r="AV1" s="205" t="s">
        <v>761</v>
      </c>
      <c r="AW1" s="205" t="s">
        <v>763</v>
      </c>
      <c r="AX1" s="205" t="s">
        <v>765</v>
      </c>
      <c r="AY1" s="205" t="s">
        <v>767</v>
      </c>
      <c r="AZ1" s="214"/>
      <c r="BA1" s="205" t="s">
        <v>331</v>
      </c>
      <c r="BB1" s="205" t="s">
        <v>789</v>
      </c>
      <c r="BC1" s="205" t="s">
        <v>332</v>
      </c>
      <c r="BD1" s="205" t="s">
        <v>791</v>
      </c>
      <c r="BE1" s="205" t="s">
        <v>793</v>
      </c>
      <c r="BF1" s="214"/>
      <c r="BG1" s="205" t="s">
        <v>334</v>
      </c>
      <c r="BH1" s="205" t="s">
        <v>795</v>
      </c>
      <c r="BI1" s="205" t="s">
        <v>335</v>
      </c>
      <c r="BJ1" s="205" t="s">
        <v>797</v>
      </c>
      <c r="BK1" s="205" t="s">
        <v>799</v>
      </c>
      <c r="BL1" s="205" t="s">
        <v>801</v>
      </c>
      <c r="BM1" s="214"/>
      <c r="BN1" s="205" t="s">
        <v>807</v>
      </c>
      <c r="BO1" s="205" t="s">
        <v>809</v>
      </c>
      <c r="BP1" s="205" t="s">
        <v>337</v>
      </c>
      <c r="BQ1" s="205" t="s">
        <v>803</v>
      </c>
      <c r="BR1" s="205" t="s">
        <v>805</v>
      </c>
      <c r="BS1" s="205" t="s">
        <v>338</v>
      </c>
      <c r="BT1" s="205" t="s">
        <v>811</v>
      </c>
      <c r="BU1" s="205" t="s">
        <v>339</v>
      </c>
      <c r="BV1" s="205" t="s">
        <v>812</v>
      </c>
      <c r="BW1" s="202"/>
      <c r="BX1" s="214"/>
      <c r="BY1" s="205" t="s">
        <v>340</v>
      </c>
      <c r="BZ1" s="205" t="s">
        <v>717</v>
      </c>
      <c r="CA1" s="205" t="s">
        <v>719</v>
      </c>
      <c r="CB1" s="205" t="s">
        <v>721</v>
      </c>
      <c r="CC1" s="205" t="s">
        <v>341</v>
      </c>
      <c r="CD1" s="205" t="s">
        <v>723</v>
      </c>
      <c r="CE1" s="205" t="s">
        <v>725</v>
      </c>
      <c r="CF1" s="205" t="s">
        <v>727</v>
      </c>
      <c r="CG1" s="205" t="s">
        <v>729</v>
      </c>
      <c r="CH1" s="202"/>
      <c r="CI1" s="214"/>
      <c r="CJ1" s="205" t="s">
        <v>342</v>
      </c>
      <c r="CK1" s="205" t="s">
        <v>769</v>
      </c>
      <c r="CL1" s="205" t="s">
        <v>771</v>
      </c>
      <c r="CM1" s="205" t="s">
        <v>773</v>
      </c>
      <c r="CN1" s="205" t="s">
        <v>775</v>
      </c>
      <c r="CO1" s="205" t="s">
        <v>777</v>
      </c>
      <c r="CP1" s="205" t="s">
        <v>779</v>
      </c>
      <c r="CQ1" s="205" t="s">
        <v>781</v>
      </c>
      <c r="CR1" s="205" t="s">
        <v>783</v>
      </c>
      <c r="CS1" s="205" t="s">
        <v>785</v>
      </c>
      <c r="CT1" s="205" t="s">
        <v>787</v>
      </c>
      <c r="CU1" s="202"/>
      <c r="CV1" s="214"/>
      <c r="CW1" s="205" t="s">
        <v>813</v>
      </c>
      <c r="CX1" s="205" t="s">
        <v>814</v>
      </c>
      <c r="CY1" s="205" t="s">
        <v>816</v>
      </c>
      <c r="CZ1" s="205" t="s">
        <v>345</v>
      </c>
      <c r="DA1" s="205" t="s">
        <v>818</v>
      </c>
      <c r="DB1" s="205" t="s">
        <v>820</v>
      </c>
      <c r="DC1" s="205" t="s">
        <v>822</v>
      </c>
      <c r="DD1" s="205" t="s">
        <v>824</v>
      </c>
      <c r="DE1" s="205" t="s">
        <v>826</v>
      </c>
      <c r="DF1" s="205" t="s">
        <v>828</v>
      </c>
      <c r="DG1" s="214"/>
      <c r="DH1" s="205" t="s">
        <v>347</v>
      </c>
      <c r="DI1" s="205" t="s">
        <v>830</v>
      </c>
      <c r="DJ1" s="205" t="s">
        <v>348</v>
      </c>
      <c r="DK1" s="205" t="s">
        <v>832</v>
      </c>
      <c r="DL1" s="205" t="s">
        <v>834</v>
      </c>
      <c r="DM1" s="205" t="s">
        <v>836</v>
      </c>
      <c r="DN1" s="205" t="s">
        <v>838</v>
      </c>
      <c r="DO1" s="205" t="s">
        <v>840</v>
      </c>
      <c r="DP1" s="205" t="s">
        <v>842</v>
      </c>
      <c r="DQ1" s="205" t="s">
        <v>844</v>
      </c>
      <c r="DR1" s="205" t="s">
        <v>349</v>
      </c>
      <c r="DS1" s="205" t="s">
        <v>846</v>
      </c>
      <c r="DT1" s="205" t="s">
        <v>848</v>
      </c>
      <c r="DU1" s="205" t="s">
        <v>850</v>
      </c>
      <c r="DV1" s="214"/>
      <c r="DW1" s="205" t="s">
        <v>852</v>
      </c>
      <c r="DX1" s="205" t="s">
        <v>351</v>
      </c>
      <c r="DY1" s="205" t="s">
        <v>854</v>
      </c>
      <c r="DZ1" s="205" t="s">
        <v>352</v>
      </c>
      <c r="EA1" s="205" t="s">
        <v>856</v>
      </c>
      <c r="EB1" s="205" t="s">
        <v>858</v>
      </c>
      <c r="EC1" s="205" t="s">
        <v>860</v>
      </c>
      <c r="ED1" s="205" t="s">
        <v>862</v>
      </c>
      <c r="EE1" s="205" t="s">
        <v>864</v>
      </c>
      <c r="EF1" s="205" t="s">
        <v>866</v>
      </c>
      <c r="EG1" s="205" t="s">
        <v>868</v>
      </c>
      <c r="EH1" s="205" t="s">
        <v>870</v>
      </c>
      <c r="EI1" s="205" t="s">
        <v>872</v>
      </c>
      <c r="EJ1" s="205" t="s">
        <v>874</v>
      </c>
      <c r="EK1" s="205" t="s">
        <v>876</v>
      </c>
      <c r="EL1" s="214"/>
      <c r="EM1" s="205" t="s">
        <v>878</v>
      </c>
      <c r="EN1" s="205" t="s">
        <v>354</v>
      </c>
      <c r="EO1" s="205" t="s">
        <v>880</v>
      </c>
      <c r="EP1" s="205" t="s">
        <v>882</v>
      </c>
      <c r="EQ1" s="205" t="s">
        <v>355</v>
      </c>
      <c r="ER1" s="205" t="s">
        <v>884</v>
      </c>
      <c r="ES1" s="205" t="s">
        <v>886</v>
      </c>
      <c r="ET1" s="205" t="s">
        <v>356</v>
      </c>
      <c r="EU1" s="205" t="s">
        <v>888</v>
      </c>
      <c r="EV1" s="205" t="s">
        <v>890</v>
      </c>
      <c r="EW1" s="205" t="s">
        <v>892</v>
      </c>
      <c r="EX1" s="205" t="s">
        <v>357</v>
      </c>
      <c r="EY1" s="205" t="s">
        <v>894</v>
      </c>
      <c r="EZ1" s="205" t="s">
        <v>896</v>
      </c>
      <c r="FA1" s="214"/>
      <c r="FB1" s="205" t="s">
        <v>359</v>
      </c>
      <c r="FC1" s="205" t="s">
        <v>898</v>
      </c>
      <c r="FD1" s="205" t="s">
        <v>900</v>
      </c>
      <c r="FE1" s="205" t="s">
        <v>902</v>
      </c>
      <c r="FF1" s="205" t="s">
        <v>904</v>
      </c>
      <c r="FG1" s="205" t="s">
        <v>360</v>
      </c>
      <c r="FH1" s="205" t="s">
        <v>906</v>
      </c>
      <c r="FI1" s="205" t="s">
        <v>908</v>
      </c>
      <c r="FJ1" s="205" t="s">
        <v>910</v>
      </c>
      <c r="FK1" s="205" t="s">
        <v>912</v>
      </c>
      <c r="FL1" s="205" t="s">
        <v>914</v>
      </c>
      <c r="FM1" s="205" t="s">
        <v>361</v>
      </c>
      <c r="FN1" s="205" t="s">
        <v>917</v>
      </c>
      <c r="FO1" s="205" t="s">
        <v>362</v>
      </c>
      <c r="FP1" s="205" t="s">
        <v>920</v>
      </c>
      <c r="FQ1" s="205" t="s">
        <v>921</v>
      </c>
      <c r="FR1" s="205" t="s">
        <v>923</v>
      </c>
      <c r="FS1" s="205" t="s">
        <v>363</v>
      </c>
      <c r="FT1" s="205" t="s">
        <v>926</v>
      </c>
      <c r="FU1" s="205" t="s">
        <v>927</v>
      </c>
      <c r="FV1" s="205" t="s">
        <v>929</v>
      </c>
      <c r="FW1" s="205" t="s">
        <v>364</v>
      </c>
      <c r="FX1" s="205" t="s">
        <v>932</v>
      </c>
      <c r="FY1" s="205" t="s">
        <v>934</v>
      </c>
      <c r="FZ1" s="205" t="s">
        <v>936</v>
      </c>
      <c r="GA1" s="214"/>
      <c r="GB1" s="205" t="s">
        <v>366</v>
      </c>
      <c r="GC1" s="205" t="s">
        <v>367</v>
      </c>
      <c r="GD1" s="214"/>
      <c r="GE1" s="205" t="s">
        <v>369</v>
      </c>
      <c r="GF1" s="205" t="s">
        <v>959</v>
      </c>
      <c r="GG1" s="205" t="s">
        <v>961</v>
      </c>
      <c r="GH1" s="205" t="s">
        <v>963</v>
      </c>
      <c r="GI1" s="205" t="s">
        <v>965</v>
      </c>
      <c r="GJ1" s="205" t="s">
        <v>967</v>
      </c>
      <c r="GK1" s="214"/>
      <c r="GL1" s="205" t="s">
        <v>371</v>
      </c>
      <c r="GM1" s="205" t="s">
        <v>969</v>
      </c>
      <c r="GN1" s="205" t="s">
        <v>971</v>
      </c>
      <c r="GO1" s="205" t="s">
        <v>973</v>
      </c>
      <c r="GP1" s="205" t="s">
        <v>975</v>
      </c>
      <c r="GQ1" s="205" t="s">
        <v>977</v>
      </c>
      <c r="GR1" s="205" t="s">
        <v>979</v>
      </c>
      <c r="GS1" s="202"/>
      <c r="GT1" s="214"/>
      <c r="GU1" s="205" t="s">
        <v>372</v>
      </c>
      <c r="GV1" s="205" t="s">
        <v>938</v>
      </c>
      <c r="GW1" s="205" t="s">
        <v>940</v>
      </c>
      <c r="GX1" s="205" t="s">
        <v>942</v>
      </c>
      <c r="GY1" s="205" t="s">
        <v>944</v>
      </c>
      <c r="GZ1" s="205" t="s">
        <v>946</v>
      </c>
      <c r="HA1" s="205" t="s">
        <v>948</v>
      </c>
      <c r="HB1" s="214"/>
      <c r="HC1" s="205" t="s">
        <v>373</v>
      </c>
      <c r="HD1" s="205" t="s">
        <v>950</v>
      </c>
      <c r="HE1" s="205" t="s">
        <v>952</v>
      </c>
      <c r="HF1" s="205" t="s">
        <v>953</v>
      </c>
      <c r="HG1" s="205" t="s">
        <v>374</v>
      </c>
      <c r="HH1" s="205" t="s">
        <v>956</v>
      </c>
      <c r="HI1" s="205" t="s">
        <v>957</v>
      </c>
      <c r="HJ1" s="202"/>
      <c r="HK1" s="214"/>
      <c r="HL1" s="205" t="s">
        <v>377</v>
      </c>
      <c r="HM1" s="205" t="s">
        <v>981</v>
      </c>
      <c r="HN1" s="205" t="s">
        <v>983</v>
      </c>
      <c r="HO1" s="205" t="s">
        <v>985</v>
      </c>
      <c r="HP1" s="205" t="s">
        <v>987</v>
      </c>
      <c r="HQ1" s="205" t="s">
        <v>378</v>
      </c>
      <c r="HR1" s="205" t="s">
        <v>990</v>
      </c>
      <c r="HS1" s="214"/>
      <c r="HT1" s="205" t="s">
        <v>992</v>
      </c>
      <c r="HU1" s="205" t="s">
        <v>994</v>
      </c>
      <c r="HV1" s="205" t="s">
        <v>380</v>
      </c>
      <c r="HW1" s="205" t="s">
        <v>997</v>
      </c>
      <c r="HX1" s="205" t="s">
        <v>999</v>
      </c>
      <c r="HY1" s="205" t="s">
        <v>1000</v>
      </c>
      <c r="HZ1" s="205" t="s">
        <v>1002</v>
      </c>
      <c r="IA1" s="214"/>
      <c r="IB1" s="205" t="s">
        <v>1004</v>
      </c>
      <c r="IC1" s="205" t="s">
        <v>1006</v>
      </c>
      <c r="ID1" s="205" t="s">
        <v>1008</v>
      </c>
      <c r="IE1" s="205" t="s">
        <v>382</v>
      </c>
      <c r="IF1" s="205" t="s">
        <v>1010</v>
      </c>
      <c r="IG1" s="205" t="s">
        <v>1012</v>
      </c>
      <c r="IH1" s="205" t="s">
        <v>383</v>
      </c>
      <c r="II1" s="205" t="s">
        <v>1014</v>
      </c>
      <c r="IJ1" s="205" t="s">
        <v>1016</v>
      </c>
      <c r="IK1" s="205" t="s">
        <v>384</v>
      </c>
      <c r="IL1" s="205" t="s">
        <v>1018</v>
      </c>
      <c r="IM1" s="205" t="s">
        <v>1020</v>
      </c>
      <c r="IN1" s="205" t="s">
        <v>1022</v>
      </c>
      <c r="IO1" s="205" t="s">
        <v>1024</v>
      </c>
      <c r="IP1" s="205" t="s">
        <v>385</v>
      </c>
      <c r="IQ1" s="205" t="s">
        <v>1026</v>
      </c>
      <c r="IR1" s="214"/>
      <c r="IS1" s="205" t="s">
        <v>1034</v>
      </c>
      <c r="IT1" s="205" t="s">
        <v>1036</v>
      </c>
      <c r="IU1" s="205" t="s">
        <v>387</v>
      </c>
      <c r="IV1" s="205" t="s">
        <v>1038</v>
      </c>
      <c r="IW1" s="205" t="s">
        <v>1040</v>
      </c>
      <c r="IX1" s="205" t="s">
        <v>1042</v>
      </c>
      <c r="IY1" s="214"/>
      <c r="IZ1" s="205" t="s">
        <v>1044</v>
      </c>
      <c r="JA1" s="205" t="s">
        <v>389</v>
      </c>
      <c r="JB1" s="205" t="s">
        <v>1047</v>
      </c>
      <c r="JC1" s="205" t="s">
        <v>1049</v>
      </c>
      <c r="JD1" s="205" t="s">
        <v>1051</v>
      </c>
      <c r="JE1" s="205" t="s">
        <v>1053</v>
      </c>
      <c r="JF1" s="205" t="s">
        <v>1055</v>
      </c>
      <c r="JG1" s="205" t="s">
        <v>1057</v>
      </c>
      <c r="JH1" s="205" t="s">
        <v>390</v>
      </c>
      <c r="JI1" s="205" t="s">
        <v>1060</v>
      </c>
      <c r="JJ1" s="205" t="s">
        <v>1062</v>
      </c>
      <c r="JK1" s="205" t="s">
        <v>1064</v>
      </c>
      <c r="JL1" s="205" t="s">
        <v>1066</v>
      </c>
      <c r="JM1" s="205" t="s">
        <v>1068</v>
      </c>
      <c r="JN1" s="205" t="s">
        <v>1070</v>
      </c>
      <c r="JO1" s="205" t="s">
        <v>1072</v>
      </c>
      <c r="JP1" s="205" t="s">
        <v>1074</v>
      </c>
      <c r="JQ1" s="205" t="s">
        <v>391</v>
      </c>
      <c r="JR1" s="205" t="s">
        <v>1077</v>
      </c>
      <c r="JS1" s="205" t="s">
        <v>1079</v>
      </c>
      <c r="JT1" s="205" t="s">
        <v>1081</v>
      </c>
      <c r="JU1" s="205" t="s">
        <v>1083</v>
      </c>
      <c r="JV1" s="205" t="s">
        <v>1084</v>
      </c>
      <c r="JW1" s="205" t="s">
        <v>1086</v>
      </c>
      <c r="JX1" s="205" t="s">
        <v>1088</v>
      </c>
      <c r="JY1" s="205" t="s">
        <v>1090</v>
      </c>
      <c r="JZ1" s="205" t="s">
        <v>1092</v>
      </c>
      <c r="KA1" s="205" t="s">
        <v>1094</v>
      </c>
      <c r="KB1" s="205" t="s">
        <v>1096</v>
      </c>
      <c r="KC1" s="205" t="s">
        <v>1098</v>
      </c>
      <c r="KD1" s="205" t="s">
        <v>1100</v>
      </c>
      <c r="KE1" s="205" t="s">
        <v>1102</v>
      </c>
      <c r="KF1" s="205" t="s">
        <v>1104</v>
      </c>
      <c r="KG1" s="205" t="s">
        <v>1106</v>
      </c>
      <c r="KH1" s="205" t="s">
        <v>1108</v>
      </c>
      <c r="KI1" s="205" t="s">
        <v>1110</v>
      </c>
      <c r="KJ1" s="205" t="s">
        <v>1112</v>
      </c>
      <c r="KK1" s="205" t="s">
        <v>1114</v>
      </c>
      <c r="KL1" s="205" t="s">
        <v>1116</v>
      </c>
      <c r="KM1" s="205" t="s">
        <v>1118</v>
      </c>
      <c r="KN1" s="205" t="s">
        <v>1120</v>
      </c>
      <c r="KO1" s="205" t="s">
        <v>1122</v>
      </c>
      <c r="KP1" s="205" t="s">
        <v>1124</v>
      </c>
      <c r="KQ1" s="205" t="s">
        <v>1126</v>
      </c>
      <c r="KR1" s="214"/>
      <c r="KS1" s="205" t="s">
        <v>1128</v>
      </c>
      <c r="KT1" s="205" t="s">
        <v>393</v>
      </c>
      <c r="KU1" s="205" t="s">
        <v>1131</v>
      </c>
      <c r="KV1" s="205" t="s">
        <v>1133</v>
      </c>
      <c r="KW1" s="205" t="s">
        <v>1135</v>
      </c>
      <c r="KX1" s="205" t="s">
        <v>1137</v>
      </c>
      <c r="KY1" s="205" t="s">
        <v>394</v>
      </c>
      <c r="KZ1" s="205" t="s">
        <v>1140</v>
      </c>
      <c r="LA1" s="205" t="s">
        <v>1142</v>
      </c>
      <c r="LB1" s="205" t="s">
        <v>1144</v>
      </c>
      <c r="LC1" s="205" t="s">
        <v>1146</v>
      </c>
      <c r="LD1" s="205" t="s">
        <v>1148</v>
      </c>
      <c r="LE1" s="205" t="s">
        <v>1150</v>
      </c>
      <c r="LF1" s="205" t="s">
        <v>1152</v>
      </c>
      <c r="LG1" s="202"/>
      <c r="LH1" s="214"/>
      <c r="LI1" s="205" t="s">
        <v>395</v>
      </c>
      <c r="LJ1" s="205" t="s">
        <v>1028</v>
      </c>
      <c r="LK1" s="205" t="s">
        <v>1030</v>
      </c>
      <c r="LL1" s="205" t="s">
        <v>1032</v>
      </c>
      <c r="LM1" s="202"/>
      <c r="LN1" s="214"/>
      <c r="LO1" s="205" t="s">
        <v>398</v>
      </c>
      <c r="LP1" s="205" t="s">
        <v>399</v>
      </c>
      <c r="LQ1" s="214"/>
      <c r="LR1" s="205" t="s">
        <v>401</v>
      </c>
      <c r="LS1" s="205" t="s">
        <v>1172</v>
      </c>
      <c r="LT1" s="205" t="s">
        <v>1174</v>
      </c>
      <c r="LU1" s="205" t="s">
        <v>1175</v>
      </c>
      <c r="LV1" s="205" t="s">
        <v>1177</v>
      </c>
      <c r="LW1" s="205" t="s">
        <v>1178</v>
      </c>
      <c r="LX1" s="205" t="s">
        <v>1180</v>
      </c>
      <c r="LY1" s="205" t="s">
        <v>1182</v>
      </c>
      <c r="LZ1" s="205" t="s">
        <v>1184</v>
      </c>
      <c r="MA1" s="205" t="s">
        <v>1186</v>
      </c>
      <c r="MB1" s="205" t="s">
        <v>402</v>
      </c>
      <c r="MC1" s="205" t="s">
        <v>1189</v>
      </c>
      <c r="MD1" s="205" t="s">
        <v>1190</v>
      </c>
      <c r="ME1" s="205" t="s">
        <v>1192</v>
      </c>
      <c r="MF1" s="205" t="s">
        <v>403</v>
      </c>
      <c r="MG1" s="205" t="s">
        <v>1195</v>
      </c>
      <c r="MH1" s="205" t="s">
        <v>1196</v>
      </c>
      <c r="MI1" s="205" t="s">
        <v>1198</v>
      </c>
      <c r="MJ1" s="205" t="s">
        <v>1200</v>
      </c>
      <c r="MK1" s="205" t="s">
        <v>404</v>
      </c>
      <c r="ML1" s="205" t="s">
        <v>1203</v>
      </c>
      <c r="MM1" s="205" t="s">
        <v>1205</v>
      </c>
      <c r="MN1" s="205" t="s">
        <v>1207</v>
      </c>
      <c r="MO1" s="205" t="s">
        <v>1209</v>
      </c>
      <c r="MP1" s="205" t="s">
        <v>405</v>
      </c>
      <c r="MQ1" s="205" t="s">
        <v>1212</v>
      </c>
      <c r="MR1" s="205" t="s">
        <v>1214</v>
      </c>
      <c r="MS1" s="205" t="s">
        <v>1216</v>
      </c>
      <c r="MT1" s="205" t="s">
        <v>1218</v>
      </c>
      <c r="MU1" s="205" t="s">
        <v>1220</v>
      </c>
      <c r="MV1" s="205" t="s">
        <v>1222</v>
      </c>
      <c r="MW1" s="205" t="s">
        <v>1224</v>
      </c>
      <c r="MX1" s="205" t="s">
        <v>1226</v>
      </c>
      <c r="MY1" s="205" t="s">
        <v>1228</v>
      </c>
      <c r="MZ1" s="205" t="s">
        <v>1230</v>
      </c>
      <c r="NA1" s="205" t="s">
        <v>1232</v>
      </c>
      <c r="NB1" s="205" t="s">
        <v>1233</v>
      </c>
      <c r="NC1" s="214"/>
      <c r="ND1" s="205" t="s">
        <v>407</v>
      </c>
      <c r="NE1" s="205" t="s">
        <v>1235</v>
      </c>
      <c r="NF1" s="205" t="s">
        <v>1237</v>
      </c>
      <c r="NG1" s="205" t="s">
        <v>1239</v>
      </c>
      <c r="NH1" s="205" t="s">
        <v>1241</v>
      </c>
      <c r="NI1" s="214"/>
      <c r="NJ1" s="205" t="s">
        <v>409</v>
      </c>
      <c r="NK1" s="205" t="s">
        <v>1242</v>
      </c>
      <c r="NL1" s="205" t="s">
        <v>410</v>
      </c>
      <c r="NM1" s="205" t="s">
        <v>1244</v>
      </c>
      <c r="NN1" s="205" t="s">
        <v>1246</v>
      </c>
      <c r="NO1" s="205" t="s">
        <v>411</v>
      </c>
      <c r="NP1" s="205" t="s">
        <v>1248</v>
      </c>
      <c r="NQ1" s="205" t="s">
        <v>1250</v>
      </c>
      <c r="NR1" s="202"/>
      <c r="NS1" s="214"/>
      <c r="NT1" s="205" t="s">
        <v>412</v>
      </c>
      <c r="NU1" s="205" t="s">
        <v>1154</v>
      </c>
      <c r="NV1" s="205" t="s">
        <v>1156</v>
      </c>
      <c r="NW1" s="205" t="s">
        <v>1158</v>
      </c>
      <c r="NX1" s="205" t="s">
        <v>1160</v>
      </c>
      <c r="NY1" s="205" t="s">
        <v>413</v>
      </c>
      <c r="NZ1" s="205" t="s">
        <v>1162</v>
      </c>
      <c r="OA1" s="205" t="s">
        <v>414</v>
      </c>
      <c r="OB1" s="205" t="s">
        <v>1164</v>
      </c>
      <c r="OC1" s="214"/>
      <c r="OD1" s="205" t="s">
        <v>1166</v>
      </c>
      <c r="OE1" s="205" t="s">
        <v>415</v>
      </c>
      <c r="OF1" s="202"/>
      <c r="OG1" s="214"/>
      <c r="OH1" s="205" t="s">
        <v>1168</v>
      </c>
      <c r="OI1" s="205" t="s">
        <v>1170</v>
      </c>
      <c r="OJ1" s="205" t="s">
        <v>416</v>
      </c>
      <c r="OK1" s="202"/>
      <c r="OL1" s="214"/>
      <c r="OM1" s="205" t="s">
        <v>419</v>
      </c>
      <c r="ON1" s="205" t="s">
        <v>1252</v>
      </c>
      <c r="OO1" s="205" t="s">
        <v>1254</v>
      </c>
      <c r="OP1" s="205" t="s">
        <v>420</v>
      </c>
      <c r="OQ1" s="205" t="s">
        <v>421</v>
      </c>
      <c r="OR1" s="205" t="s">
        <v>1352</v>
      </c>
      <c r="OS1" s="205" t="s">
        <v>1354</v>
      </c>
      <c r="OT1" s="205" t="s">
        <v>1356</v>
      </c>
      <c r="OU1" s="205" t="s">
        <v>1358</v>
      </c>
      <c r="OV1" s="205" t="s">
        <v>1360</v>
      </c>
      <c r="OW1" s="214"/>
      <c r="OX1" s="205" t="s">
        <v>423</v>
      </c>
      <c r="OY1" s="205" t="s">
        <v>1362</v>
      </c>
      <c r="OZ1" s="205" t="s">
        <v>1364</v>
      </c>
      <c r="PA1" s="205" t="s">
        <v>1366</v>
      </c>
      <c r="PB1" s="205" t="s">
        <v>1368</v>
      </c>
      <c r="PC1" s="205" t="s">
        <v>1370</v>
      </c>
      <c r="PD1" s="205" t="s">
        <v>1372</v>
      </c>
      <c r="PE1" s="214"/>
      <c r="PF1" s="205" t="s">
        <v>1374</v>
      </c>
      <c r="PG1" s="205" t="s">
        <v>425</v>
      </c>
      <c r="PH1" s="214"/>
      <c r="PI1" s="205" t="s">
        <v>427</v>
      </c>
      <c r="PJ1" s="205" t="s">
        <v>1404</v>
      </c>
      <c r="PK1" s="205" t="s">
        <v>1406</v>
      </c>
      <c r="PL1" s="214"/>
      <c r="PM1" s="205" t="s">
        <v>429</v>
      </c>
      <c r="PN1" s="205" t="s">
        <v>1408</v>
      </c>
      <c r="PO1" s="205" t="s">
        <v>1409</v>
      </c>
      <c r="PP1" s="205" t="s">
        <v>1410</v>
      </c>
      <c r="PQ1" s="205" t="s">
        <v>1411</v>
      </c>
      <c r="PR1" s="205" t="s">
        <v>1413</v>
      </c>
      <c r="PS1" s="205" t="s">
        <v>1414</v>
      </c>
      <c r="PT1" s="205" t="s">
        <v>1416</v>
      </c>
      <c r="PU1" s="205" t="s">
        <v>1417</v>
      </c>
      <c r="PV1" s="202"/>
      <c r="PW1" s="214"/>
      <c r="PX1" s="205" t="s">
        <v>430</v>
      </c>
      <c r="PY1" s="205" t="s">
        <v>1256</v>
      </c>
      <c r="PZ1" s="205" t="s">
        <v>1258</v>
      </c>
      <c r="QA1" s="205" t="s">
        <v>1260</v>
      </c>
      <c r="QB1" s="205" t="s">
        <v>1262</v>
      </c>
      <c r="QC1" s="205" t="s">
        <v>1264</v>
      </c>
      <c r="QD1" s="205" t="s">
        <v>1266</v>
      </c>
      <c r="QE1" s="205" t="s">
        <v>1268</v>
      </c>
      <c r="QF1" s="205" t="s">
        <v>1270</v>
      </c>
      <c r="QG1" s="205" t="s">
        <v>1272</v>
      </c>
      <c r="QH1" s="205" t="s">
        <v>1274</v>
      </c>
      <c r="QI1" s="205" t="s">
        <v>1276</v>
      </c>
      <c r="QJ1" s="205" t="s">
        <v>1278</v>
      </c>
      <c r="QK1" s="205" t="s">
        <v>1280</v>
      </c>
      <c r="QL1" s="205" t="s">
        <v>1282</v>
      </c>
      <c r="QM1" s="205" t="s">
        <v>1284</v>
      </c>
      <c r="QN1" s="205" t="s">
        <v>1286</v>
      </c>
      <c r="QO1" s="205" t="s">
        <v>1288</v>
      </c>
      <c r="QP1" s="205" t="s">
        <v>1290</v>
      </c>
      <c r="QQ1" s="205" t="s">
        <v>1292</v>
      </c>
      <c r="QR1" s="205" t="s">
        <v>1294</v>
      </c>
      <c r="QS1" s="205" t="s">
        <v>1296</v>
      </c>
      <c r="QT1" s="205" t="s">
        <v>1298</v>
      </c>
      <c r="QU1" s="205" t="s">
        <v>431</v>
      </c>
      <c r="QV1" s="205" t="s">
        <v>1301</v>
      </c>
      <c r="QW1" s="205" t="s">
        <v>1303</v>
      </c>
      <c r="QX1" s="205" t="s">
        <v>1304</v>
      </c>
      <c r="QY1" s="205" t="s">
        <v>1306</v>
      </c>
      <c r="QZ1" s="205" t="s">
        <v>1308</v>
      </c>
      <c r="RA1" s="205" t="s">
        <v>1310</v>
      </c>
      <c r="RB1" s="205" t="s">
        <v>1312</v>
      </c>
      <c r="RC1" s="205" t="s">
        <v>1314</v>
      </c>
      <c r="RD1" s="205" t="s">
        <v>1316</v>
      </c>
      <c r="RE1" s="205" t="s">
        <v>1318</v>
      </c>
      <c r="RF1" s="205" t="s">
        <v>1320</v>
      </c>
      <c r="RG1" s="205" t="s">
        <v>1322</v>
      </c>
      <c r="RH1" s="205" t="s">
        <v>1324</v>
      </c>
      <c r="RI1" s="205" t="s">
        <v>1326</v>
      </c>
      <c r="RJ1" s="205" t="s">
        <v>1328</v>
      </c>
      <c r="RK1" s="205" t="s">
        <v>1330</v>
      </c>
      <c r="RL1" s="205" t="s">
        <v>1332</v>
      </c>
      <c r="RM1" s="205" t="s">
        <v>1334</v>
      </c>
      <c r="RN1" s="205" t="s">
        <v>1336</v>
      </c>
      <c r="RO1" s="205" t="s">
        <v>1338</v>
      </c>
      <c r="RP1" s="205" t="s">
        <v>1340</v>
      </c>
      <c r="RQ1" s="205" t="s">
        <v>1342</v>
      </c>
      <c r="RR1" s="205" t="s">
        <v>1344</v>
      </c>
      <c r="RS1" s="205" t="s">
        <v>1346</v>
      </c>
      <c r="RT1" s="205" t="s">
        <v>1348</v>
      </c>
      <c r="RU1" s="205" t="s">
        <v>1350</v>
      </c>
      <c r="RV1" s="202"/>
      <c r="RW1" s="214"/>
      <c r="RX1" s="205" t="s">
        <v>432</v>
      </c>
      <c r="RY1" s="205" t="s">
        <v>1376</v>
      </c>
      <c r="RZ1" s="205" t="s">
        <v>1378</v>
      </c>
      <c r="SA1" s="205" t="s">
        <v>1380</v>
      </c>
      <c r="SB1" s="205" t="s">
        <v>1382</v>
      </c>
      <c r="SC1" s="205" t="s">
        <v>1384</v>
      </c>
      <c r="SD1" s="205" t="s">
        <v>1386</v>
      </c>
      <c r="SE1" s="205" t="s">
        <v>1388</v>
      </c>
      <c r="SF1" s="205" t="s">
        <v>1390</v>
      </c>
      <c r="SG1" s="205" t="s">
        <v>1392</v>
      </c>
      <c r="SH1" s="205" t="s">
        <v>1394</v>
      </c>
      <c r="SI1" s="205" t="s">
        <v>1396</v>
      </c>
      <c r="SJ1" s="205" t="s">
        <v>1398</v>
      </c>
      <c r="SK1" s="205" t="s">
        <v>1400</v>
      </c>
      <c r="SL1" s="205" t="s">
        <v>1402</v>
      </c>
      <c r="SM1" s="202"/>
      <c r="SN1" s="214"/>
      <c r="SO1" s="205" t="s">
        <v>435</v>
      </c>
      <c r="SP1" s="205" t="s">
        <v>1419</v>
      </c>
      <c r="SQ1" s="205" t="s">
        <v>1421</v>
      </c>
      <c r="SR1" s="205" t="s">
        <v>436</v>
      </c>
      <c r="SS1" s="205" t="s">
        <v>1423</v>
      </c>
      <c r="ST1" s="205" t="s">
        <v>1425</v>
      </c>
      <c r="SU1" s="205" t="s">
        <v>1427</v>
      </c>
      <c r="SV1" s="205" t="s">
        <v>1429</v>
      </c>
      <c r="SW1" s="214"/>
      <c r="SX1" s="205" t="s">
        <v>438</v>
      </c>
      <c r="SY1" s="205" t="s">
        <v>1431</v>
      </c>
      <c r="SZ1" s="205" t="s">
        <v>1433</v>
      </c>
      <c r="TA1" s="205" t="s">
        <v>1435</v>
      </c>
      <c r="TB1" s="205" t="s">
        <v>1437</v>
      </c>
      <c r="TC1" s="205" t="s">
        <v>1439</v>
      </c>
      <c r="TD1" s="205" t="s">
        <v>1441</v>
      </c>
      <c r="TE1" s="205" t="s">
        <v>1443</v>
      </c>
      <c r="TF1" s="205" t="s">
        <v>1445</v>
      </c>
      <c r="TG1" s="205" t="s">
        <v>1447</v>
      </c>
      <c r="TH1" s="205" t="s">
        <v>1449</v>
      </c>
      <c r="TI1" s="205" t="s">
        <v>1451</v>
      </c>
      <c r="TJ1" s="205" t="s">
        <v>1453</v>
      </c>
      <c r="TK1" s="205" t="s">
        <v>1455</v>
      </c>
      <c r="TL1" s="205" t="s">
        <v>1457</v>
      </c>
      <c r="TM1" s="205" t="s">
        <v>1459</v>
      </c>
      <c r="TN1" s="202"/>
      <c r="TO1" s="214"/>
      <c r="TP1" s="205" t="s">
        <v>441</v>
      </c>
      <c r="TQ1" s="205" t="s">
        <v>1461</v>
      </c>
      <c r="TR1" s="205" t="s">
        <v>1463</v>
      </c>
      <c r="TS1" s="205" t="s">
        <v>1465</v>
      </c>
      <c r="TT1" s="205" t="s">
        <v>1467</v>
      </c>
      <c r="TU1" s="205" t="s">
        <v>1469</v>
      </c>
      <c r="TV1" s="205" t="s">
        <v>442</v>
      </c>
      <c r="TW1" s="205" t="s">
        <v>1471</v>
      </c>
      <c r="TX1" s="205" t="s">
        <v>1473</v>
      </c>
      <c r="TY1" s="205" t="s">
        <v>1475</v>
      </c>
      <c r="TZ1" s="205" t="s">
        <v>1477</v>
      </c>
      <c r="UA1" s="205" t="s">
        <v>1479</v>
      </c>
      <c r="UB1" s="205" t="s">
        <v>1481</v>
      </c>
      <c r="UC1" s="214"/>
      <c r="UD1" s="205" t="s">
        <v>444</v>
      </c>
      <c r="UE1" s="202"/>
      <c r="UF1" s="214"/>
      <c r="UG1" s="205" t="s">
        <v>445</v>
      </c>
      <c r="UH1" s="205" t="s">
        <v>1483</v>
      </c>
      <c r="UI1" s="205" t="s">
        <v>1485</v>
      </c>
      <c r="UJ1" s="205" t="s">
        <v>1486</v>
      </c>
      <c r="UK1" s="205" t="s">
        <v>1488</v>
      </c>
      <c r="UL1" s="205" t="s">
        <v>1490</v>
      </c>
      <c r="UM1" s="205" t="s">
        <v>1492</v>
      </c>
      <c r="UN1" s="205" t="s">
        <v>1494</v>
      </c>
      <c r="UO1" s="205" t="s">
        <v>1496</v>
      </c>
      <c r="UP1" s="205" t="s">
        <v>1498</v>
      </c>
      <c r="UQ1" s="205" t="s">
        <v>1500</v>
      </c>
      <c r="UR1" s="205" t="s">
        <v>1502</v>
      </c>
      <c r="US1" s="205" t="s">
        <v>1504</v>
      </c>
      <c r="UT1" s="205" t="s">
        <v>1506</v>
      </c>
      <c r="UU1" s="205" t="s">
        <v>1508</v>
      </c>
      <c r="UV1" s="205" t="s">
        <v>1510</v>
      </c>
      <c r="UW1" s="205" t="s">
        <v>1512</v>
      </c>
      <c r="UX1" s="202"/>
      <c r="UY1" s="205" t="s">
        <v>1516</v>
      </c>
      <c r="UZ1" s="205" t="s">
        <v>1518</v>
      </c>
      <c r="VA1" s="205" t="s">
        <v>1520</v>
      </c>
      <c r="VB1" s="205" t="s">
        <v>1522</v>
      </c>
      <c r="VC1" s="205" t="s">
        <v>1524</v>
      </c>
      <c r="VD1" s="208"/>
    </row>
    <row r="2" spans="1:576" s="145" customFormat="1" ht="14.45" hidden="1" x14ac:dyDescent="0.3">
      <c r="K2" s="183"/>
      <c r="V2" s="145" t="s">
        <v>193</v>
      </c>
      <c r="W2" s="145" t="s">
        <v>194</v>
      </c>
    </row>
    <row r="3" spans="1:576" ht="14.45" x14ac:dyDescent="0.3">
      <c r="B3" s="111"/>
      <c r="C3" s="112"/>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2"/>
    </row>
    <row r="4" spans="1:576" ht="14.45" x14ac:dyDescent="0.3">
      <c r="B4" s="111"/>
      <c r="C4" s="112"/>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2"/>
    </row>
    <row r="5" spans="1:576" ht="14.45" x14ac:dyDescent="0.3">
      <c r="B5" s="111"/>
      <c r="C5" s="112"/>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2"/>
    </row>
    <row r="6" spans="1:576" ht="14.45" x14ac:dyDescent="0.3">
      <c r="B6" s="111"/>
      <c r="C6" s="112" t="s">
        <v>313</v>
      </c>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2"/>
    </row>
    <row r="7" spans="1:576" ht="14.45" x14ac:dyDescent="0.3">
      <c r="B7" s="108"/>
      <c r="C7" s="112" t="s">
        <v>88</v>
      </c>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2"/>
    </row>
    <row r="8" spans="1:576" ht="14.45" x14ac:dyDescent="0.3">
      <c r="B8" s="114"/>
      <c r="C8" s="112" t="s">
        <v>312</v>
      </c>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2"/>
    </row>
    <row r="9" spans="1:576" ht="14.45" x14ac:dyDescent="0.3">
      <c r="B9" s="108"/>
      <c r="C9" s="112" t="s">
        <v>89</v>
      </c>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2"/>
    </row>
    <row r="10" spans="1:576" ht="29.45" thickBot="1" x14ac:dyDescent="0.35">
      <c r="K10" s="249"/>
      <c r="L10" s="249"/>
      <c r="M10" s="249"/>
      <c r="N10" s="250" t="s">
        <v>461</v>
      </c>
      <c r="O10" s="249"/>
      <c r="P10" s="249"/>
      <c r="Q10" s="249"/>
      <c r="R10" s="249"/>
      <c r="S10" s="249"/>
      <c r="T10" s="249"/>
      <c r="U10" s="249"/>
    </row>
    <row r="11" spans="1:576" ht="105.75" thickBot="1" x14ac:dyDescent="0.3">
      <c r="B11" s="217" t="s">
        <v>197</v>
      </c>
      <c r="C11" s="218" t="s">
        <v>196</v>
      </c>
      <c r="D11" s="219" t="s">
        <v>193</v>
      </c>
      <c r="E11" s="219" t="s">
        <v>194</v>
      </c>
      <c r="F11" s="219" t="s">
        <v>314</v>
      </c>
      <c r="G11" s="219" t="s">
        <v>530</v>
      </c>
      <c r="H11" s="219" t="s">
        <v>532</v>
      </c>
      <c r="I11" s="248" t="s">
        <v>533</v>
      </c>
      <c r="J11" s="219" t="s">
        <v>531</v>
      </c>
      <c r="K11" s="248" t="s">
        <v>188</v>
      </c>
      <c r="L11" s="248" t="s">
        <v>179</v>
      </c>
      <c r="M11" s="248" t="s">
        <v>542</v>
      </c>
      <c r="N11" s="248" t="s">
        <v>189</v>
      </c>
      <c r="O11" s="248" t="s">
        <v>172</v>
      </c>
      <c r="P11" s="248" t="s">
        <v>543</v>
      </c>
      <c r="Q11" s="248" t="s">
        <v>190</v>
      </c>
      <c r="R11" s="248" t="s">
        <v>544</v>
      </c>
      <c r="S11" s="248" t="s">
        <v>545</v>
      </c>
      <c r="T11" s="248" t="s">
        <v>191</v>
      </c>
      <c r="U11" s="248" t="s">
        <v>546</v>
      </c>
      <c r="V11" s="248" t="s">
        <v>462</v>
      </c>
      <c r="W11" s="248" t="s">
        <v>480</v>
      </c>
      <c r="X11" s="248" t="s">
        <v>463</v>
      </c>
      <c r="Y11" s="248" t="s">
        <v>477</v>
      </c>
      <c r="Z11" s="248" t="s">
        <v>464</v>
      </c>
      <c r="AA11" s="248" t="s">
        <v>465</v>
      </c>
      <c r="AB11" s="248" t="s">
        <v>466</v>
      </c>
      <c r="AC11" s="248" t="s">
        <v>476</v>
      </c>
      <c r="AD11" s="248" t="s">
        <v>467</v>
      </c>
      <c r="AE11" s="248" t="s">
        <v>468</v>
      </c>
      <c r="AF11" s="248" t="s">
        <v>469</v>
      </c>
      <c r="AG11" s="248" t="s">
        <v>475</v>
      </c>
      <c r="AH11" s="248" t="s">
        <v>470</v>
      </c>
      <c r="AI11" s="248" t="s">
        <v>471</v>
      </c>
      <c r="AJ11" s="248" t="s">
        <v>472</v>
      </c>
      <c r="AK11" s="248" t="s">
        <v>474</v>
      </c>
      <c r="AL11" s="248" t="s">
        <v>473</v>
      </c>
    </row>
    <row r="12" spans="1:576" ht="14.45" x14ac:dyDescent="0.3">
      <c r="B12" s="211" t="s">
        <v>317</v>
      </c>
      <c r="C12" s="212" t="s">
        <v>198</v>
      </c>
      <c r="D12" s="213">
        <f>D13+D38+D63+D69+D76</f>
        <v>8087426.5550000006</v>
      </c>
      <c r="E12" s="213">
        <f>E13+E38+E63+E69+E76</f>
        <v>5763274.0949999997</v>
      </c>
      <c r="F12" s="213">
        <f t="shared" ref="F12:F41" si="0">D12+E12</f>
        <v>13850700.65</v>
      </c>
      <c r="G12" s="213">
        <f>G13+G38+G63+G69+G76</f>
        <v>0</v>
      </c>
      <c r="H12" s="213">
        <f t="shared" ref="H12:H41" si="1">F12-G12</f>
        <v>13850700.65</v>
      </c>
      <c r="I12" s="213">
        <f>I13+I38+I63+I69+I76</f>
        <v>0</v>
      </c>
      <c r="J12" s="213">
        <f t="shared" ref="J12:J37" si="2">F12-I12</f>
        <v>13850700.65</v>
      </c>
      <c r="K12" s="213">
        <f t="shared" ref="K12:AJ12" si="3">K13+K38+K63+K69+K76</f>
        <v>3049052.8499999996</v>
      </c>
      <c r="L12" s="213">
        <f t="shared" si="3"/>
        <v>0</v>
      </c>
      <c r="M12" s="213">
        <f t="shared" si="3"/>
        <v>0</v>
      </c>
      <c r="N12" s="213">
        <f t="shared" si="3"/>
        <v>4969468.6399999997</v>
      </c>
      <c r="O12" s="213">
        <f t="shared" si="3"/>
        <v>0</v>
      </c>
      <c r="P12" s="213">
        <f t="shared" si="3"/>
        <v>0</v>
      </c>
      <c r="Q12" s="213">
        <f t="shared" si="3"/>
        <v>0</v>
      </c>
      <c r="R12" s="213">
        <f t="shared" si="3"/>
        <v>0</v>
      </c>
      <c r="S12" s="213">
        <f t="shared" si="3"/>
        <v>0</v>
      </c>
      <c r="T12" s="213">
        <f t="shared" si="3"/>
        <v>0</v>
      </c>
      <c r="U12" s="213">
        <f t="shared" si="3"/>
        <v>5832179.1600000001</v>
      </c>
      <c r="V12" s="213">
        <f t="shared" si="3"/>
        <v>1601225</v>
      </c>
      <c r="W12" s="213">
        <f t="shared" si="3"/>
        <v>0</v>
      </c>
      <c r="X12" s="213">
        <f t="shared" si="3"/>
        <v>7204232.0100000007</v>
      </c>
      <c r="Y12" s="213">
        <f t="shared" ref="Y12:Y41" si="4">V12+W12+X12</f>
        <v>8805457.0100000016</v>
      </c>
      <c r="Z12" s="213">
        <f t="shared" si="3"/>
        <v>0</v>
      </c>
      <c r="AA12" s="213">
        <f t="shared" si="3"/>
        <v>0</v>
      </c>
      <c r="AB12" s="213">
        <f t="shared" si="3"/>
        <v>0</v>
      </c>
      <c r="AC12" s="213">
        <f t="shared" ref="AC12:AC41" si="5">Z12+AA12+AB12</f>
        <v>0</v>
      </c>
      <c r="AD12" s="213">
        <f t="shared" si="3"/>
        <v>189000</v>
      </c>
      <c r="AE12" s="213">
        <f t="shared" si="3"/>
        <v>4856243.6399999997</v>
      </c>
      <c r="AF12" s="213">
        <f t="shared" si="3"/>
        <v>0</v>
      </c>
      <c r="AG12" s="213">
        <f t="shared" ref="AG12:AG41" si="6">AD12+AE12+AF12</f>
        <v>5045243.6399999997</v>
      </c>
      <c r="AH12" s="213">
        <f t="shared" si="3"/>
        <v>0</v>
      </c>
      <c r="AI12" s="213">
        <f t="shared" si="3"/>
        <v>0</v>
      </c>
      <c r="AJ12" s="213">
        <f t="shared" si="3"/>
        <v>0</v>
      </c>
      <c r="AK12" s="213">
        <f t="shared" ref="AK12:AK41" si="7">AH12+AI12+AJ12</f>
        <v>0</v>
      </c>
      <c r="AL12" s="213">
        <f t="shared" ref="AL12:AL41" si="8">Y12+AC12+AG12+AK12</f>
        <v>13850700.650000002</v>
      </c>
    </row>
    <row r="13" spans="1:576" ht="14.45" x14ac:dyDescent="0.3">
      <c r="B13" s="214" t="s">
        <v>318</v>
      </c>
      <c r="C13" s="215" t="s">
        <v>199</v>
      </c>
      <c r="D13" s="216">
        <f>SUM(D14:D37)</f>
        <v>7602636.4250000007</v>
      </c>
      <c r="E13" s="216">
        <f>SUM(E14:E37)</f>
        <v>5463274.0949999997</v>
      </c>
      <c r="F13" s="216">
        <f t="shared" si="0"/>
        <v>13065910.52</v>
      </c>
      <c r="G13" s="216">
        <f>SUM(G14:G37)</f>
        <v>0</v>
      </c>
      <c r="H13" s="216">
        <f t="shared" si="1"/>
        <v>13065910.52</v>
      </c>
      <c r="I13" s="216">
        <f>SUM(I14:I37)</f>
        <v>0</v>
      </c>
      <c r="J13" s="216">
        <f t="shared" si="2"/>
        <v>13065910.52</v>
      </c>
      <c r="K13" s="216">
        <f t="shared" ref="K13:AJ13" si="9">SUM(K14:K37)</f>
        <v>2264262.7199999997</v>
      </c>
      <c r="L13" s="216">
        <f t="shared" si="9"/>
        <v>0</v>
      </c>
      <c r="M13" s="216">
        <f t="shared" si="9"/>
        <v>0</v>
      </c>
      <c r="N13" s="216">
        <f t="shared" si="9"/>
        <v>4969468.6399999997</v>
      </c>
      <c r="O13" s="216">
        <f t="shared" si="9"/>
        <v>0</v>
      </c>
      <c r="P13" s="216">
        <f t="shared" si="9"/>
        <v>0</v>
      </c>
      <c r="Q13" s="216">
        <f t="shared" si="9"/>
        <v>0</v>
      </c>
      <c r="R13" s="216">
        <f t="shared" si="9"/>
        <v>0</v>
      </c>
      <c r="S13" s="216">
        <f t="shared" si="9"/>
        <v>0</v>
      </c>
      <c r="T13" s="216">
        <f t="shared" si="9"/>
        <v>0</v>
      </c>
      <c r="U13" s="216">
        <f t="shared" si="9"/>
        <v>5832179.1600000001</v>
      </c>
      <c r="V13" s="216">
        <f t="shared" si="9"/>
        <v>1298225</v>
      </c>
      <c r="W13" s="216">
        <f t="shared" si="9"/>
        <v>0</v>
      </c>
      <c r="X13" s="216">
        <f t="shared" si="9"/>
        <v>6723941.8800000008</v>
      </c>
      <c r="Y13" s="216">
        <f t="shared" si="4"/>
        <v>8022166.8800000008</v>
      </c>
      <c r="Z13" s="216">
        <f t="shared" si="9"/>
        <v>0</v>
      </c>
      <c r="AA13" s="216">
        <f t="shared" si="9"/>
        <v>0</v>
      </c>
      <c r="AB13" s="216">
        <f t="shared" si="9"/>
        <v>0</v>
      </c>
      <c r="AC13" s="216">
        <f t="shared" si="5"/>
        <v>0</v>
      </c>
      <c r="AD13" s="216">
        <f t="shared" si="9"/>
        <v>187500</v>
      </c>
      <c r="AE13" s="216">
        <f t="shared" si="9"/>
        <v>4856243.6399999997</v>
      </c>
      <c r="AF13" s="216">
        <f t="shared" si="9"/>
        <v>0</v>
      </c>
      <c r="AG13" s="216">
        <f t="shared" si="6"/>
        <v>5043743.6399999997</v>
      </c>
      <c r="AH13" s="216">
        <f t="shared" si="9"/>
        <v>0</v>
      </c>
      <c r="AI13" s="216">
        <f t="shared" si="9"/>
        <v>0</v>
      </c>
      <c r="AJ13" s="216">
        <f t="shared" si="9"/>
        <v>0</v>
      </c>
      <c r="AK13" s="216">
        <f t="shared" si="7"/>
        <v>0</v>
      </c>
      <c r="AL13" s="216">
        <f t="shared" si="8"/>
        <v>13065910.52</v>
      </c>
    </row>
    <row r="14" spans="1:576" ht="14.45" x14ac:dyDescent="0.3">
      <c r="B14" s="205" t="s">
        <v>319</v>
      </c>
      <c r="C14" s="206" t="s">
        <v>200</v>
      </c>
      <c r="D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148557</v>
      </c>
      <c r="E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07">
        <f t="shared" si="0"/>
        <v>148557</v>
      </c>
      <c r="G14" s="207"/>
      <c r="H14" s="207">
        <f t="shared" si="1"/>
        <v>148557</v>
      </c>
      <c r="I14" s="207"/>
      <c r="J14" s="207">
        <f t="shared" si="2"/>
        <v>148557</v>
      </c>
      <c r="K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148557</v>
      </c>
      <c r="V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148557</v>
      </c>
      <c r="Y14" s="207">
        <f t="shared" si="4"/>
        <v>148557</v>
      </c>
      <c r="Z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07">
        <f t="shared" si="5"/>
        <v>0</v>
      </c>
      <c r="AD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07">
        <f t="shared" si="6"/>
        <v>0</v>
      </c>
      <c r="AH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07">
        <f t="shared" si="7"/>
        <v>0</v>
      </c>
      <c r="AL14" s="207">
        <f t="shared" si="8"/>
        <v>148557</v>
      </c>
    </row>
    <row r="15" spans="1:576" ht="14.45" x14ac:dyDescent="0.3">
      <c r="B15" s="205" t="s">
        <v>685</v>
      </c>
      <c r="C15" s="206" t="s">
        <v>686</v>
      </c>
      <c r="D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6429074.4000000004</v>
      </c>
      <c r="E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4856243.6399999997</v>
      </c>
      <c r="F15" s="207">
        <f t="shared" si="0"/>
        <v>11285318.039999999</v>
      </c>
      <c r="G15" s="207"/>
      <c r="H15" s="207">
        <f t="shared" si="1"/>
        <v>11285318.039999999</v>
      </c>
      <c r="I15" s="207"/>
      <c r="J15" s="207">
        <f t="shared" si="2"/>
        <v>11285318.039999999</v>
      </c>
      <c r="K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756000</v>
      </c>
      <c r="L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4856243.6399999997</v>
      </c>
      <c r="O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5673074.4000000004</v>
      </c>
      <c r="V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720000</v>
      </c>
      <c r="W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5709074.4000000004</v>
      </c>
      <c r="Y15" s="207">
        <f t="shared" si="4"/>
        <v>6429074.4000000004</v>
      </c>
      <c r="Z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07">
        <f t="shared" si="5"/>
        <v>0</v>
      </c>
      <c r="AD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4856243.6399999997</v>
      </c>
      <c r="AF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07">
        <f t="shared" si="6"/>
        <v>4856243.6399999997</v>
      </c>
      <c r="AH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07">
        <f t="shared" si="7"/>
        <v>0</v>
      </c>
      <c r="AL15" s="207">
        <f t="shared" si="8"/>
        <v>11285318.039999999</v>
      </c>
    </row>
    <row r="16" spans="1:576" ht="14.45" x14ac:dyDescent="0.3">
      <c r="B16" s="205" t="s">
        <v>687</v>
      </c>
      <c r="C16" s="206" t="s">
        <v>688</v>
      </c>
      <c r="D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07">
        <f t="shared" si="0"/>
        <v>0</v>
      </c>
      <c r="G16" s="207"/>
      <c r="H16" s="207">
        <f t="shared" si="1"/>
        <v>0</v>
      </c>
      <c r="I16" s="207"/>
      <c r="J16" s="207">
        <f t="shared" si="2"/>
        <v>0</v>
      </c>
      <c r="K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07">
        <f t="shared" si="4"/>
        <v>0</v>
      </c>
      <c r="Z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07">
        <f t="shared" si="5"/>
        <v>0</v>
      </c>
      <c r="AD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07">
        <f t="shared" si="6"/>
        <v>0</v>
      </c>
      <c r="AH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07">
        <f t="shared" si="7"/>
        <v>0</v>
      </c>
      <c r="AL16" s="207">
        <f t="shared" si="8"/>
        <v>0</v>
      </c>
    </row>
    <row r="17" spans="2:38" ht="14.45" x14ac:dyDescent="0.3">
      <c r="B17" s="205" t="s">
        <v>689</v>
      </c>
      <c r="C17" s="206" t="s">
        <v>690</v>
      </c>
      <c r="D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10547.76</v>
      </c>
      <c r="E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07">
        <f t="shared" si="0"/>
        <v>10547.76</v>
      </c>
      <c r="G17" s="207"/>
      <c r="H17" s="207">
        <f t="shared" si="1"/>
        <v>10547.76</v>
      </c>
      <c r="I17" s="207"/>
      <c r="J17" s="207">
        <f t="shared" si="2"/>
        <v>10547.76</v>
      </c>
      <c r="K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10547.76</v>
      </c>
      <c r="V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10547.76</v>
      </c>
      <c r="Y17" s="207">
        <f t="shared" si="4"/>
        <v>10547.76</v>
      </c>
      <c r="Z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07">
        <f t="shared" si="5"/>
        <v>0</v>
      </c>
      <c r="AD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07">
        <f t="shared" si="6"/>
        <v>0</v>
      </c>
      <c r="AH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07">
        <f t="shared" si="7"/>
        <v>0</v>
      </c>
      <c r="AL17" s="207">
        <f t="shared" si="8"/>
        <v>10547.76</v>
      </c>
    </row>
    <row r="18" spans="2:38" ht="14.45" x14ac:dyDescent="0.3">
      <c r="B18" s="205" t="s">
        <v>691</v>
      </c>
      <c r="C18" s="206" t="s">
        <v>692</v>
      </c>
      <c r="D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07">
        <f t="shared" si="0"/>
        <v>0</v>
      </c>
      <c r="G18" s="207"/>
      <c r="H18" s="207">
        <f t="shared" si="1"/>
        <v>0</v>
      </c>
      <c r="I18" s="207"/>
      <c r="J18" s="207">
        <f t="shared" si="2"/>
        <v>0</v>
      </c>
      <c r="K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07">
        <f t="shared" si="4"/>
        <v>0</v>
      </c>
      <c r="Z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07">
        <f t="shared" si="5"/>
        <v>0</v>
      </c>
      <c r="AD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07">
        <f t="shared" si="6"/>
        <v>0</v>
      </c>
      <c r="AH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07">
        <f t="shared" si="7"/>
        <v>0</v>
      </c>
      <c r="AL18" s="207">
        <f t="shared" si="8"/>
        <v>0</v>
      </c>
    </row>
    <row r="19" spans="2:38" ht="14.45" x14ac:dyDescent="0.3">
      <c r="B19" s="205" t="s">
        <v>693</v>
      </c>
      <c r="C19" s="206" t="s">
        <v>694</v>
      </c>
      <c r="D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07">
        <f t="shared" si="0"/>
        <v>0</v>
      </c>
      <c r="G19" s="207"/>
      <c r="H19" s="207">
        <f t="shared" si="1"/>
        <v>0</v>
      </c>
      <c r="I19" s="207"/>
      <c r="J19" s="207">
        <f t="shared" si="2"/>
        <v>0</v>
      </c>
      <c r="K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07">
        <f t="shared" si="4"/>
        <v>0</v>
      </c>
      <c r="Z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07">
        <f t="shared" si="5"/>
        <v>0</v>
      </c>
      <c r="AD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07">
        <f t="shared" si="6"/>
        <v>0</v>
      </c>
      <c r="AH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07">
        <f t="shared" si="7"/>
        <v>0</v>
      </c>
      <c r="AL19" s="207">
        <f t="shared" si="8"/>
        <v>0</v>
      </c>
    </row>
    <row r="20" spans="2:38" ht="14.45" x14ac:dyDescent="0.3">
      <c r="B20" s="205" t="s">
        <v>695</v>
      </c>
      <c r="C20" s="206" t="s">
        <v>696</v>
      </c>
      <c r="D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07">
        <f t="shared" si="0"/>
        <v>0</v>
      </c>
      <c r="G20" s="207"/>
      <c r="H20" s="207">
        <f t="shared" si="1"/>
        <v>0</v>
      </c>
      <c r="I20" s="207"/>
      <c r="J20" s="207">
        <f t="shared" si="2"/>
        <v>0</v>
      </c>
      <c r="K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07">
        <f t="shared" si="4"/>
        <v>0</v>
      </c>
      <c r="Z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07">
        <f t="shared" si="5"/>
        <v>0</v>
      </c>
      <c r="AD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07">
        <f t="shared" si="6"/>
        <v>0</v>
      </c>
      <c r="AH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07">
        <f t="shared" si="7"/>
        <v>0</v>
      </c>
      <c r="AL20" s="207">
        <f t="shared" si="8"/>
        <v>0</v>
      </c>
    </row>
    <row r="21" spans="2:38" ht="14.45" x14ac:dyDescent="0.3">
      <c r="B21" s="205" t="s">
        <v>320</v>
      </c>
      <c r="C21" s="206" t="s">
        <v>201</v>
      </c>
      <c r="D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07">
        <f t="shared" si="0"/>
        <v>0</v>
      </c>
      <c r="G21" s="207"/>
      <c r="H21" s="207">
        <f t="shared" si="1"/>
        <v>0</v>
      </c>
      <c r="I21" s="207"/>
      <c r="J21" s="207">
        <f t="shared" si="2"/>
        <v>0</v>
      </c>
      <c r="K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07">
        <f t="shared" si="4"/>
        <v>0</v>
      </c>
      <c r="Z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07">
        <f t="shared" si="5"/>
        <v>0</v>
      </c>
      <c r="AD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07">
        <f t="shared" si="6"/>
        <v>0</v>
      </c>
      <c r="AH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07">
        <f t="shared" si="7"/>
        <v>0</v>
      </c>
      <c r="AL21" s="207">
        <f t="shared" si="8"/>
        <v>0</v>
      </c>
    </row>
    <row r="22" spans="2:38" ht="14.45" x14ac:dyDescent="0.3">
      <c r="B22" s="205" t="s">
        <v>698</v>
      </c>
      <c r="C22" s="206" t="s">
        <v>697</v>
      </c>
      <c r="D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07">
        <f t="shared" si="0"/>
        <v>0</v>
      </c>
      <c r="G22" s="207"/>
      <c r="H22" s="207">
        <f t="shared" si="1"/>
        <v>0</v>
      </c>
      <c r="I22" s="207"/>
      <c r="J22" s="207">
        <f t="shared" si="2"/>
        <v>0</v>
      </c>
      <c r="K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07">
        <f t="shared" si="4"/>
        <v>0</v>
      </c>
      <c r="Z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07">
        <f t="shared" si="5"/>
        <v>0</v>
      </c>
      <c r="AD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07">
        <f t="shared" si="6"/>
        <v>0</v>
      </c>
      <c r="AH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07">
        <f t="shared" si="7"/>
        <v>0</v>
      </c>
      <c r="AL22" s="207">
        <f t="shared" si="8"/>
        <v>0</v>
      </c>
    </row>
    <row r="23" spans="2:38" ht="14.45" x14ac:dyDescent="0.3">
      <c r="B23" s="205" t="s">
        <v>321</v>
      </c>
      <c r="C23" s="206" t="s">
        <v>202</v>
      </c>
      <c r="D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07">
        <f t="shared" si="0"/>
        <v>0</v>
      </c>
      <c r="G23" s="207"/>
      <c r="H23" s="207">
        <f t="shared" si="1"/>
        <v>0</v>
      </c>
      <c r="I23" s="207"/>
      <c r="J23" s="207">
        <f t="shared" si="2"/>
        <v>0</v>
      </c>
      <c r="K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07">
        <f t="shared" si="4"/>
        <v>0</v>
      </c>
      <c r="Z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07">
        <f t="shared" si="5"/>
        <v>0</v>
      </c>
      <c r="AD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07">
        <f t="shared" si="6"/>
        <v>0</v>
      </c>
      <c r="AH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07">
        <f t="shared" si="7"/>
        <v>0</v>
      </c>
      <c r="AL23" s="207">
        <f t="shared" si="8"/>
        <v>0</v>
      </c>
    </row>
    <row r="24" spans="2:38" ht="14.45" x14ac:dyDescent="0.3">
      <c r="B24" s="205" t="s">
        <v>700</v>
      </c>
      <c r="C24" s="206" t="s">
        <v>699</v>
      </c>
      <c r="D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07">
        <f t="shared" si="0"/>
        <v>0</v>
      </c>
      <c r="G24" s="207"/>
      <c r="H24" s="207">
        <f t="shared" si="1"/>
        <v>0</v>
      </c>
      <c r="I24" s="207"/>
      <c r="J24" s="207">
        <f t="shared" si="2"/>
        <v>0</v>
      </c>
      <c r="K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07">
        <f t="shared" si="4"/>
        <v>0</v>
      </c>
      <c r="Z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07">
        <f t="shared" si="5"/>
        <v>0</v>
      </c>
      <c r="AD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07">
        <f t="shared" si="6"/>
        <v>0</v>
      </c>
      <c r="AH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07">
        <f t="shared" si="7"/>
        <v>0</v>
      </c>
      <c r="AL24" s="207">
        <f t="shared" si="8"/>
        <v>0</v>
      </c>
    </row>
    <row r="25" spans="2:38" ht="14.45" x14ac:dyDescent="0.3">
      <c r="B25" s="205" t="s">
        <v>702</v>
      </c>
      <c r="C25" s="206" t="s">
        <v>701</v>
      </c>
      <c r="D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07">
        <f t="shared" si="0"/>
        <v>0</v>
      </c>
      <c r="G25" s="207"/>
      <c r="H25" s="207">
        <f t="shared" si="1"/>
        <v>0</v>
      </c>
      <c r="I25" s="207"/>
      <c r="J25" s="207">
        <f t="shared" si="2"/>
        <v>0</v>
      </c>
      <c r="K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07">
        <f t="shared" si="4"/>
        <v>0</v>
      </c>
      <c r="Z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07">
        <f t="shared" si="5"/>
        <v>0</v>
      </c>
      <c r="AD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07">
        <f t="shared" si="6"/>
        <v>0</v>
      </c>
      <c r="AH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07">
        <f t="shared" si="7"/>
        <v>0</v>
      </c>
      <c r="AL25" s="207">
        <f t="shared" si="8"/>
        <v>0</v>
      </c>
    </row>
    <row r="26" spans="2:38" ht="14.45" x14ac:dyDescent="0.3">
      <c r="B26" s="205" t="s">
        <v>704</v>
      </c>
      <c r="C26" s="206" t="s">
        <v>703</v>
      </c>
      <c r="D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07">
        <f t="shared" si="0"/>
        <v>0</v>
      </c>
      <c r="G26" s="207"/>
      <c r="H26" s="207">
        <f t="shared" si="1"/>
        <v>0</v>
      </c>
      <c r="I26" s="207"/>
      <c r="J26" s="207">
        <f t="shared" si="2"/>
        <v>0</v>
      </c>
      <c r="K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07">
        <f t="shared" si="4"/>
        <v>0</v>
      </c>
      <c r="Z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07">
        <f t="shared" si="5"/>
        <v>0</v>
      </c>
      <c r="AD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07">
        <f t="shared" si="6"/>
        <v>0</v>
      </c>
      <c r="AH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07">
        <f t="shared" si="7"/>
        <v>0</v>
      </c>
      <c r="AL26" s="207">
        <f t="shared" si="8"/>
        <v>0</v>
      </c>
    </row>
    <row r="27" spans="2:38" ht="14.45" x14ac:dyDescent="0.3">
      <c r="B27" s="205" t="s">
        <v>322</v>
      </c>
      <c r="C27" s="206" t="s">
        <v>203</v>
      </c>
      <c r="D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640787.78</v>
      </c>
      <c r="E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07">
        <f t="shared" si="0"/>
        <v>640787.78</v>
      </c>
      <c r="G27" s="207"/>
      <c r="H27" s="207">
        <f t="shared" si="1"/>
        <v>640787.78</v>
      </c>
      <c r="I27" s="207"/>
      <c r="J27" s="207">
        <f t="shared" si="2"/>
        <v>640787.78</v>
      </c>
      <c r="K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527562.78</v>
      </c>
      <c r="L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113225</v>
      </c>
      <c r="O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488225</v>
      </c>
      <c r="W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152562.78</v>
      </c>
      <c r="Y27" s="207">
        <f t="shared" si="4"/>
        <v>640787.78</v>
      </c>
      <c r="Z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07">
        <f t="shared" si="5"/>
        <v>0</v>
      </c>
      <c r="AD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07">
        <f t="shared" si="6"/>
        <v>0</v>
      </c>
      <c r="AH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07">
        <f t="shared" si="7"/>
        <v>0</v>
      </c>
      <c r="AL27" s="207">
        <f t="shared" si="8"/>
        <v>640787.78</v>
      </c>
    </row>
    <row r="28" spans="2:38" ht="14.45" x14ac:dyDescent="0.3">
      <c r="B28" s="205" t="s">
        <v>705</v>
      </c>
      <c r="C28" s="206" t="s">
        <v>706</v>
      </c>
      <c r="D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73258.73</v>
      </c>
      <c r="E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404686.97</v>
      </c>
      <c r="F28" s="207">
        <f t="shared" si="0"/>
        <v>477945.69999999995</v>
      </c>
      <c r="G28" s="207"/>
      <c r="H28" s="207">
        <f t="shared" si="1"/>
        <v>477945.69999999995</v>
      </c>
      <c r="I28" s="207"/>
      <c r="J28" s="207">
        <f t="shared" si="2"/>
        <v>477945.69999999995</v>
      </c>
      <c r="K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477945.69999999995</v>
      </c>
      <c r="L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W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417945.69999999995</v>
      </c>
      <c r="Y28" s="207">
        <f t="shared" si="4"/>
        <v>477945.69999999995</v>
      </c>
      <c r="Z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07">
        <f t="shared" si="5"/>
        <v>0</v>
      </c>
      <c r="AD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07">
        <f t="shared" si="6"/>
        <v>0</v>
      </c>
      <c r="AH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07">
        <f t="shared" si="7"/>
        <v>0</v>
      </c>
      <c r="AL28" s="207">
        <f t="shared" si="8"/>
        <v>477945.69999999995</v>
      </c>
    </row>
    <row r="29" spans="2:38" ht="14.45" x14ac:dyDescent="0.3">
      <c r="B29" s="205" t="s">
        <v>708</v>
      </c>
      <c r="C29" s="206" t="s">
        <v>707</v>
      </c>
      <c r="D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300410.755</v>
      </c>
      <c r="E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202343.48499999999</v>
      </c>
      <c r="F29" s="207">
        <f t="shared" si="0"/>
        <v>502754.24</v>
      </c>
      <c r="G29" s="207"/>
      <c r="H29" s="207">
        <f t="shared" si="1"/>
        <v>502754.24</v>
      </c>
      <c r="I29" s="207"/>
      <c r="J29" s="207">
        <f t="shared" si="2"/>
        <v>502754.24</v>
      </c>
      <c r="K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502754.24</v>
      </c>
      <c r="L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W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285254.24</v>
      </c>
      <c r="Y29" s="207">
        <f t="shared" si="4"/>
        <v>315254.24</v>
      </c>
      <c r="Z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07">
        <f t="shared" si="5"/>
        <v>0</v>
      </c>
      <c r="AD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187500</v>
      </c>
      <c r="AE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07">
        <f t="shared" si="6"/>
        <v>187500</v>
      </c>
      <c r="AH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07">
        <f t="shared" si="7"/>
        <v>0</v>
      </c>
      <c r="AL29" s="207">
        <f t="shared" si="8"/>
        <v>502754.24</v>
      </c>
    </row>
    <row r="30" spans="2:38" ht="14.45" x14ac:dyDescent="0.3">
      <c r="B30" s="205" t="s">
        <v>323</v>
      </c>
      <c r="C30" s="206" t="s">
        <v>204</v>
      </c>
      <c r="D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07">
        <f t="shared" si="0"/>
        <v>0</v>
      </c>
      <c r="G30" s="207"/>
      <c r="H30" s="207">
        <f t="shared" si="1"/>
        <v>0</v>
      </c>
      <c r="I30" s="207"/>
      <c r="J30" s="207">
        <f t="shared" si="2"/>
        <v>0</v>
      </c>
      <c r="K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07">
        <f t="shared" si="4"/>
        <v>0</v>
      </c>
      <c r="Z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07">
        <f t="shared" si="5"/>
        <v>0</v>
      </c>
      <c r="AD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07">
        <f t="shared" si="6"/>
        <v>0</v>
      </c>
      <c r="AH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07">
        <f t="shared" si="7"/>
        <v>0</v>
      </c>
      <c r="AL30" s="207">
        <f t="shared" si="8"/>
        <v>0</v>
      </c>
    </row>
    <row r="31" spans="2:38" ht="14.45" x14ac:dyDescent="0.3">
      <c r="B31" s="205" t="s">
        <v>710</v>
      </c>
      <c r="C31" s="206" t="s">
        <v>709</v>
      </c>
      <c r="D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07">
        <f t="shared" si="0"/>
        <v>0</v>
      </c>
      <c r="G31" s="207"/>
      <c r="H31" s="207">
        <f t="shared" si="1"/>
        <v>0</v>
      </c>
      <c r="I31" s="207"/>
      <c r="J31" s="207">
        <f t="shared" si="2"/>
        <v>0</v>
      </c>
      <c r="K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07">
        <f t="shared" si="4"/>
        <v>0</v>
      </c>
      <c r="Z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07">
        <f t="shared" si="5"/>
        <v>0</v>
      </c>
      <c r="AD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07">
        <f t="shared" si="6"/>
        <v>0</v>
      </c>
      <c r="AH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07">
        <f t="shared" si="7"/>
        <v>0</v>
      </c>
      <c r="AL31" s="207">
        <f t="shared" si="8"/>
        <v>0</v>
      </c>
    </row>
    <row r="32" spans="2:38" ht="14.45" x14ac:dyDescent="0.3">
      <c r="B32" s="205" t="s">
        <v>324</v>
      </c>
      <c r="C32" s="206" t="s">
        <v>205</v>
      </c>
      <c r="D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07">
        <f t="shared" si="0"/>
        <v>0</v>
      </c>
      <c r="G32" s="207"/>
      <c r="H32" s="207">
        <f t="shared" si="1"/>
        <v>0</v>
      </c>
      <c r="I32" s="207"/>
      <c r="J32" s="207">
        <f t="shared" si="2"/>
        <v>0</v>
      </c>
      <c r="K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07">
        <f t="shared" si="4"/>
        <v>0</v>
      </c>
      <c r="Z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07">
        <f t="shared" si="5"/>
        <v>0</v>
      </c>
      <c r="AD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07">
        <f t="shared" si="6"/>
        <v>0</v>
      </c>
      <c r="AH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07">
        <f t="shared" si="7"/>
        <v>0</v>
      </c>
      <c r="AL32" s="207">
        <f t="shared" si="8"/>
        <v>0</v>
      </c>
    </row>
    <row r="33" spans="2:38" ht="14.45" x14ac:dyDescent="0.3">
      <c r="B33" s="205" t="s">
        <v>711</v>
      </c>
      <c r="C33" s="206" t="s">
        <v>713</v>
      </c>
      <c r="D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07">
        <f t="shared" si="0"/>
        <v>0</v>
      </c>
      <c r="G33" s="207"/>
      <c r="H33" s="207">
        <f t="shared" si="1"/>
        <v>0</v>
      </c>
      <c r="I33" s="207"/>
      <c r="J33" s="207">
        <f t="shared" si="2"/>
        <v>0</v>
      </c>
      <c r="K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07">
        <f t="shared" si="4"/>
        <v>0</v>
      </c>
      <c r="Z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07">
        <f t="shared" si="5"/>
        <v>0</v>
      </c>
      <c r="AD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07">
        <f t="shared" si="6"/>
        <v>0</v>
      </c>
      <c r="AH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07">
        <f t="shared" si="7"/>
        <v>0</v>
      </c>
      <c r="AL33" s="207">
        <f t="shared" si="8"/>
        <v>0</v>
      </c>
    </row>
    <row r="34" spans="2:38" ht="14.45" x14ac:dyDescent="0.3">
      <c r="B34" s="205" t="s">
        <v>712</v>
      </c>
      <c r="C34" s="206" t="s">
        <v>714</v>
      </c>
      <c r="D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07">
        <f t="shared" si="0"/>
        <v>0</v>
      </c>
      <c r="G34" s="207"/>
      <c r="H34" s="207">
        <f t="shared" si="1"/>
        <v>0</v>
      </c>
      <c r="I34" s="207"/>
      <c r="J34" s="207">
        <f t="shared" si="2"/>
        <v>0</v>
      </c>
      <c r="K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07">
        <f t="shared" si="4"/>
        <v>0</v>
      </c>
      <c r="Z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07">
        <f t="shared" si="5"/>
        <v>0</v>
      </c>
      <c r="AD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07">
        <f t="shared" si="6"/>
        <v>0</v>
      </c>
      <c r="AH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07">
        <f t="shared" si="7"/>
        <v>0</v>
      </c>
      <c r="AL34" s="207">
        <f t="shared" si="8"/>
        <v>0</v>
      </c>
    </row>
    <row r="35" spans="2:38" ht="14.45" x14ac:dyDescent="0.3">
      <c r="B35" s="205" t="s">
        <v>716</v>
      </c>
      <c r="C35" s="206" t="s">
        <v>715</v>
      </c>
      <c r="D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07">
        <f t="shared" si="0"/>
        <v>0</v>
      </c>
      <c r="G35" s="207"/>
      <c r="H35" s="207">
        <f t="shared" si="1"/>
        <v>0</v>
      </c>
      <c r="I35" s="207"/>
      <c r="J35" s="207">
        <f t="shared" si="2"/>
        <v>0</v>
      </c>
      <c r="K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07">
        <f t="shared" si="4"/>
        <v>0</v>
      </c>
      <c r="Z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07">
        <f t="shared" si="5"/>
        <v>0</v>
      </c>
      <c r="AD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07">
        <f t="shared" si="6"/>
        <v>0</v>
      </c>
      <c r="AH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07">
        <f t="shared" si="7"/>
        <v>0</v>
      </c>
      <c r="AL35" s="207">
        <f t="shared" si="8"/>
        <v>0</v>
      </c>
    </row>
    <row r="36" spans="2:38" ht="14.45" x14ac:dyDescent="0.3">
      <c r="B36" s="205" t="s">
        <v>316</v>
      </c>
      <c r="C36" s="206" t="s">
        <v>206</v>
      </c>
      <c r="D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07">
        <f t="shared" si="0"/>
        <v>0</v>
      </c>
      <c r="G36" s="207"/>
      <c r="H36" s="207">
        <f t="shared" si="1"/>
        <v>0</v>
      </c>
      <c r="I36" s="207"/>
      <c r="J36" s="207">
        <f t="shared" si="2"/>
        <v>0</v>
      </c>
      <c r="K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07">
        <f t="shared" si="4"/>
        <v>0</v>
      </c>
      <c r="Z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07">
        <f t="shared" si="5"/>
        <v>0</v>
      </c>
      <c r="AD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07">
        <f t="shared" si="6"/>
        <v>0</v>
      </c>
      <c r="AH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07">
        <f t="shared" si="7"/>
        <v>0</v>
      </c>
      <c r="AL36" s="207">
        <f t="shared" si="8"/>
        <v>0</v>
      </c>
    </row>
    <row r="37" spans="2:38" ht="14.45" x14ac:dyDescent="0.3">
      <c r="B37" s="205" t="s">
        <v>731</v>
      </c>
      <c r="C37" s="206" t="s">
        <v>732</v>
      </c>
      <c r="D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07">
        <f t="shared" si="0"/>
        <v>0</v>
      </c>
      <c r="G37" s="207"/>
      <c r="H37" s="207">
        <f t="shared" si="1"/>
        <v>0</v>
      </c>
      <c r="I37" s="207"/>
      <c r="J37" s="207">
        <f t="shared" si="2"/>
        <v>0</v>
      </c>
      <c r="K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07">
        <f t="shared" si="4"/>
        <v>0</v>
      </c>
      <c r="Z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07">
        <f t="shared" si="5"/>
        <v>0</v>
      </c>
      <c r="AD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07">
        <f t="shared" si="6"/>
        <v>0</v>
      </c>
      <c r="AH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07">
        <f t="shared" si="7"/>
        <v>0</v>
      </c>
      <c r="AL37" s="207">
        <f t="shared" si="8"/>
        <v>0</v>
      </c>
    </row>
    <row r="38" spans="2:38" ht="14.45" x14ac:dyDescent="0.3">
      <c r="B38" s="214" t="s">
        <v>325</v>
      </c>
      <c r="C38" s="215" t="s">
        <v>207</v>
      </c>
      <c r="D38" s="216">
        <f>SUM(D39:D62)</f>
        <v>484790.13000000006</v>
      </c>
      <c r="E38" s="216">
        <f>SUM(E39:E62)</f>
        <v>300000</v>
      </c>
      <c r="F38" s="216">
        <f t="shared" si="0"/>
        <v>784790.13000000012</v>
      </c>
      <c r="G38" s="216">
        <f>SUM(G39:G62)</f>
        <v>0</v>
      </c>
      <c r="H38" s="216">
        <f t="shared" si="1"/>
        <v>784790.13000000012</v>
      </c>
      <c r="I38" s="216">
        <f t="shared" ref="I38:X38" si="10">SUM(I39:I62)</f>
        <v>0</v>
      </c>
      <c r="J38" s="216">
        <f t="shared" si="10"/>
        <v>784790.13000000012</v>
      </c>
      <c r="K38" s="216">
        <f t="shared" si="10"/>
        <v>784790.13000000012</v>
      </c>
      <c r="L38" s="216">
        <f t="shared" si="10"/>
        <v>0</v>
      </c>
      <c r="M38" s="216">
        <f t="shared" si="10"/>
        <v>0</v>
      </c>
      <c r="N38" s="216">
        <f t="shared" si="10"/>
        <v>0</v>
      </c>
      <c r="O38" s="216">
        <f t="shared" si="10"/>
        <v>0</v>
      </c>
      <c r="P38" s="216">
        <f t="shared" si="10"/>
        <v>0</v>
      </c>
      <c r="Q38" s="216">
        <f t="shared" si="10"/>
        <v>0</v>
      </c>
      <c r="R38" s="216">
        <f t="shared" si="10"/>
        <v>0</v>
      </c>
      <c r="S38" s="216">
        <f t="shared" si="10"/>
        <v>0</v>
      </c>
      <c r="T38" s="216">
        <f t="shared" si="10"/>
        <v>0</v>
      </c>
      <c r="U38" s="216">
        <f t="shared" si="10"/>
        <v>0</v>
      </c>
      <c r="V38" s="216">
        <f t="shared" si="10"/>
        <v>303000</v>
      </c>
      <c r="W38" s="216">
        <f t="shared" si="10"/>
        <v>0</v>
      </c>
      <c r="X38" s="216">
        <f t="shared" si="10"/>
        <v>480290.13000000006</v>
      </c>
      <c r="Y38" s="216">
        <f t="shared" si="4"/>
        <v>783290.13000000012</v>
      </c>
      <c r="Z38" s="216">
        <f>SUM(Z39:Z62)</f>
        <v>0</v>
      </c>
      <c r="AA38" s="216">
        <f>SUM(AA39:AA62)</f>
        <v>0</v>
      </c>
      <c r="AB38" s="216">
        <f>SUM(AB39:AB62)</f>
        <v>0</v>
      </c>
      <c r="AC38" s="216">
        <f t="shared" si="5"/>
        <v>0</v>
      </c>
      <c r="AD38" s="216">
        <f>SUM(AD39:AD62)</f>
        <v>1500</v>
      </c>
      <c r="AE38" s="216">
        <f>SUM(AE39:AE62)</f>
        <v>0</v>
      </c>
      <c r="AF38" s="216">
        <f>SUM(AF39:AF62)</f>
        <v>0</v>
      </c>
      <c r="AG38" s="216">
        <f t="shared" si="6"/>
        <v>1500</v>
      </c>
      <c r="AH38" s="216">
        <f>SUM(AH39:AH62)</f>
        <v>0</v>
      </c>
      <c r="AI38" s="216">
        <f>SUM(AI39:AI62)</f>
        <v>0</v>
      </c>
      <c r="AJ38" s="216">
        <f>SUM(AJ39:AJ62)</f>
        <v>0</v>
      </c>
      <c r="AK38" s="216">
        <f t="shared" si="7"/>
        <v>0</v>
      </c>
      <c r="AL38" s="216">
        <f t="shared" si="8"/>
        <v>784790.13000000012</v>
      </c>
    </row>
    <row r="39" spans="2:38" ht="14.45" x14ac:dyDescent="0.3">
      <c r="B39" s="205" t="s">
        <v>733</v>
      </c>
      <c r="C39" s="206" t="s">
        <v>734</v>
      </c>
      <c r="D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07">
        <f t="shared" si="0"/>
        <v>0</v>
      </c>
      <c r="G39" s="207"/>
      <c r="H39" s="207">
        <f t="shared" si="1"/>
        <v>0</v>
      </c>
      <c r="I39" s="207"/>
      <c r="J39" s="207">
        <f>F39-I39</f>
        <v>0</v>
      </c>
      <c r="K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07">
        <f t="shared" si="4"/>
        <v>0</v>
      </c>
      <c r="Z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07">
        <f t="shared" si="5"/>
        <v>0</v>
      </c>
      <c r="AD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07">
        <f t="shared" si="6"/>
        <v>0</v>
      </c>
      <c r="AH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07">
        <f t="shared" si="7"/>
        <v>0</v>
      </c>
      <c r="AL39" s="207">
        <f t="shared" si="8"/>
        <v>0</v>
      </c>
    </row>
    <row r="40" spans="2:38" ht="14.45" x14ac:dyDescent="0.3">
      <c r="B40" s="205" t="s">
        <v>326</v>
      </c>
      <c r="C40" s="206" t="s">
        <v>208</v>
      </c>
      <c r="D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07">
        <f t="shared" si="0"/>
        <v>0</v>
      </c>
      <c r="G40" s="207"/>
      <c r="H40" s="207">
        <f t="shared" si="1"/>
        <v>0</v>
      </c>
      <c r="I40" s="207"/>
      <c r="J40" s="207">
        <f>F40-I40</f>
        <v>0</v>
      </c>
      <c r="K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07">
        <f t="shared" si="4"/>
        <v>0</v>
      </c>
      <c r="Z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07">
        <f t="shared" si="5"/>
        <v>0</v>
      </c>
      <c r="AD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07">
        <f t="shared" si="6"/>
        <v>0</v>
      </c>
      <c r="AH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07">
        <f t="shared" si="7"/>
        <v>0</v>
      </c>
      <c r="AL40" s="207">
        <f t="shared" si="8"/>
        <v>0</v>
      </c>
    </row>
    <row r="41" spans="2:38" ht="14.45" x14ac:dyDescent="0.3">
      <c r="B41" s="205" t="s">
        <v>735</v>
      </c>
      <c r="C41" s="206" t="s">
        <v>736</v>
      </c>
      <c r="D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07">
        <f t="shared" si="0"/>
        <v>0</v>
      </c>
      <c r="G41" s="207"/>
      <c r="H41" s="207">
        <f t="shared" si="1"/>
        <v>0</v>
      </c>
      <c r="I41" s="207"/>
      <c r="J41" s="207">
        <f>F41-I41</f>
        <v>0</v>
      </c>
      <c r="K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07">
        <f t="shared" si="4"/>
        <v>0</v>
      </c>
      <c r="Z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07">
        <f t="shared" si="5"/>
        <v>0</v>
      </c>
      <c r="AD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07">
        <f t="shared" si="6"/>
        <v>0</v>
      </c>
      <c r="AH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07">
        <f t="shared" si="7"/>
        <v>0</v>
      </c>
      <c r="AL41" s="207">
        <f t="shared" si="8"/>
        <v>0</v>
      </c>
    </row>
    <row r="42" spans="2:38" ht="14.45" x14ac:dyDescent="0.3">
      <c r="B42" s="205" t="s">
        <v>737</v>
      </c>
      <c r="C42" s="206" t="s">
        <v>738</v>
      </c>
      <c r="D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07">
        <f t="shared" ref="F42:F62" si="11">D42+E42</f>
        <v>0</v>
      </c>
      <c r="G42" s="207"/>
      <c r="H42" s="207">
        <f t="shared" ref="H42:H62" si="12">F42-G42</f>
        <v>0</v>
      </c>
      <c r="I42" s="207"/>
      <c r="J42" s="207">
        <f t="shared" ref="J42:J62" si="13">F42-I42</f>
        <v>0</v>
      </c>
      <c r="K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07">
        <f t="shared" ref="Y42:Y62" si="14">V42+W42+X42</f>
        <v>0</v>
      </c>
      <c r="Z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07">
        <f t="shared" ref="AC42:AC62" si="15">Z42+AA42+AB42</f>
        <v>0</v>
      </c>
      <c r="AD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07">
        <f t="shared" ref="AG42:AG62" si="16">AD42+AE42+AF42</f>
        <v>0</v>
      </c>
      <c r="AH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07">
        <f t="shared" ref="AK42:AK62" si="17">AH42+AI42+AJ42</f>
        <v>0</v>
      </c>
      <c r="AL42" s="207">
        <f t="shared" ref="AL42:AL62" si="18">Y42+AC42+AG42+AK42</f>
        <v>0</v>
      </c>
    </row>
    <row r="43" spans="2:38" ht="14.45" x14ac:dyDescent="0.3">
      <c r="B43" s="205" t="s">
        <v>327</v>
      </c>
      <c r="C43" s="206" t="s">
        <v>209</v>
      </c>
      <c r="D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07">
        <f t="shared" si="11"/>
        <v>0</v>
      </c>
      <c r="G43" s="207"/>
      <c r="H43" s="207">
        <f t="shared" si="12"/>
        <v>0</v>
      </c>
      <c r="I43" s="207"/>
      <c r="J43" s="207">
        <f t="shared" si="13"/>
        <v>0</v>
      </c>
      <c r="K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07">
        <f t="shared" si="14"/>
        <v>0</v>
      </c>
      <c r="Z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07">
        <f t="shared" si="15"/>
        <v>0</v>
      </c>
      <c r="AD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07">
        <f t="shared" si="16"/>
        <v>0</v>
      </c>
      <c r="AH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07">
        <f t="shared" si="17"/>
        <v>0</v>
      </c>
      <c r="AL43" s="207">
        <f t="shared" si="18"/>
        <v>0</v>
      </c>
    </row>
    <row r="44" spans="2:38" ht="14.45" x14ac:dyDescent="0.3">
      <c r="B44" s="205" t="s">
        <v>739</v>
      </c>
      <c r="C44" s="206" t="s">
        <v>740</v>
      </c>
      <c r="D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323193.42000000004</v>
      </c>
      <c r="E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07">
        <f>D44+E44</f>
        <v>323193.42000000004</v>
      </c>
      <c r="G44" s="207"/>
      <c r="H44" s="207">
        <f>F44-G44</f>
        <v>323193.42000000004</v>
      </c>
      <c r="I44" s="207"/>
      <c r="J44" s="207">
        <f>F44-I44</f>
        <v>323193.42000000004</v>
      </c>
      <c r="K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323193.42000000004</v>
      </c>
      <c r="L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v>
      </c>
      <c r="W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320193.42000000004</v>
      </c>
      <c r="Y44" s="207">
        <f>V44+W44+X44</f>
        <v>323193.42000000004</v>
      </c>
      <c r="Z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07">
        <f>Z44+AA44+AB44</f>
        <v>0</v>
      </c>
      <c r="AD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07">
        <f>AD44+AE44+AF44</f>
        <v>0</v>
      </c>
      <c r="AH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07">
        <f>AH44+AI44+AJ44</f>
        <v>0</v>
      </c>
      <c r="AL44" s="207">
        <f>Y44+AC44+AG44+AK44</f>
        <v>323193.42000000004</v>
      </c>
    </row>
    <row r="45" spans="2:38" ht="14.45" x14ac:dyDescent="0.3">
      <c r="B45" s="205" t="s">
        <v>741</v>
      </c>
      <c r="C45" s="206" t="s">
        <v>707</v>
      </c>
      <c r="D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161596.71000000002</v>
      </c>
      <c r="E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07">
        <f t="shared" si="11"/>
        <v>161596.71000000002</v>
      </c>
      <c r="G45" s="207"/>
      <c r="H45" s="207">
        <f t="shared" si="12"/>
        <v>161596.71000000002</v>
      </c>
      <c r="I45" s="207"/>
      <c r="J45" s="207">
        <f t="shared" si="13"/>
        <v>161596.71000000002</v>
      </c>
      <c r="K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161596.71000000002</v>
      </c>
      <c r="L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160096.71000000002</v>
      </c>
      <c r="Y45" s="207">
        <f t="shared" si="14"/>
        <v>160096.71000000002</v>
      </c>
      <c r="Z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07">
        <f t="shared" si="15"/>
        <v>0</v>
      </c>
      <c r="AD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v>
      </c>
      <c r="AE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07">
        <f t="shared" si="16"/>
        <v>1500</v>
      </c>
      <c r="AH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07">
        <f t="shared" si="17"/>
        <v>0</v>
      </c>
      <c r="AL45" s="207">
        <f t="shared" si="18"/>
        <v>161596.71000000002</v>
      </c>
    </row>
    <row r="46" spans="2:38" ht="14.45" x14ac:dyDescent="0.3">
      <c r="B46" s="205" t="s">
        <v>328</v>
      </c>
      <c r="C46" s="206" t="s">
        <v>210</v>
      </c>
      <c r="D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07">
        <f>D46+E46</f>
        <v>0</v>
      </c>
      <c r="G46" s="207"/>
      <c r="H46" s="207">
        <f>F46-G46</f>
        <v>0</v>
      </c>
      <c r="I46" s="207"/>
      <c r="J46" s="207">
        <f>F46-I46</f>
        <v>0</v>
      </c>
      <c r="K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07">
        <f>V46+W46+X46</f>
        <v>0</v>
      </c>
      <c r="Z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07">
        <f>Z46+AA46+AB46</f>
        <v>0</v>
      </c>
      <c r="AD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07">
        <f>AD46+AE46+AF46</f>
        <v>0</v>
      </c>
      <c r="AH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07">
        <f>AH46+AI46+AJ46</f>
        <v>0</v>
      </c>
      <c r="AL46" s="207">
        <f>Y46+AC46+AG46+AK46</f>
        <v>0</v>
      </c>
    </row>
    <row r="47" spans="2:38" ht="14.45" x14ac:dyDescent="0.3">
      <c r="B47" s="205" t="s">
        <v>742</v>
      </c>
      <c r="C47" s="206" t="s">
        <v>743</v>
      </c>
      <c r="D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07">
        <f t="shared" si="11"/>
        <v>0</v>
      </c>
      <c r="G47" s="207"/>
      <c r="H47" s="207">
        <f t="shared" si="12"/>
        <v>0</v>
      </c>
      <c r="I47" s="207"/>
      <c r="J47" s="207">
        <f t="shared" si="13"/>
        <v>0</v>
      </c>
      <c r="K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07">
        <f t="shared" si="14"/>
        <v>0</v>
      </c>
      <c r="Z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07">
        <f t="shared" si="15"/>
        <v>0</v>
      </c>
      <c r="AD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07">
        <f t="shared" si="16"/>
        <v>0</v>
      </c>
      <c r="AH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07">
        <f t="shared" si="17"/>
        <v>0</v>
      </c>
      <c r="AL47" s="207">
        <f t="shared" si="18"/>
        <v>0</v>
      </c>
    </row>
    <row r="48" spans="2:38" ht="14.45" x14ac:dyDescent="0.3">
      <c r="B48" s="205" t="s">
        <v>744</v>
      </c>
      <c r="C48" s="206" t="s">
        <v>714</v>
      </c>
      <c r="D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07">
        <f>D48+E48</f>
        <v>0</v>
      </c>
      <c r="G48" s="207"/>
      <c r="H48" s="207">
        <f>F48-G48</f>
        <v>0</v>
      </c>
      <c r="I48" s="207"/>
      <c r="J48" s="207">
        <f>F48-I48</f>
        <v>0</v>
      </c>
      <c r="K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07">
        <f>V48+W48+X48</f>
        <v>0</v>
      </c>
      <c r="Z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07">
        <f>Z48+AA48+AB48</f>
        <v>0</v>
      </c>
      <c r="AD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07">
        <f>AD48+AE48+AF48</f>
        <v>0</v>
      </c>
      <c r="AH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07">
        <f>AH48+AI48+AJ48</f>
        <v>0</v>
      </c>
      <c r="AL48" s="207">
        <f>Y48+AC48+AG48+AK48</f>
        <v>0</v>
      </c>
    </row>
    <row r="49" spans="2:38" ht="14.45" x14ac:dyDescent="0.3">
      <c r="B49" s="205" t="s">
        <v>745</v>
      </c>
      <c r="C49" s="206" t="s">
        <v>715</v>
      </c>
      <c r="D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07">
        <f t="shared" si="11"/>
        <v>0</v>
      </c>
      <c r="G49" s="207"/>
      <c r="H49" s="207">
        <f t="shared" si="12"/>
        <v>0</v>
      </c>
      <c r="I49" s="207"/>
      <c r="J49" s="207">
        <f t="shared" si="13"/>
        <v>0</v>
      </c>
      <c r="K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07">
        <f t="shared" si="14"/>
        <v>0</v>
      </c>
      <c r="Z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07">
        <f t="shared" si="15"/>
        <v>0</v>
      </c>
      <c r="AD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07">
        <f t="shared" si="16"/>
        <v>0</v>
      </c>
      <c r="AH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07">
        <f t="shared" si="17"/>
        <v>0</v>
      </c>
      <c r="AL49" s="207">
        <f t="shared" si="18"/>
        <v>0</v>
      </c>
    </row>
    <row r="50" spans="2:38" ht="14.45" x14ac:dyDescent="0.3">
      <c r="B50" s="205" t="s">
        <v>746</v>
      </c>
      <c r="C50" s="206" t="s">
        <v>747</v>
      </c>
      <c r="D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07">
        <f>D50+E50</f>
        <v>0</v>
      </c>
      <c r="G50" s="207"/>
      <c r="H50" s="207">
        <f>F50-G50</f>
        <v>0</v>
      </c>
      <c r="I50" s="207"/>
      <c r="J50" s="207">
        <f>F50-I50</f>
        <v>0</v>
      </c>
      <c r="K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07">
        <f>V50+W50+X50</f>
        <v>0</v>
      </c>
      <c r="Z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07">
        <f>Z50+AA50+AB50</f>
        <v>0</v>
      </c>
      <c r="AD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07">
        <f>AD50+AE50+AF50</f>
        <v>0</v>
      </c>
      <c r="AH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07">
        <f>AH50+AI50+AJ50</f>
        <v>0</v>
      </c>
      <c r="AL50" s="207">
        <f>Y50+AC50+AG50+AK50</f>
        <v>0</v>
      </c>
    </row>
    <row r="51" spans="2:38" ht="14.45" x14ac:dyDescent="0.3">
      <c r="B51" s="205" t="s">
        <v>748</v>
      </c>
      <c r="C51" s="206" t="s">
        <v>749</v>
      </c>
      <c r="D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07">
        <f t="shared" si="11"/>
        <v>0</v>
      </c>
      <c r="G51" s="207"/>
      <c r="H51" s="207">
        <f t="shared" si="12"/>
        <v>0</v>
      </c>
      <c r="I51" s="207"/>
      <c r="J51" s="207">
        <f t="shared" si="13"/>
        <v>0</v>
      </c>
      <c r="K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07">
        <f t="shared" si="14"/>
        <v>0</v>
      </c>
      <c r="Z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07">
        <f t="shared" si="15"/>
        <v>0</v>
      </c>
      <c r="AD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07">
        <f t="shared" si="16"/>
        <v>0</v>
      </c>
      <c r="AH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07">
        <f t="shared" si="17"/>
        <v>0</v>
      </c>
      <c r="AL51" s="207">
        <f t="shared" si="18"/>
        <v>0</v>
      </c>
    </row>
    <row r="52" spans="2:38" ht="14.45" x14ac:dyDescent="0.3">
      <c r="B52" s="205" t="s">
        <v>750</v>
      </c>
      <c r="C52" s="206" t="s">
        <v>722</v>
      </c>
      <c r="D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07">
        <f>D52+E52</f>
        <v>0</v>
      </c>
      <c r="G52" s="207"/>
      <c r="H52" s="207">
        <f>F52-G52</f>
        <v>0</v>
      </c>
      <c r="I52" s="207"/>
      <c r="J52" s="207">
        <f>F52-I52</f>
        <v>0</v>
      </c>
      <c r="K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07">
        <f>V52+W52+X52</f>
        <v>0</v>
      </c>
      <c r="Z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07">
        <f>Z52+AA52+AB52</f>
        <v>0</v>
      </c>
      <c r="AD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07">
        <f>AD52+AE52+AF52</f>
        <v>0</v>
      </c>
      <c r="AH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07">
        <f>AH52+AI52+AJ52</f>
        <v>0</v>
      </c>
      <c r="AL52" s="207">
        <f>Y52+AC52+AG52+AK52</f>
        <v>0</v>
      </c>
    </row>
    <row r="53" spans="2:38" ht="14.45" x14ac:dyDescent="0.3">
      <c r="B53" s="205" t="s">
        <v>751</v>
      </c>
      <c r="C53" s="206" t="s">
        <v>752</v>
      </c>
      <c r="D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07">
        <f t="shared" si="11"/>
        <v>0</v>
      </c>
      <c r="G53" s="207"/>
      <c r="H53" s="207">
        <f t="shared" si="12"/>
        <v>0</v>
      </c>
      <c r="I53" s="207"/>
      <c r="J53" s="207">
        <f t="shared" si="13"/>
        <v>0</v>
      </c>
      <c r="K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07">
        <f t="shared" si="14"/>
        <v>0</v>
      </c>
      <c r="Z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07">
        <f t="shared" si="15"/>
        <v>0</v>
      </c>
      <c r="AD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07">
        <f t="shared" si="16"/>
        <v>0</v>
      </c>
      <c r="AH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07">
        <f t="shared" si="17"/>
        <v>0</v>
      </c>
      <c r="AL53" s="207">
        <f t="shared" si="18"/>
        <v>0</v>
      </c>
    </row>
    <row r="54" spans="2:38" ht="14.45" x14ac:dyDescent="0.3">
      <c r="B54" s="205" t="s">
        <v>329</v>
      </c>
      <c r="C54" s="206" t="s">
        <v>211</v>
      </c>
      <c r="D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F54" s="207">
        <f t="shared" si="11"/>
        <v>300000</v>
      </c>
      <c r="G54" s="207"/>
      <c r="H54" s="207">
        <f t="shared" si="12"/>
        <v>300000</v>
      </c>
      <c r="I54" s="207"/>
      <c r="J54" s="207">
        <f t="shared" si="13"/>
        <v>300000</v>
      </c>
      <c r="K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300000</v>
      </c>
      <c r="L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300000</v>
      </c>
      <c r="W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07">
        <f t="shared" si="14"/>
        <v>300000</v>
      </c>
      <c r="Z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07">
        <f t="shared" si="15"/>
        <v>0</v>
      </c>
      <c r="AD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07">
        <f t="shared" si="16"/>
        <v>0</v>
      </c>
      <c r="AH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07">
        <f t="shared" si="17"/>
        <v>0</v>
      </c>
      <c r="AL54" s="207">
        <f t="shared" si="18"/>
        <v>300000</v>
      </c>
    </row>
    <row r="55" spans="2:38" ht="14.45" x14ac:dyDescent="0.3">
      <c r="B55" s="205" t="s">
        <v>753</v>
      </c>
      <c r="C55" s="206" t="s">
        <v>754</v>
      </c>
      <c r="D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07">
        <f>D55+E55</f>
        <v>0</v>
      </c>
      <c r="G55" s="207"/>
      <c r="H55" s="207">
        <f>F55-G55</f>
        <v>0</v>
      </c>
      <c r="I55" s="207"/>
      <c r="J55" s="207">
        <f>F55-I55</f>
        <v>0</v>
      </c>
      <c r="K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07">
        <f>V55+W55+X55</f>
        <v>0</v>
      </c>
      <c r="Z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07">
        <f>Z55+AA55+AB55</f>
        <v>0</v>
      </c>
      <c r="AD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07">
        <f>AD55+AE55+AF55</f>
        <v>0</v>
      </c>
      <c r="AH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07">
        <f>AH55+AI55+AJ55</f>
        <v>0</v>
      </c>
      <c r="AL55" s="207">
        <f>Y55+AC55+AG55+AK55</f>
        <v>0</v>
      </c>
    </row>
    <row r="56" spans="2:38" ht="14.45" x14ac:dyDescent="0.3">
      <c r="B56" s="205" t="s">
        <v>755</v>
      </c>
      <c r="C56" s="206" t="s">
        <v>756</v>
      </c>
      <c r="D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07">
        <f t="shared" si="11"/>
        <v>0</v>
      </c>
      <c r="G56" s="207"/>
      <c r="H56" s="207">
        <f t="shared" si="12"/>
        <v>0</v>
      </c>
      <c r="I56" s="207"/>
      <c r="J56" s="207">
        <f t="shared" si="13"/>
        <v>0</v>
      </c>
      <c r="K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07">
        <f t="shared" si="14"/>
        <v>0</v>
      </c>
      <c r="Z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07">
        <f t="shared" si="15"/>
        <v>0</v>
      </c>
      <c r="AD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07">
        <f t="shared" si="16"/>
        <v>0</v>
      </c>
      <c r="AH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07">
        <f t="shared" si="17"/>
        <v>0</v>
      </c>
      <c r="AL56" s="207">
        <f t="shared" si="18"/>
        <v>0</v>
      </c>
    </row>
    <row r="57" spans="2:38" x14ac:dyDescent="0.25">
      <c r="B57" s="205" t="s">
        <v>757</v>
      </c>
      <c r="C57" s="206" t="s">
        <v>758</v>
      </c>
      <c r="D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07">
        <f>D57+E57</f>
        <v>0</v>
      </c>
      <c r="G57" s="207"/>
      <c r="H57" s="207">
        <f>F57-G57</f>
        <v>0</v>
      </c>
      <c r="I57" s="207"/>
      <c r="J57" s="207">
        <f>F57-I57</f>
        <v>0</v>
      </c>
      <c r="K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07">
        <f>V57+W57+X57</f>
        <v>0</v>
      </c>
      <c r="Z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07">
        <f>Z57+AA57+AB57</f>
        <v>0</v>
      </c>
      <c r="AD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07">
        <f>AD57+AE57+AF57</f>
        <v>0</v>
      </c>
      <c r="AH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07">
        <f>AH57+AI57+AJ57</f>
        <v>0</v>
      </c>
      <c r="AL57" s="207">
        <f>Y57+AC57+AG57+AK57</f>
        <v>0</v>
      </c>
    </row>
    <row r="58" spans="2:38" ht="14.45" x14ac:dyDescent="0.3">
      <c r="B58" s="205" t="s">
        <v>759</v>
      </c>
      <c r="C58" s="206" t="s">
        <v>760</v>
      </c>
      <c r="D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07">
        <f t="shared" si="11"/>
        <v>0</v>
      </c>
      <c r="G58" s="207"/>
      <c r="H58" s="207">
        <f t="shared" si="12"/>
        <v>0</v>
      </c>
      <c r="I58" s="207"/>
      <c r="J58" s="207">
        <f t="shared" si="13"/>
        <v>0</v>
      </c>
      <c r="K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07">
        <f t="shared" si="14"/>
        <v>0</v>
      </c>
      <c r="Z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07">
        <f t="shared" si="15"/>
        <v>0</v>
      </c>
      <c r="AD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07">
        <f t="shared" si="16"/>
        <v>0</v>
      </c>
      <c r="AH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07">
        <f t="shared" si="17"/>
        <v>0</v>
      </c>
      <c r="AL58" s="207">
        <f t="shared" si="18"/>
        <v>0</v>
      </c>
    </row>
    <row r="59" spans="2:38" ht="14.45" x14ac:dyDescent="0.3">
      <c r="B59" s="205" t="s">
        <v>761</v>
      </c>
      <c r="C59" s="206" t="s">
        <v>762</v>
      </c>
      <c r="D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07">
        <f>D59+E59</f>
        <v>0</v>
      </c>
      <c r="G59" s="207"/>
      <c r="H59" s="207">
        <f>F59-G59</f>
        <v>0</v>
      </c>
      <c r="I59" s="207"/>
      <c r="J59" s="207">
        <f>F59-I59</f>
        <v>0</v>
      </c>
      <c r="K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07">
        <f>V59+W59+X59</f>
        <v>0</v>
      </c>
      <c r="Z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07">
        <f>Z59+AA59+AB59</f>
        <v>0</v>
      </c>
      <c r="AD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07">
        <f>AD59+AE59+AF59</f>
        <v>0</v>
      </c>
      <c r="AH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07">
        <f>AH59+AI59+AJ59</f>
        <v>0</v>
      </c>
      <c r="AL59" s="207">
        <f>Y59+AC59+AG59+AK59</f>
        <v>0</v>
      </c>
    </row>
    <row r="60" spans="2:38" ht="14.45" x14ac:dyDescent="0.3">
      <c r="B60" s="205" t="s">
        <v>763</v>
      </c>
      <c r="C60" s="206" t="s">
        <v>764</v>
      </c>
      <c r="D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07">
        <f t="shared" si="11"/>
        <v>0</v>
      </c>
      <c r="G60" s="207"/>
      <c r="H60" s="207">
        <f t="shared" si="12"/>
        <v>0</v>
      </c>
      <c r="I60" s="207"/>
      <c r="J60" s="207">
        <f t="shared" si="13"/>
        <v>0</v>
      </c>
      <c r="K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07">
        <f t="shared" si="14"/>
        <v>0</v>
      </c>
      <c r="Z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07">
        <f t="shared" si="15"/>
        <v>0</v>
      </c>
      <c r="AD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07">
        <f t="shared" si="16"/>
        <v>0</v>
      </c>
      <c r="AH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07">
        <f t="shared" si="17"/>
        <v>0</v>
      </c>
      <c r="AL60" s="207">
        <f t="shared" si="18"/>
        <v>0</v>
      </c>
    </row>
    <row r="61" spans="2:38" ht="14.45" x14ac:dyDescent="0.3">
      <c r="B61" s="205" t="s">
        <v>765</v>
      </c>
      <c r="C61" s="206" t="s">
        <v>766</v>
      </c>
      <c r="D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07">
        <f>D61+E61</f>
        <v>0</v>
      </c>
      <c r="G61" s="207"/>
      <c r="H61" s="207">
        <f>F61-G61</f>
        <v>0</v>
      </c>
      <c r="I61" s="207"/>
      <c r="J61" s="207">
        <f>F61-I61</f>
        <v>0</v>
      </c>
      <c r="K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07">
        <f>V61+W61+X61</f>
        <v>0</v>
      </c>
      <c r="Z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07">
        <f>Z61+AA61+AB61</f>
        <v>0</v>
      </c>
      <c r="AD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07">
        <f>AD61+AE61+AF61</f>
        <v>0</v>
      </c>
      <c r="AH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07">
        <f>AH61+AI61+AJ61</f>
        <v>0</v>
      </c>
      <c r="AL61" s="207">
        <f>Y61+AC61+AG61+AK61</f>
        <v>0</v>
      </c>
    </row>
    <row r="62" spans="2:38" ht="14.45" x14ac:dyDescent="0.3">
      <c r="B62" s="205" t="s">
        <v>767</v>
      </c>
      <c r="C62" s="206" t="s">
        <v>768</v>
      </c>
      <c r="D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07">
        <f t="shared" si="11"/>
        <v>0</v>
      </c>
      <c r="G62" s="207"/>
      <c r="H62" s="207">
        <f t="shared" si="12"/>
        <v>0</v>
      </c>
      <c r="I62" s="207"/>
      <c r="J62" s="207">
        <f t="shared" si="13"/>
        <v>0</v>
      </c>
      <c r="K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07">
        <f t="shared" si="14"/>
        <v>0</v>
      </c>
      <c r="Z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07">
        <f t="shared" si="15"/>
        <v>0</v>
      </c>
      <c r="AD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07">
        <f t="shared" si="16"/>
        <v>0</v>
      </c>
      <c r="AH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07">
        <f t="shared" si="17"/>
        <v>0</v>
      </c>
      <c r="AL62" s="207">
        <f t="shared" si="18"/>
        <v>0</v>
      </c>
    </row>
    <row r="63" spans="2:38" ht="14.45" x14ac:dyDescent="0.3">
      <c r="B63" s="214" t="s">
        <v>330</v>
      </c>
      <c r="C63" s="215" t="s">
        <v>212</v>
      </c>
      <c r="D63" s="216">
        <f>SUM(D64:D68)</f>
        <v>0</v>
      </c>
      <c r="E63" s="216">
        <f>SUM(E64:E68)</f>
        <v>0</v>
      </c>
      <c r="F63" s="216">
        <f t="shared" ref="F63:F69" si="19">D63+E63</f>
        <v>0</v>
      </c>
      <c r="G63" s="216">
        <f>SUM(G64:G68)</f>
        <v>0</v>
      </c>
      <c r="H63" s="216">
        <f t="shared" ref="H63:H69" si="20">F63-G63</f>
        <v>0</v>
      </c>
      <c r="I63" s="216">
        <f>SUM(I64:I68)</f>
        <v>0</v>
      </c>
      <c r="J63" s="216">
        <f t="shared" ref="J63:J69" si="21">F63-I63</f>
        <v>0</v>
      </c>
      <c r="K63" s="216">
        <f t="shared" ref="K63:X63" si="22">SUM(K64:K68)</f>
        <v>0</v>
      </c>
      <c r="L63" s="216">
        <f t="shared" si="22"/>
        <v>0</v>
      </c>
      <c r="M63" s="216">
        <f t="shared" si="22"/>
        <v>0</v>
      </c>
      <c r="N63" s="216">
        <f t="shared" si="22"/>
        <v>0</v>
      </c>
      <c r="O63" s="216">
        <f t="shared" si="22"/>
        <v>0</v>
      </c>
      <c r="P63" s="216">
        <f t="shared" si="22"/>
        <v>0</v>
      </c>
      <c r="Q63" s="216">
        <f t="shared" si="22"/>
        <v>0</v>
      </c>
      <c r="R63" s="216">
        <f t="shared" si="22"/>
        <v>0</v>
      </c>
      <c r="S63" s="216">
        <f t="shared" si="22"/>
        <v>0</v>
      </c>
      <c r="T63" s="216">
        <f t="shared" si="22"/>
        <v>0</v>
      </c>
      <c r="U63" s="216">
        <f t="shared" si="22"/>
        <v>0</v>
      </c>
      <c r="V63" s="216">
        <f t="shared" si="22"/>
        <v>0</v>
      </c>
      <c r="W63" s="216">
        <f t="shared" si="22"/>
        <v>0</v>
      </c>
      <c r="X63" s="216">
        <f t="shared" si="22"/>
        <v>0</v>
      </c>
      <c r="Y63" s="216">
        <f t="shared" ref="Y63:Y69" si="23">V63+W63+X63</f>
        <v>0</v>
      </c>
      <c r="Z63" s="216">
        <f>SUM(Z64:Z68)</f>
        <v>0</v>
      </c>
      <c r="AA63" s="216">
        <f>SUM(AA64:AA68)</f>
        <v>0</v>
      </c>
      <c r="AB63" s="216">
        <f>SUM(AB64:AB68)</f>
        <v>0</v>
      </c>
      <c r="AC63" s="216">
        <f t="shared" ref="AC63:AC69" si="24">Z63+AA63+AB63</f>
        <v>0</v>
      </c>
      <c r="AD63" s="216">
        <f>SUM(AD64:AD68)</f>
        <v>0</v>
      </c>
      <c r="AE63" s="216">
        <f>SUM(AE64:AE68)</f>
        <v>0</v>
      </c>
      <c r="AF63" s="216">
        <f>SUM(AF64:AF68)</f>
        <v>0</v>
      </c>
      <c r="AG63" s="216">
        <f t="shared" ref="AG63:AG69" si="25">AD63+AE63+AF63</f>
        <v>0</v>
      </c>
      <c r="AH63" s="216">
        <f>SUM(AH64:AH68)</f>
        <v>0</v>
      </c>
      <c r="AI63" s="216">
        <f>SUM(AI64:AI68)</f>
        <v>0</v>
      </c>
      <c r="AJ63" s="216">
        <f>SUM(AJ64:AJ68)</f>
        <v>0</v>
      </c>
      <c r="AK63" s="216">
        <f t="shared" ref="AK63:AK69" si="26">AH63+AI63+AJ63</f>
        <v>0</v>
      </c>
      <c r="AL63" s="216">
        <f t="shared" ref="AL63:AL69" si="27">Y63+AC63+AG63+AK63</f>
        <v>0</v>
      </c>
    </row>
    <row r="64" spans="2:38" ht="14.45" x14ac:dyDescent="0.3">
      <c r="B64" s="205" t="s">
        <v>331</v>
      </c>
      <c r="C64" s="206" t="s">
        <v>213</v>
      </c>
      <c r="D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07">
        <f t="shared" si="19"/>
        <v>0</v>
      </c>
      <c r="G64" s="207"/>
      <c r="H64" s="207">
        <f t="shared" si="20"/>
        <v>0</v>
      </c>
      <c r="I64" s="207"/>
      <c r="J64" s="207">
        <f t="shared" si="21"/>
        <v>0</v>
      </c>
      <c r="K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07">
        <f t="shared" si="23"/>
        <v>0</v>
      </c>
      <c r="Z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07">
        <f t="shared" si="24"/>
        <v>0</v>
      </c>
      <c r="AD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07">
        <f t="shared" si="25"/>
        <v>0</v>
      </c>
      <c r="AH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07">
        <f t="shared" si="26"/>
        <v>0</v>
      </c>
      <c r="AL64" s="207">
        <f t="shared" si="27"/>
        <v>0</v>
      </c>
    </row>
    <row r="65" spans="2:38" ht="14.45" x14ac:dyDescent="0.3">
      <c r="B65" s="205" t="s">
        <v>789</v>
      </c>
      <c r="C65" s="206" t="s">
        <v>790</v>
      </c>
      <c r="D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07">
        <f t="shared" si="19"/>
        <v>0</v>
      </c>
      <c r="G65" s="207"/>
      <c r="H65" s="207">
        <f t="shared" si="20"/>
        <v>0</v>
      </c>
      <c r="I65" s="207"/>
      <c r="J65" s="207">
        <f t="shared" si="21"/>
        <v>0</v>
      </c>
      <c r="K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07">
        <f t="shared" si="23"/>
        <v>0</v>
      </c>
      <c r="Z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07">
        <f t="shared" si="24"/>
        <v>0</v>
      </c>
      <c r="AD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07">
        <f t="shared" si="25"/>
        <v>0</v>
      </c>
      <c r="AH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07">
        <f t="shared" si="26"/>
        <v>0</v>
      </c>
      <c r="AL65" s="207">
        <f t="shared" si="27"/>
        <v>0</v>
      </c>
    </row>
    <row r="66" spans="2:38" ht="14.45" x14ac:dyDescent="0.3">
      <c r="B66" s="205" t="s">
        <v>332</v>
      </c>
      <c r="C66" s="206" t="s">
        <v>214</v>
      </c>
      <c r="D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07">
        <f t="shared" si="19"/>
        <v>0</v>
      </c>
      <c r="G66" s="207"/>
      <c r="H66" s="207">
        <f t="shared" si="20"/>
        <v>0</v>
      </c>
      <c r="I66" s="207"/>
      <c r="J66" s="207">
        <f t="shared" si="21"/>
        <v>0</v>
      </c>
      <c r="K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07">
        <f t="shared" si="23"/>
        <v>0</v>
      </c>
      <c r="Z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07">
        <f t="shared" si="24"/>
        <v>0</v>
      </c>
      <c r="AD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07">
        <f t="shared" si="25"/>
        <v>0</v>
      </c>
      <c r="AH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07">
        <f t="shared" si="26"/>
        <v>0</v>
      </c>
      <c r="AL66" s="207">
        <f t="shared" si="27"/>
        <v>0</v>
      </c>
    </row>
    <row r="67" spans="2:38" ht="14.45" x14ac:dyDescent="0.3">
      <c r="B67" s="205" t="s">
        <v>791</v>
      </c>
      <c r="C67" s="206" t="s">
        <v>792</v>
      </c>
      <c r="D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07">
        <f t="shared" si="19"/>
        <v>0</v>
      </c>
      <c r="G67" s="207"/>
      <c r="H67" s="207">
        <f t="shared" si="20"/>
        <v>0</v>
      </c>
      <c r="I67" s="207"/>
      <c r="J67" s="207">
        <f t="shared" si="21"/>
        <v>0</v>
      </c>
      <c r="K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07">
        <f t="shared" si="23"/>
        <v>0</v>
      </c>
      <c r="Z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07">
        <f t="shared" si="24"/>
        <v>0</v>
      </c>
      <c r="AD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07">
        <f t="shared" si="25"/>
        <v>0</v>
      </c>
      <c r="AH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07">
        <f t="shared" si="26"/>
        <v>0</v>
      </c>
      <c r="AL67" s="207">
        <f t="shared" si="27"/>
        <v>0</v>
      </c>
    </row>
    <row r="68" spans="2:38" ht="14.45" x14ac:dyDescent="0.3">
      <c r="B68" s="205" t="s">
        <v>793</v>
      </c>
      <c r="C68" s="206" t="s">
        <v>794</v>
      </c>
      <c r="D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07">
        <f t="shared" si="19"/>
        <v>0</v>
      </c>
      <c r="G68" s="207"/>
      <c r="H68" s="207">
        <f t="shared" si="20"/>
        <v>0</v>
      </c>
      <c r="I68" s="207"/>
      <c r="J68" s="207">
        <f t="shared" si="21"/>
        <v>0</v>
      </c>
      <c r="K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07">
        <f t="shared" si="23"/>
        <v>0</v>
      </c>
      <c r="Z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07">
        <f t="shared" si="24"/>
        <v>0</v>
      </c>
      <c r="AD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07">
        <f t="shared" si="25"/>
        <v>0</v>
      </c>
      <c r="AH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07">
        <f t="shared" si="26"/>
        <v>0</v>
      </c>
      <c r="AL68" s="207">
        <f t="shared" si="27"/>
        <v>0</v>
      </c>
    </row>
    <row r="69" spans="2:38" ht="14.45" x14ac:dyDescent="0.3">
      <c r="B69" s="214" t="s">
        <v>333</v>
      </c>
      <c r="C69" s="215" t="s">
        <v>215</v>
      </c>
      <c r="D69" s="216">
        <f>SUM(D70:D75)</f>
        <v>0</v>
      </c>
      <c r="E69" s="216">
        <f>SUM(E70:E75)</f>
        <v>0</v>
      </c>
      <c r="F69" s="216">
        <f t="shared" si="19"/>
        <v>0</v>
      </c>
      <c r="G69" s="216">
        <f>SUM(G70:G75)</f>
        <v>0</v>
      </c>
      <c r="H69" s="216">
        <f t="shared" si="20"/>
        <v>0</v>
      </c>
      <c r="I69" s="216">
        <f>SUM(I70:I75)</f>
        <v>0</v>
      </c>
      <c r="J69" s="216">
        <f t="shared" si="21"/>
        <v>0</v>
      </c>
      <c r="K69" s="216">
        <f t="shared" ref="K69:AJ69" si="28">SUM(K70:K75)</f>
        <v>0</v>
      </c>
      <c r="L69" s="216">
        <f t="shared" si="28"/>
        <v>0</v>
      </c>
      <c r="M69" s="216">
        <f t="shared" si="28"/>
        <v>0</v>
      </c>
      <c r="N69" s="216">
        <f t="shared" si="28"/>
        <v>0</v>
      </c>
      <c r="O69" s="216">
        <f t="shared" si="28"/>
        <v>0</v>
      </c>
      <c r="P69" s="216">
        <f t="shared" si="28"/>
        <v>0</v>
      </c>
      <c r="Q69" s="216">
        <f t="shared" si="28"/>
        <v>0</v>
      </c>
      <c r="R69" s="216">
        <f t="shared" si="28"/>
        <v>0</v>
      </c>
      <c r="S69" s="216">
        <f t="shared" si="28"/>
        <v>0</v>
      </c>
      <c r="T69" s="216">
        <f t="shared" si="28"/>
        <v>0</v>
      </c>
      <c r="U69" s="216">
        <f t="shared" si="28"/>
        <v>0</v>
      </c>
      <c r="V69" s="216">
        <f t="shared" si="28"/>
        <v>0</v>
      </c>
      <c r="W69" s="216">
        <f t="shared" si="28"/>
        <v>0</v>
      </c>
      <c r="X69" s="216">
        <f t="shared" si="28"/>
        <v>0</v>
      </c>
      <c r="Y69" s="216">
        <f t="shared" si="23"/>
        <v>0</v>
      </c>
      <c r="Z69" s="216">
        <f t="shared" si="28"/>
        <v>0</v>
      </c>
      <c r="AA69" s="216">
        <f t="shared" si="28"/>
        <v>0</v>
      </c>
      <c r="AB69" s="216">
        <f t="shared" si="28"/>
        <v>0</v>
      </c>
      <c r="AC69" s="216">
        <f t="shared" si="24"/>
        <v>0</v>
      </c>
      <c r="AD69" s="216">
        <f t="shared" si="28"/>
        <v>0</v>
      </c>
      <c r="AE69" s="216">
        <f t="shared" si="28"/>
        <v>0</v>
      </c>
      <c r="AF69" s="216">
        <f t="shared" si="28"/>
        <v>0</v>
      </c>
      <c r="AG69" s="216">
        <f t="shared" si="25"/>
        <v>0</v>
      </c>
      <c r="AH69" s="216">
        <f t="shared" si="28"/>
        <v>0</v>
      </c>
      <c r="AI69" s="216">
        <f t="shared" si="28"/>
        <v>0</v>
      </c>
      <c r="AJ69" s="216">
        <f t="shared" si="28"/>
        <v>0</v>
      </c>
      <c r="AK69" s="216">
        <f t="shared" si="26"/>
        <v>0</v>
      </c>
      <c r="AL69" s="216">
        <f t="shared" si="27"/>
        <v>0</v>
      </c>
    </row>
    <row r="70" spans="2:38" ht="14.45" x14ac:dyDescent="0.3">
      <c r="B70" s="205" t="s">
        <v>334</v>
      </c>
      <c r="C70" s="206" t="s">
        <v>216</v>
      </c>
      <c r="D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07">
        <f t="shared" ref="F70:F75" si="29">D70+E70</f>
        <v>0</v>
      </c>
      <c r="G70" s="207"/>
      <c r="H70" s="207">
        <f t="shared" ref="H70:H75" si="30">F70-G70</f>
        <v>0</v>
      </c>
      <c r="I70" s="207"/>
      <c r="J70" s="207">
        <f t="shared" ref="J70:J75" si="31">F70-I70</f>
        <v>0</v>
      </c>
      <c r="K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07">
        <f t="shared" ref="Y70:Y75" si="32">V70+W70+X70</f>
        <v>0</v>
      </c>
      <c r="Z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07">
        <f t="shared" ref="AC70:AC75" si="33">Z70+AA70+AB70</f>
        <v>0</v>
      </c>
      <c r="AD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07">
        <f t="shared" ref="AG70:AG75" si="34">AD70+AE70+AF70</f>
        <v>0</v>
      </c>
      <c r="AH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07">
        <f t="shared" ref="AK70:AK75" si="35">AH70+AI70+AJ70</f>
        <v>0</v>
      </c>
      <c r="AL70" s="207">
        <f t="shared" ref="AL70:AL75" si="36">Y70+AC70+AG70+AK70</f>
        <v>0</v>
      </c>
    </row>
    <row r="71" spans="2:38" ht="14.45" x14ac:dyDescent="0.3">
      <c r="B71" s="205" t="s">
        <v>795</v>
      </c>
      <c r="C71" s="206" t="s">
        <v>796</v>
      </c>
      <c r="D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07">
        <f t="shared" si="29"/>
        <v>0</v>
      </c>
      <c r="G71" s="207"/>
      <c r="H71" s="207">
        <f t="shared" si="30"/>
        <v>0</v>
      </c>
      <c r="I71" s="207"/>
      <c r="J71" s="207">
        <f t="shared" si="31"/>
        <v>0</v>
      </c>
      <c r="K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07">
        <f t="shared" si="32"/>
        <v>0</v>
      </c>
      <c r="Z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07">
        <f t="shared" si="33"/>
        <v>0</v>
      </c>
      <c r="AD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07">
        <f t="shared" si="34"/>
        <v>0</v>
      </c>
      <c r="AH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07">
        <f t="shared" si="35"/>
        <v>0</v>
      </c>
      <c r="AL71" s="207">
        <f t="shared" si="36"/>
        <v>0</v>
      </c>
    </row>
    <row r="72" spans="2:38" ht="14.45" x14ac:dyDescent="0.3">
      <c r="B72" s="205" t="s">
        <v>335</v>
      </c>
      <c r="C72" s="206" t="s">
        <v>217</v>
      </c>
      <c r="D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07">
        <f>D72+E72</f>
        <v>0</v>
      </c>
      <c r="G72" s="207"/>
      <c r="H72" s="207">
        <f>F72-G72</f>
        <v>0</v>
      </c>
      <c r="I72" s="207"/>
      <c r="J72" s="207">
        <f>F72-I72</f>
        <v>0</v>
      </c>
      <c r="K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07">
        <f>V72+W72+X72</f>
        <v>0</v>
      </c>
      <c r="Z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07">
        <f>Z72+AA72+AB72</f>
        <v>0</v>
      </c>
      <c r="AD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07">
        <f>AD72+AE72+AF72</f>
        <v>0</v>
      </c>
      <c r="AH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07">
        <f>AH72+AI72+AJ72</f>
        <v>0</v>
      </c>
      <c r="AL72" s="207">
        <f>Y72+AC72+AG72+AK72</f>
        <v>0</v>
      </c>
    </row>
    <row r="73" spans="2:38" x14ac:dyDescent="0.25">
      <c r="B73" s="205" t="s">
        <v>797</v>
      </c>
      <c r="C73" s="206" t="s">
        <v>798</v>
      </c>
      <c r="D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07">
        <f>D73+E73</f>
        <v>0</v>
      </c>
      <c r="G73" s="207"/>
      <c r="H73" s="207">
        <f>F73-G73</f>
        <v>0</v>
      </c>
      <c r="I73" s="207"/>
      <c r="J73" s="207">
        <f>F73-I73</f>
        <v>0</v>
      </c>
      <c r="K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07">
        <f>V73+W73+X73</f>
        <v>0</v>
      </c>
      <c r="Z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07">
        <f>Z73+AA73+AB73</f>
        <v>0</v>
      </c>
      <c r="AD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07">
        <f>AD73+AE73+AF73</f>
        <v>0</v>
      </c>
      <c r="AH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07">
        <f>AH73+AI73+AJ73</f>
        <v>0</v>
      </c>
      <c r="AL73" s="207">
        <f>Y73+AC73+AG73+AK73</f>
        <v>0</v>
      </c>
    </row>
    <row r="74" spans="2:38" ht="14.45" x14ac:dyDescent="0.3">
      <c r="B74" s="205" t="s">
        <v>799</v>
      </c>
      <c r="C74" s="206" t="s">
        <v>800</v>
      </c>
      <c r="D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07">
        <f>D74+E74</f>
        <v>0</v>
      </c>
      <c r="G74" s="207"/>
      <c r="H74" s="207">
        <f>F74-G74</f>
        <v>0</v>
      </c>
      <c r="I74" s="207"/>
      <c r="J74" s="207">
        <f>F74-I74</f>
        <v>0</v>
      </c>
      <c r="K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07">
        <f>V74+W74+X74</f>
        <v>0</v>
      </c>
      <c r="Z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07">
        <f>Z74+AA74+AB74</f>
        <v>0</v>
      </c>
      <c r="AD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07">
        <f>AD74+AE74+AF74</f>
        <v>0</v>
      </c>
      <c r="AH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07">
        <f>AH74+AI74+AJ74</f>
        <v>0</v>
      </c>
      <c r="AL74" s="207">
        <f>Y74+AC74+AG74+AK74</f>
        <v>0</v>
      </c>
    </row>
    <row r="75" spans="2:38" ht="14.45" x14ac:dyDescent="0.3">
      <c r="B75" s="205" t="s">
        <v>801</v>
      </c>
      <c r="C75" s="206" t="s">
        <v>802</v>
      </c>
      <c r="D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07">
        <f t="shared" si="29"/>
        <v>0</v>
      </c>
      <c r="G75" s="207"/>
      <c r="H75" s="207">
        <f t="shared" si="30"/>
        <v>0</v>
      </c>
      <c r="I75" s="207"/>
      <c r="J75" s="207">
        <f t="shared" si="31"/>
        <v>0</v>
      </c>
      <c r="K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07">
        <f t="shared" si="32"/>
        <v>0</v>
      </c>
      <c r="Z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07">
        <f t="shared" si="33"/>
        <v>0</v>
      </c>
      <c r="AD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07">
        <f t="shared" si="34"/>
        <v>0</v>
      </c>
      <c r="AH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07">
        <f t="shared" si="35"/>
        <v>0</v>
      </c>
      <c r="AL75" s="207">
        <f t="shared" si="36"/>
        <v>0</v>
      </c>
    </row>
    <row r="76" spans="2:38" ht="14.45" x14ac:dyDescent="0.3">
      <c r="B76" s="214" t="s">
        <v>336</v>
      </c>
      <c r="C76" s="215" t="s">
        <v>218</v>
      </c>
      <c r="D76" s="216">
        <f>SUM(D77:D85)</f>
        <v>0</v>
      </c>
      <c r="E76" s="216">
        <f>SUM(E77:E85)</f>
        <v>0</v>
      </c>
      <c r="F76" s="216">
        <f t="shared" ref="F76:F123" si="37">D76+E76</f>
        <v>0</v>
      </c>
      <c r="G76" s="216">
        <f>SUM(G77:G85)</f>
        <v>0</v>
      </c>
      <c r="H76" s="216">
        <f t="shared" ref="H76:H111" si="38">F76-G76</f>
        <v>0</v>
      </c>
      <c r="I76" s="216">
        <f>SUM(I77:I85)</f>
        <v>0</v>
      </c>
      <c r="J76" s="216">
        <f t="shared" ref="J76:J111" si="39">F76-I76</f>
        <v>0</v>
      </c>
      <c r="K76" s="216">
        <f t="shared" ref="K76:X76" si="40">SUM(K77:K85)</f>
        <v>0</v>
      </c>
      <c r="L76" s="216">
        <f t="shared" si="40"/>
        <v>0</v>
      </c>
      <c r="M76" s="216">
        <f t="shared" si="40"/>
        <v>0</v>
      </c>
      <c r="N76" s="216">
        <f t="shared" si="40"/>
        <v>0</v>
      </c>
      <c r="O76" s="216">
        <f t="shared" si="40"/>
        <v>0</v>
      </c>
      <c r="P76" s="216">
        <f t="shared" si="40"/>
        <v>0</v>
      </c>
      <c r="Q76" s="216">
        <f t="shared" si="40"/>
        <v>0</v>
      </c>
      <c r="R76" s="216">
        <f t="shared" si="40"/>
        <v>0</v>
      </c>
      <c r="S76" s="216">
        <f t="shared" si="40"/>
        <v>0</v>
      </c>
      <c r="T76" s="216">
        <f t="shared" si="40"/>
        <v>0</v>
      </c>
      <c r="U76" s="216">
        <f t="shared" si="40"/>
        <v>0</v>
      </c>
      <c r="V76" s="216">
        <f t="shared" si="40"/>
        <v>0</v>
      </c>
      <c r="W76" s="216">
        <f t="shared" si="40"/>
        <v>0</v>
      </c>
      <c r="X76" s="216">
        <f t="shared" si="40"/>
        <v>0</v>
      </c>
      <c r="Y76" s="216">
        <f t="shared" ref="Y76:Y111" si="41">V76+W76+X76</f>
        <v>0</v>
      </c>
      <c r="Z76" s="216">
        <f>SUM(Z77:Z85)</f>
        <v>0</v>
      </c>
      <c r="AA76" s="216">
        <f>SUM(AA77:AA85)</f>
        <v>0</v>
      </c>
      <c r="AB76" s="216">
        <f>SUM(AB77:AB85)</f>
        <v>0</v>
      </c>
      <c r="AC76" s="216">
        <f t="shared" ref="AC76:AC111" si="42">Z76+AA76+AB76</f>
        <v>0</v>
      </c>
      <c r="AD76" s="216">
        <f>SUM(AD77:AD85)</f>
        <v>0</v>
      </c>
      <c r="AE76" s="216">
        <f>SUM(AE77:AE85)</f>
        <v>0</v>
      </c>
      <c r="AF76" s="216">
        <f>SUM(AF77:AF85)</f>
        <v>0</v>
      </c>
      <c r="AG76" s="216">
        <f t="shared" ref="AG76:AG111" si="43">AD76+AE76+AF76</f>
        <v>0</v>
      </c>
      <c r="AH76" s="216">
        <f>SUM(AH77:AH85)</f>
        <v>0</v>
      </c>
      <c r="AI76" s="216">
        <f>SUM(AI77:AI85)</f>
        <v>0</v>
      </c>
      <c r="AJ76" s="216">
        <f>SUM(AJ77:AJ85)</f>
        <v>0</v>
      </c>
      <c r="AK76" s="216">
        <f t="shared" ref="AK76:AK111" si="44">AH76+AI76+AJ76</f>
        <v>0</v>
      </c>
      <c r="AL76" s="216">
        <f t="shared" ref="AL76:AL111" si="45">Y76+AC76+AG76+AK76</f>
        <v>0</v>
      </c>
    </row>
    <row r="77" spans="2:38" ht="14.45" x14ac:dyDescent="0.3">
      <c r="B77" s="205" t="s">
        <v>807</v>
      </c>
      <c r="C77" s="206" t="s">
        <v>808</v>
      </c>
      <c r="D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07">
        <f t="shared" si="37"/>
        <v>0</v>
      </c>
      <c r="G77" s="207"/>
      <c r="H77" s="207">
        <f t="shared" si="38"/>
        <v>0</v>
      </c>
      <c r="I77" s="207"/>
      <c r="J77" s="207">
        <f t="shared" si="39"/>
        <v>0</v>
      </c>
      <c r="K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07">
        <f t="shared" si="41"/>
        <v>0</v>
      </c>
      <c r="Z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07">
        <f t="shared" si="42"/>
        <v>0</v>
      </c>
      <c r="AD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07">
        <f t="shared" si="43"/>
        <v>0</v>
      </c>
      <c r="AH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07">
        <f t="shared" si="44"/>
        <v>0</v>
      </c>
      <c r="AL77" s="207">
        <f t="shared" si="45"/>
        <v>0</v>
      </c>
    </row>
    <row r="78" spans="2:38" ht="14.45" x14ac:dyDescent="0.3">
      <c r="B78" s="205" t="s">
        <v>809</v>
      </c>
      <c r="C78" s="206" t="s">
        <v>810</v>
      </c>
      <c r="D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07">
        <f t="shared" si="37"/>
        <v>0</v>
      </c>
      <c r="G78" s="207"/>
      <c r="H78" s="207">
        <f t="shared" si="38"/>
        <v>0</v>
      </c>
      <c r="I78" s="207"/>
      <c r="J78" s="207">
        <f t="shared" si="39"/>
        <v>0</v>
      </c>
      <c r="K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07">
        <f t="shared" si="41"/>
        <v>0</v>
      </c>
      <c r="Z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07">
        <f t="shared" si="42"/>
        <v>0</v>
      </c>
      <c r="AD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07">
        <f t="shared" si="43"/>
        <v>0</v>
      </c>
      <c r="AH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07">
        <f t="shared" si="44"/>
        <v>0</v>
      </c>
      <c r="AL78" s="207">
        <f t="shared" si="45"/>
        <v>0</v>
      </c>
    </row>
    <row r="79" spans="2:38" ht="14.45" x14ac:dyDescent="0.3">
      <c r="B79" s="205" t="s">
        <v>337</v>
      </c>
      <c r="C79" s="206" t="s">
        <v>219</v>
      </c>
      <c r="D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07">
        <f t="shared" si="37"/>
        <v>0</v>
      </c>
      <c r="G79" s="207"/>
      <c r="H79" s="207">
        <f t="shared" si="38"/>
        <v>0</v>
      </c>
      <c r="I79" s="207"/>
      <c r="J79" s="207">
        <f t="shared" si="39"/>
        <v>0</v>
      </c>
      <c r="K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07">
        <f t="shared" si="41"/>
        <v>0</v>
      </c>
      <c r="Z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07">
        <f t="shared" si="42"/>
        <v>0</v>
      </c>
      <c r="AD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07">
        <f t="shared" si="43"/>
        <v>0</v>
      </c>
      <c r="AH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07">
        <f t="shared" si="44"/>
        <v>0</v>
      </c>
      <c r="AL79" s="207">
        <f t="shared" si="45"/>
        <v>0</v>
      </c>
    </row>
    <row r="80" spans="2:38" ht="14.45" x14ac:dyDescent="0.3">
      <c r="B80" s="205" t="s">
        <v>803</v>
      </c>
      <c r="C80" s="206" t="s">
        <v>804</v>
      </c>
      <c r="D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07">
        <f t="shared" si="37"/>
        <v>0</v>
      </c>
      <c r="G80" s="207"/>
      <c r="H80" s="207">
        <f t="shared" si="38"/>
        <v>0</v>
      </c>
      <c r="I80" s="207"/>
      <c r="J80" s="207">
        <f t="shared" si="39"/>
        <v>0</v>
      </c>
      <c r="K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07">
        <f t="shared" si="41"/>
        <v>0</v>
      </c>
      <c r="Z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07">
        <f t="shared" si="42"/>
        <v>0</v>
      </c>
      <c r="AD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07">
        <f t="shared" si="43"/>
        <v>0</v>
      </c>
      <c r="AH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07">
        <f t="shared" si="44"/>
        <v>0</v>
      </c>
      <c r="AL80" s="207">
        <f t="shared" si="45"/>
        <v>0</v>
      </c>
    </row>
    <row r="81" spans="2:38" ht="14.45" x14ac:dyDescent="0.3">
      <c r="B81" s="205" t="s">
        <v>805</v>
      </c>
      <c r="C81" s="206" t="s">
        <v>806</v>
      </c>
      <c r="D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07">
        <f t="shared" si="37"/>
        <v>0</v>
      </c>
      <c r="G81" s="207"/>
      <c r="H81" s="207">
        <f t="shared" si="38"/>
        <v>0</v>
      </c>
      <c r="I81" s="207"/>
      <c r="J81" s="207">
        <f t="shared" si="39"/>
        <v>0</v>
      </c>
      <c r="K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07">
        <f t="shared" si="41"/>
        <v>0</v>
      </c>
      <c r="Z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07">
        <f t="shared" si="42"/>
        <v>0</v>
      </c>
      <c r="AD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07">
        <f t="shared" si="43"/>
        <v>0</v>
      </c>
      <c r="AH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07">
        <f t="shared" si="44"/>
        <v>0</v>
      </c>
      <c r="AL81" s="207">
        <f t="shared" si="45"/>
        <v>0</v>
      </c>
    </row>
    <row r="82" spans="2:38" ht="14.45" x14ac:dyDescent="0.3">
      <c r="B82" s="205" t="s">
        <v>338</v>
      </c>
      <c r="C82" s="206" t="s">
        <v>220</v>
      </c>
      <c r="D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07">
        <f t="shared" si="37"/>
        <v>0</v>
      </c>
      <c r="G82" s="207"/>
      <c r="H82" s="207">
        <f t="shared" si="38"/>
        <v>0</v>
      </c>
      <c r="I82" s="207"/>
      <c r="J82" s="207">
        <f t="shared" si="39"/>
        <v>0</v>
      </c>
      <c r="K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07">
        <f t="shared" si="41"/>
        <v>0</v>
      </c>
      <c r="Z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07">
        <f t="shared" si="42"/>
        <v>0</v>
      </c>
      <c r="AD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07">
        <f t="shared" si="43"/>
        <v>0</v>
      </c>
      <c r="AH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07">
        <f t="shared" si="44"/>
        <v>0</v>
      </c>
      <c r="AL82" s="207">
        <f t="shared" si="45"/>
        <v>0</v>
      </c>
    </row>
    <row r="83" spans="2:38" ht="14.45" x14ac:dyDescent="0.3">
      <c r="B83" s="205" t="s">
        <v>811</v>
      </c>
      <c r="C83" s="206" t="s">
        <v>808</v>
      </c>
      <c r="D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07">
        <f t="shared" si="37"/>
        <v>0</v>
      </c>
      <c r="G83" s="207"/>
      <c r="H83" s="207">
        <f t="shared" si="38"/>
        <v>0</v>
      </c>
      <c r="I83" s="207"/>
      <c r="J83" s="207">
        <f t="shared" si="39"/>
        <v>0</v>
      </c>
      <c r="K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07">
        <f t="shared" si="41"/>
        <v>0</v>
      </c>
      <c r="Z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07">
        <f t="shared" si="42"/>
        <v>0</v>
      </c>
      <c r="AD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07">
        <f t="shared" si="43"/>
        <v>0</v>
      </c>
      <c r="AH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07">
        <f t="shared" si="44"/>
        <v>0</v>
      </c>
      <c r="AL83" s="207">
        <f t="shared" si="45"/>
        <v>0</v>
      </c>
    </row>
    <row r="84" spans="2:38" ht="14.45" x14ac:dyDescent="0.3">
      <c r="B84" s="205" t="s">
        <v>339</v>
      </c>
      <c r="C84" s="206" t="s">
        <v>221</v>
      </c>
      <c r="D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07">
        <f t="shared" si="37"/>
        <v>0</v>
      </c>
      <c r="G84" s="207"/>
      <c r="H84" s="207">
        <f t="shared" si="38"/>
        <v>0</v>
      </c>
      <c r="I84" s="207"/>
      <c r="J84" s="207">
        <f t="shared" si="39"/>
        <v>0</v>
      </c>
      <c r="K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07">
        <f t="shared" si="41"/>
        <v>0</v>
      </c>
      <c r="Z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07">
        <f t="shared" si="42"/>
        <v>0</v>
      </c>
      <c r="AD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07">
        <f t="shared" si="43"/>
        <v>0</v>
      </c>
      <c r="AH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07">
        <f t="shared" si="44"/>
        <v>0</v>
      </c>
      <c r="AL84" s="207">
        <f t="shared" si="45"/>
        <v>0</v>
      </c>
    </row>
    <row r="85" spans="2:38" ht="14.45" x14ac:dyDescent="0.3">
      <c r="B85" s="205" t="s">
        <v>812</v>
      </c>
      <c r="C85" s="206" t="s">
        <v>810</v>
      </c>
      <c r="D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07">
        <f t="shared" si="37"/>
        <v>0</v>
      </c>
      <c r="G85" s="207"/>
      <c r="H85" s="207">
        <f t="shared" si="38"/>
        <v>0</v>
      </c>
      <c r="I85" s="207"/>
      <c r="J85" s="207">
        <f t="shared" si="39"/>
        <v>0</v>
      </c>
      <c r="K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07">
        <f t="shared" si="41"/>
        <v>0</v>
      </c>
      <c r="Z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07">
        <f t="shared" si="42"/>
        <v>0</v>
      </c>
      <c r="AD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07">
        <f t="shared" si="43"/>
        <v>0</v>
      </c>
      <c r="AH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07">
        <f t="shared" si="44"/>
        <v>0</v>
      </c>
      <c r="AL85" s="207">
        <f t="shared" si="45"/>
        <v>0</v>
      </c>
    </row>
    <row r="86" spans="2:38" ht="14.45" x14ac:dyDescent="0.3">
      <c r="B86" s="202" t="s">
        <v>318</v>
      </c>
      <c r="C86" s="203" t="s">
        <v>199</v>
      </c>
      <c r="D86" s="204">
        <f>D87</f>
        <v>0</v>
      </c>
      <c r="E86" s="204">
        <f>E87</f>
        <v>0</v>
      </c>
      <c r="F86" s="204">
        <f t="shared" si="37"/>
        <v>0</v>
      </c>
      <c r="G86" s="204">
        <f>G87</f>
        <v>0</v>
      </c>
      <c r="H86" s="204">
        <f t="shared" si="38"/>
        <v>0</v>
      </c>
      <c r="I86" s="204">
        <f>I87</f>
        <v>0</v>
      </c>
      <c r="J86" s="204">
        <f t="shared" si="39"/>
        <v>0</v>
      </c>
      <c r="K86" s="204">
        <f t="shared" ref="K86:AJ86" si="46">K87</f>
        <v>0</v>
      </c>
      <c r="L86" s="204">
        <f t="shared" si="46"/>
        <v>0</v>
      </c>
      <c r="M86" s="204">
        <f t="shared" si="46"/>
        <v>0</v>
      </c>
      <c r="N86" s="204">
        <f t="shared" si="46"/>
        <v>0</v>
      </c>
      <c r="O86" s="204">
        <f t="shared" si="46"/>
        <v>0</v>
      </c>
      <c r="P86" s="204">
        <f t="shared" si="46"/>
        <v>0</v>
      </c>
      <c r="Q86" s="204">
        <f t="shared" si="46"/>
        <v>0</v>
      </c>
      <c r="R86" s="204">
        <f t="shared" si="46"/>
        <v>0</v>
      </c>
      <c r="S86" s="204">
        <f t="shared" si="46"/>
        <v>0</v>
      </c>
      <c r="T86" s="204">
        <f t="shared" si="46"/>
        <v>0</v>
      </c>
      <c r="U86" s="204">
        <f t="shared" si="46"/>
        <v>0</v>
      </c>
      <c r="V86" s="204">
        <f t="shared" si="46"/>
        <v>0</v>
      </c>
      <c r="W86" s="204">
        <f t="shared" si="46"/>
        <v>0</v>
      </c>
      <c r="X86" s="204">
        <f t="shared" si="46"/>
        <v>0</v>
      </c>
      <c r="Y86" s="204">
        <f t="shared" si="41"/>
        <v>0</v>
      </c>
      <c r="Z86" s="204">
        <f t="shared" si="46"/>
        <v>0</v>
      </c>
      <c r="AA86" s="204">
        <f t="shared" si="46"/>
        <v>0</v>
      </c>
      <c r="AB86" s="204">
        <f t="shared" si="46"/>
        <v>0</v>
      </c>
      <c r="AC86" s="204">
        <f t="shared" si="42"/>
        <v>0</v>
      </c>
      <c r="AD86" s="204">
        <f t="shared" si="46"/>
        <v>0</v>
      </c>
      <c r="AE86" s="204">
        <f t="shared" si="46"/>
        <v>0</v>
      </c>
      <c r="AF86" s="204">
        <f t="shared" si="46"/>
        <v>0</v>
      </c>
      <c r="AG86" s="204">
        <f t="shared" si="43"/>
        <v>0</v>
      </c>
      <c r="AH86" s="204">
        <f t="shared" si="46"/>
        <v>0</v>
      </c>
      <c r="AI86" s="204">
        <f t="shared" si="46"/>
        <v>0</v>
      </c>
      <c r="AJ86" s="204">
        <f t="shared" si="46"/>
        <v>0</v>
      </c>
      <c r="AK86" s="204">
        <f t="shared" si="44"/>
        <v>0</v>
      </c>
      <c r="AL86" s="204">
        <f t="shared" si="45"/>
        <v>0</v>
      </c>
    </row>
    <row r="87" spans="2:38" ht="14.45" x14ac:dyDescent="0.3">
      <c r="B87" s="214" t="s">
        <v>324</v>
      </c>
      <c r="C87" s="215" t="s">
        <v>205</v>
      </c>
      <c r="D87" s="216">
        <f>SUM(D88:D96)</f>
        <v>0</v>
      </c>
      <c r="E87" s="216">
        <f>SUM(E88:E96)</f>
        <v>0</v>
      </c>
      <c r="F87" s="216">
        <f t="shared" si="37"/>
        <v>0</v>
      </c>
      <c r="G87" s="216">
        <f>SUM(G88:G96)</f>
        <v>0</v>
      </c>
      <c r="H87" s="216">
        <f t="shared" si="38"/>
        <v>0</v>
      </c>
      <c r="I87" s="216">
        <f>SUM(I88:I96)</f>
        <v>0</v>
      </c>
      <c r="J87" s="216">
        <f t="shared" si="39"/>
        <v>0</v>
      </c>
      <c r="K87" s="216">
        <f t="shared" ref="K87:AJ87" si="47">SUM(K88:K96)</f>
        <v>0</v>
      </c>
      <c r="L87" s="216">
        <f t="shared" si="47"/>
        <v>0</v>
      </c>
      <c r="M87" s="216">
        <f t="shared" si="47"/>
        <v>0</v>
      </c>
      <c r="N87" s="216">
        <f t="shared" si="47"/>
        <v>0</v>
      </c>
      <c r="O87" s="216">
        <f t="shared" si="47"/>
        <v>0</v>
      </c>
      <c r="P87" s="216">
        <f t="shared" si="47"/>
        <v>0</v>
      </c>
      <c r="Q87" s="216">
        <f t="shared" si="47"/>
        <v>0</v>
      </c>
      <c r="R87" s="216">
        <f t="shared" si="47"/>
        <v>0</v>
      </c>
      <c r="S87" s="216">
        <f t="shared" si="47"/>
        <v>0</v>
      </c>
      <c r="T87" s="216">
        <f t="shared" si="47"/>
        <v>0</v>
      </c>
      <c r="U87" s="216">
        <f t="shared" si="47"/>
        <v>0</v>
      </c>
      <c r="V87" s="216">
        <f t="shared" si="47"/>
        <v>0</v>
      </c>
      <c r="W87" s="216">
        <f t="shared" si="47"/>
        <v>0</v>
      </c>
      <c r="X87" s="216">
        <f t="shared" si="47"/>
        <v>0</v>
      </c>
      <c r="Y87" s="216">
        <f t="shared" si="41"/>
        <v>0</v>
      </c>
      <c r="Z87" s="216">
        <f t="shared" si="47"/>
        <v>0</v>
      </c>
      <c r="AA87" s="216">
        <f t="shared" si="47"/>
        <v>0</v>
      </c>
      <c r="AB87" s="216">
        <f t="shared" si="47"/>
        <v>0</v>
      </c>
      <c r="AC87" s="216">
        <f t="shared" si="42"/>
        <v>0</v>
      </c>
      <c r="AD87" s="216">
        <f t="shared" si="47"/>
        <v>0</v>
      </c>
      <c r="AE87" s="216">
        <f t="shared" si="47"/>
        <v>0</v>
      </c>
      <c r="AF87" s="216">
        <f t="shared" si="47"/>
        <v>0</v>
      </c>
      <c r="AG87" s="216">
        <f t="shared" si="43"/>
        <v>0</v>
      </c>
      <c r="AH87" s="216">
        <f t="shared" si="47"/>
        <v>0</v>
      </c>
      <c r="AI87" s="216">
        <f t="shared" si="47"/>
        <v>0</v>
      </c>
      <c r="AJ87" s="216">
        <f t="shared" si="47"/>
        <v>0</v>
      </c>
      <c r="AK87" s="216">
        <f t="shared" si="44"/>
        <v>0</v>
      </c>
      <c r="AL87" s="216">
        <f t="shared" si="45"/>
        <v>0</v>
      </c>
    </row>
    <row r="88" spans="2:38" ht="14.45" x14ac:dyDescent="0.3">
      <c r="B88" s="205" t="s">
        <v>340</v>
      </c>
      <c r="C88" s="206" t="s">
        <v>222</v>
      </c>
      <c r="D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07">
        <f t="shared" si="37"/>
        <v>0</v>
      </c>
      <c r="G88" s="207"/>
      <c r="H88" s="207">
        <f t="shared" si="38"/>
        <v>0</v>
      </c>
      <c r="I88" s="207"/>
      <c r="J88" s="207">
        <f t="shared" si="39"/>
        <v>0</v>
      </c>
      <c r="K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07">
        <f t="shared" si="41"/>
        <v>0</v>
      </c>
      <c r="Z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07">
        <f t="shared" si="42"/>
        <v>0</v>
      </c>
      <c r="AD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07">
        <f t="shared" si="43"/>
        <v>0</v>
      </c>
      <c r="AH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07">
        <f t="shared" si="44"/>
        <v>0</v>
      </c>
      <c r="AL88" s="207">
        <f t="shared" si="45"/>
        <v>0</v>
      </c>
    </row>
    <row r="89" spans="2:38" ht="14.45" x14ac:dyDescent="0.3">
      <c r="B89" s="205" t="s">
        <v>717</v>
      </c>
      <c r="C89" s="206" t="s">
        <v>718</v>
      </c>
      <c r="D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07">
        <f t="shared" si="37"/>
        <v>0</v>
      </c>
      <c r="G89" s="207"/>
      <c r="H89" s="207">
        <f t="shared" si="38"/>
        <v>0</v>
      </c>
      <c r="I89" s="207"/>
      <c r="J89" s="207">
        <f t="shared" si="39"/>
        <v>0</v>
      </c>
      <c r="K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07">
        <f t="shared" si="41"/>
        <v>0</v>
      </c>
      <c r="Z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07">
        <f t="shared" si="42"/>
        <v>0</v>
      </c>
      <c r="AD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07">
        <f t="shared" si="43"/>
        <v>0</v>
      </c>
      <c r="AH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07">
        <f t="shared" si="44"/>
        <v>0</v>
      </c>
      <c r="AL89" s="207">
        <f t="shared" si="45"/>
        <v>0</v>
      </c>
    </row>
    <row r="90" spans="2:38" ht="14.45" x14ac:dyDescent="0.3">
      <c r="B90" s="205" t="s">
        <v>719</v>
      </c>
      <c r="C90" s="206" t="s">
        <v>720</v>
      </c>
      <c r="D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07">
        <f t="shared" si="37"/>
        <v>0</v>
      </c>
      <c r="G90" s="207"/>
      <c r="H90" s="207">
        <f t="shared" si="38"/>
        <v>0</v>
      </c>
      <c r="I90" s="207"/>
      <c r="J90" s="207">
        <f t="shared" si="39"/>
        <v>0</v>
      </c>
      <c r="K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07">
        <f t="shared" si="41"/>
        <v>0</v>
      </c>
      <c r="Z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07">
        <f t="shared" si="42"/>
        <v>0</v>
      </c>
      <c r="AD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07">
        <f t="shared" si="43"/>
        <v>0</v>
      </c>
      <c r="AH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07">
        <f t="shared" si="44"/>
        <v>0</v>
      </c>
      <c r="AL90" s="207">
        <f t="shared" si="45"/>
        <v>0</v>
      </c>
    </row>
    <row r="91" spans="2:38" ht="14.45" x14ac:dyDescent="0.3">
      <c r="B91" s="205" t="s">
        <v>721</v>
      </c>
      <c r="C91" s="206" t="s">
        <v>722</v>
      </c>
      <c r="D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07">
        <f t="shared" si="37"/>
        <v>0</v>
      </c>
      <c r="G91" s="207"/>
      <c r="H91" s="207">
        <f t="shared" si="38"/>
        <v>0</v>
      </c>
      <c r="I91" s="207"/>
      <c r="J91" s="207">
        <f t="shared" si="39"/>
        <v>0</v>
      </c>
      <c r="K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07">
        <f t="shared" si="41"/>
        <v>0</v>
      </c>
      <c r="Z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07">
        <f t="shared" si="42"/>
        <v>0</v>
      </c>
      <c r="AD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07">
        <f t="shared" si="43"/>
        <v>0</v>
      </c>
      <c r="AH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07">
        <f t="shared" si="44"/>
        <v>0</v>
      </c>
      <c r="AL91" s="207">
        <f t="shared" si="45"/>
        <v>0</v>
      </c>
    </row>
    <row r="92" spans="2:38" ht="14.45" x14ac:dyDescent="0.3">
      <c r="B92" s="205" t="s">
        <v>341</v>
      </c>
      <c r="C92" s="206" t="s">
        <v>223</v>
      </c>
      <c r="D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07">
        <f t="shared" si="37"/>
        <v>0</v>
      </c>
      <c r="G92" s="207"/>
      <c r="H92" s="207">
        <f t="shared" si="38"/>
        <v>0</v>
      </c>
      <c r="I92" s="207"/>
      <c r="J92" s="207">
        <f t="shared" si="39"/>
        <v>0</v>
      </c>
      <c r="K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07">
        <f t="shared" si="41"/>
        <v>0</v>
      </c>
      <c r="Z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07">
        <f t="shared" si="42"/>
        <v>0</v>
      </c>
      <c r="AD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07">
        <f t="shared" si="43"/>
        <v>0</v>
      </c>
      <c r="AH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07">
        <f t="shared" si="44"/>
        <v>0</v>
      </c>
      <c r="AL92" s="207">
        <f t="shared" si="45"/>
        <v>0</v>
      </c>
    </row>
    <row r="93" spans="2:38" ht="14.45" x14ac:dyDescent="0.3">
      <c r="B93" s="205" t="s">
        <v>723</v>
      </c>
      <c r="C93" s="206" t="s">
        <v>724</v>
      </c>
      <c r="D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07">
        <f t="shared" si="37"/>
        <v>0</v>
      </c>
      <c r="G93" s="207"/>
      <c r="H93" s="207">
        <f t="shared" si="38"/>
        <v>0</v>
      </c>
      <c r="I93" s="207"/>
      <c r="J93" s="207">
        <f t="shared" si="39"/>
        <v>0</v>
      </c>
      <c r="K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07">
        <f t="shared" si="41"/>
        <v>0</v>
      </c>
      <c r="Z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07">
        <f t="shared" si="42"/>
        <v>0</v>
      </c>
      <c r="AD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07">
        <f t="shared" si="43"/>
        <v>0</v>
      </c>
      <c r="AH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07">
        <f t="shared" si="44"/>
        <v>0</v>
      </c>
      <c r="AL93" s="207">
        <f t="shared" si="45"/>
        <v>0</v>
      </c>
    </row>
    <row r="94" spans="2:38" ht="14.45" x14ac:dyDescent="0.3">
      <c r="B94" s="205" t="s">
        <v>725</v>
      </c>
      <c r="C94" s="206" t="s">
        <v>726</v>
      </c>
      <c r="D9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07">
        <f t="shared" si="37"/>
        <v>0</v>
      </c>
      <c r="G94" s="207"/>
      <c r="H94" s="207">
        <f t="shared" si="38"/>
        <v>0</v>
      </c>
      <c r="I94" s="207"/>
      <c r="J94" s="207">
        <f t="shared" si="39"/>
        <v>0</v>
      </c>
      <c r="K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07">
        <f t="shared" si="41"/>
        <v>0</v>
      </c>
      <c r="Z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07">
        <f t="shared" si="42"/>
        <v>0</v>
      </c>
      <c r="AD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07">
        <f t="shared" si="43"/>
        <v>0</v>
      </c>
      <c r="AH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07">
        <f t="shared" si="44"/>
        <v>0</v>
      </c>
      <c r="AL94" s="207">
        <f t="shared" si="45"/>
        <v>0</v>
      </c>
    </row>
    <row r="95" spans="2:38" ht="14.45" x14ac:dyDescent="0.3">
      <c r="B95" s="205" t="s">
        <v>727</v>
      </c>
      <c r="C95" s="206" t="s">
        <v>728</v>
      </c>
      <c r="D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07">
        <f t="shared" si="37"/>
        <v>0</v>
      </c>
      <c r="G95" s="207"/>
      <c r="H95" s="207">
        <f t="shared" si="38"/>
        <v>0</v>
      </c>
      <c r="I95" s="207"/>
      <c r="J95" s="207">
        <f t="shared" si="39"/>
        <v>0</v>
      </c>
      <c r="K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07">
        <f t="shared" si="41"/>
        <v>0</v>
      </c>
      <c r="Z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07">
        <f t="shared" si="42"/>
        <v>0</v>
      </c>
      <c r="AD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07">
        <f t="shared" si="43"/>
        <v>0</v>
      </c>
      <c r="AH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07">
        <f t="shared" si="44"/>
        <v>0</v>
      </c>
      <c r="AL95" s="207">
        <f t="shared" si="45"/>
        <v>0</v>
      </c>
    </row>
    <row r="96" spans="2:38" ht="14.45" x14ac:dyDescent="0.3">
      <c r="B96" s="205" t="s">
        <v>729</v>
      </c>
      <c r="C96" s="206" t="s">
        <v>730</v>
      </c>
      <c r="D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07">
        <f t="shared" si="37"/>
        <v>0</v>
      </c>
      <c r="G96" s="207"/>
      <c r="H96" s="207">
        <f t="shared" si="38"/>
        <v>0</v>
      </c>
      <c r="I96" s="207"/>
      <c r="J96" s="207">
        <f t="shared" si="39"/>
        <v>0</v>
      </c>
      <c r="K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07">
        <f t="shared" si="41"/>
        <v>0</v>
      </c>
      <c r="Z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07">
        <f t="shared" si="42"/>
        <v>0</v>
      </c>
      <c r="AD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07">
        <f t="shared" si="43"/>
        <v>0</v>
      </c>
      <c r="AH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07">
        <f t="shared" si="44"/>
        <v>0</v>
      </c>
      <c r="AL96" s="207">
        <f t="shared" si="45"/>
        <v>0</v>
      </c>
    </row>
    <row r="97" spans="2:38" ht="14.45" x14ac:dyDescent="0.3">
      <c r="B97" s="202" t="s">
        <v>325</v>
      </c>
      <c r="C97" s="203" t="s">
        <v>207</v>
      </c>
      <c r="D97" s="204">
        <f>D98</f>
        <v>4500000</v>
      </c>
      <c r="E97" s="204">
        <f>E98</f>
        <v>0</v>
      </c>
      <c r="F97" s="204">
        <f t="shared" si="37"/>
        <v>4500000</v>
      </c>
      <c r="G97" s="204">
        <f>G98</f>
        <v>0</v>
      </c>
      <c r="H97" s="204">
        <f t="shared" si="38"/>
        <v>4500000</v>
      </c>
      <c r="I97" s="204">
        <f>I98</f>
        <v>0</v>
      </c>
      <c r="J97" s="204">
        <f t="shared" si="39"/>
        <v>4500000</v>
      </c>
      <c r="K97" s="204">
        <f t="shared" ref="K97:AJ97" si="48">K98</f>
        <v>0</v>
      </c>
      <c r="L97" s="204">
        <f t="shared" si="48"/>
        <v>0</v>
      </c>
      <c r="M97" s="204">
        <f t="shared" si="48"/>
        <v>0</v>
      </c>
      <c r="N97" s="204">
        <f t="shared" si="48"/>
        <v>0</v>
      </c>
      <c r="O97" s="204">
        <f t="shared" si="48"/>
        <v>0</v>
      </c>
      <c r="P97" s="204">
        <f t="shared" si="48"/>
        <v>0</v>
      </c>
      <c r="Q97" s="204">
        <f t="shared" si="48"/>
        <v>0</v>
      </c>
      <c r="R97" s="204">
        <f t="shared" si="48"/>
        <v>0</v>
      </c>
      <c r="S97" s="204">
        <f t="shared" si="48"/>
        <v>0</v>
      </c>
      <c r="T97" s="204">
        <f t="shared" si="48"/>
        <v>0</v>
      </c>
      <c r="U97" s="204">
        <f t="shared" si="48"/>
        <v>0</v>
      </c>
      <c r="V97" s="204">
        <f t="shared" si="48"/>
        <v>0</v>
      </c>
      <c r="W97" s="204">
        <f t="shared" si="48"/>
        <v>0</v>
      </c>
      <c r="X97" s="204">
        <f t="shared" si="48"/>
        <v>0</v>
      </c>
      <c r="Y97" s="204">
        <f t="shared" si="41"/>
        <v>0</v>
      </c>
      <c r="Z97" s="204">
        <f t="shared" si="48"/>
        <v>0</v>
      </c>
      <c r="AA97" s="204">
        <f t="shared" si="48"/>
        <v>0</v>
      </c>
      <c r="AB97" s="204">
        <f t="shared" si="48"/>
        <v>0</v>
      </c>
      <c r="AC97" s="204">
        <f t="shared" si="42"/>
        <v>0</v>
      </c>
      <c r="AD97" s="204">
        <f t="shared" si="48"/>
        <v>0</v>
      </c>
      <c r="AE97" s="204">
        <f t="shared" si="48"/>
        <v>0</v>
      </c>
      <c r="AF97" s="204">
        <f t="shared" si="48"/>
        <v>0</v>
      </c>
      <c r="AG97" s="204">
        <f t="shared" si="43"/>
        <v>0</v>
      </c>
      <c r="AH97" s="204">
        <f t="shared" si="48"/>
        <v>0</v>
      </c>
      <c r="AI97" s="204">
        <f t="shared" si="48"/>
        <v>0</v>
      </c>
      <c r="AJ97" s="204">
        <f t="shared" si="48"/>
        <v>0</v>
      </c>
      <c r="AK97" s="204">
        <f t="shared" si="44"/>
        <v>0</v>
      </c>
      <c r="AL97" s="204">
        <f t="shared" si="45"/>
        <v>0</v>
      </c>
    </row>
    <row r="98" spans="2:38" ht="14.45" x14ac:dyDescent="0.3">
      <c r="B98" s="214" t="s">
        <v>329</v>
      </c>
      <c r="C98" s="215" t="s">
        <v>211</v>
      </c>
      <c r="D98" s="216">
        <f>SUM(D99:D109)</f>
        <v>4500000</v>
      </c>
      <c r="E98" s="216">
        <f>SUM(E99:E109)</f>
        <v>0</v>
      </c>
      <c r="F98" s="216">
        <f t="shared" si="37"/>
        <v>4500000</v>
      </c>
      <c r="G98" s="216">
        <f>G109</f>
        <v>0</v>
      </c>
      <c r="H98" s="216">
        <f t="shared" si="38"/>
        <v>4500000</v>
      </c>
      <c r="I98" s="216">
        <f>I109</f>
        <v>0</v>
      </c>
      <c r="J98" s="216">
        <f t="shared" si="39"/>
        <v>4500000</v>
      </c>
      <c r="K98" s="216">
        <f t="shared" ref="K98:X98" si="49">K109</f>
        <v>0</v>
      </c>
      <c r="L98" s="216">
        <f t="shared" si="49"/>
        <v>0</v>
      </c>
      <c r="M98" s="216">
        <f t="shared" si="49"/>
        <v>0</v>
      </c>
      <c r="N98" s="216">
        <f t="shared" si="49"/>
        <v>0</v>
      </c>
      <c r="O98" s="216">
        <f t="shared" si="49"/>
        <v>0</v>
      </c>
      <c r="P98" s="216">
        <f t="shared" si="49"/>
        <v>0</v>
      </c>
      <c r="Q98" s="216">
        <f t="shared" si="49"/>
        <v>0</v>
      </c>
      <c r="R98" s="216">
        <f t="shared" si="49"/>
        <v>0</v>
      </c>
      <c r="S98" s="216">
        <f t="shared" si="49"/>
        <v>0</v>
      </c>
      <c r="T98" s="216">
        <f t="shared" si="49"/>
        <v>0</v>
      </c>
      <c r="U98" s="216">
        <f t="shared" si="49"/>
        <v>0</v>
      </c>
      <c r="V98" s="216">
        <f t="shared" si="49"/>
        <v>0</v>
      </c>
      <c r="W98" s="216">
        <f t="shared" si="49"/>
        <v>0</v>
      </c>
      <c r="X98" s="216">
        <f t="shared" si="49"/>
        <v>0</v>
      </c>
      <c r="Y98" s="216">
        <f t="shared" si="41"/>
        <v>0</v>
      </c>
      <c r="Z98" s="216">
        <f>Z109</f>
        <v>0</v>
      </c>
      <c r="AA98" s="216">
        <f>AA109</f>
        <v>0</v>
      </c>
      <c r="AB98" s="216">
        <f>AB109</f>
        <v>0</v>
      </c>
      <c r="AC98" s="216">
        <f t="shared" si="42"/>
        <v>0</v>
      </c>
      <c r="AD98" s="216">
        <f>AD109</f>
        <v>0</v>
      </c>
      <c r="AE98" s="216">
        <f>AE109</f>
        <v>0</v>
      </c>
      <c r="AF98" s="216">
        <f>AF109</f>
        <v>0</v>
      </c>
      <c r="AG98" s="216">
        <f t="shared" si="43"/>
        <v>0</v>
      </c>
      <c r="AH98" s="216">
        <f>AH109</f>
        <v>0</v>
      </c>
      <c r="AI98" s="216">
        <f>AI109</f>
        <v>0</v>
      </c>
      <c r="AJ98" s="216">
        <f>AJ109</f>
        <v>0</v>
      </c>
      <c r="AK98" s="216">
        <f t="shared" si="44"/>
        <v>0</v>
      </c>
      <c r="AL98" s="216">
        <f t="shared" si="45"/>
        <v>0</v>
      </c>
    </row>
    <row r="99" spans="2:38" ht="14.45" x14ac:dyDescent="0.3">
      <c r="B99" s="205" t="s">
        <v>342</v>
      </c>
      <c r="C99" s="206" t="s">
        <v>224</v>
      </c>
      <c r="D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07">
        <f t="shared" si="37"/>
        <v>0</v>
      </c>
      <c r="G99" s="207"/>
      <c r="H99" s="207">
        <f t="shared" si="38"/>
        <v>0</v>
      </c>
      <c r="I99" s="207"/>
      <c r="J99" s="207">
        <f t="shared" si="39"/>
        <v>0</v>
      </c>
      <c r="K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07">
        <f t="shared" si="41"/>
        <v>0</v>
      </c>
      <c r="Z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07">
        <f t="shared" si="42"/>
        <v>0</v>
      </c>
      <c r="AD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07">
        <f t="shared" si="43"/>
        <v>0</v>
      </c>
      <c r="AH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07">
        <f t="shared" si="44"/>
        <v>0</v>
      </c>
      <c r="AL99" s="207">
        <f t="shared" si="45"/>
        <v>0</v>
      </c>
    </row>
    <row r="100" spans="2:38" ht="14.45" x14ac:dyDescent="0.3">
      <c r="B100" s="205" t="s">
        <v>769</v>
      </c>
      <c r="C100" s="206" t="s">
        <v>770</v>
      </c>
      <c r="D1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07">
        <f t="shared" si="37"/>
        <v>0</v>
      </c>
      <c r="G100" s="207"/>
      <c r="H100" s="207">
        <f t="shared" si="38"/>
        <v>0</v>
      </c>
      <c r="I100" s="207"/>
      <c r="J100" s="207">
        <f t="shared" si="39"/>
        <v>0</v>
      </c>
      <c r="K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07">
        <f t="shared" si="41"/>
        <v>0</v>
      </c>
      <c r="Z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07">
        <f t="shared" si="42"/>
        <v>0</v>
      </c>
      <c r="AD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07">
        <f t="shared" si="43"/>
        <v>0</v>
      </c>
      <c r="AH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07">
        <f t="shared" si="44"/>
        <v>0</v>
      </c>
      <c r="AL100" s="207">
        <f t="shared" si="45"/>
        <v>0</v>
      </c>
    </row>
    <row r="101" spans="2:38" ht="14.45" x14ac:dyDescent="0.3">
      <c r="B101" s="205" t="s">
        <v>771</v>
      </c>
      <c r="C101" s="206" t="s">
        <v>772</v>
      </c>
      <c r="D1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07">
        <f t="shared" si="37"/>
        <v>0</v>
      </c>
      <c r="G101" s="207"/>
      <c r="H101" s="207">
        <f t="shared" si="38"/>
        <v>0</v>
      </c>
      <c r="I101" s="207"/>
      <c r="J101" s="207">
        <f t="shared" si="39"/>
        <v>0</v>
      </c>
      <c r="K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07">
        <f t="shared" si="41"/>
        <v>0</v>
      </c>
      <c r="Z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07">
        <f t="shared" si="42"/>
        <v>0</v>
      </c>
      <c r="AD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07">
        <f t="shared" si="43"/>
        <v>0</v>
      </c>
      <c r="AH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07">
        <f t="shared" si="44"/>
        <v>0</v>
      </c>
      <c r="AL101" s="207">
        <f t="shared" si="45"/>
        <v>0</v>
      </c>
    </row>
    <row r="102" spans="2:38" ht="14.45" x14ac:dyDescent="0.3">
      <c r="B102" s="205" t="s">
        <v>773</v>
      </c>
      <c r="C102" s="206" t="s">
        <v>774</v>
      </c>
      <c r="D1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07">
        <f t="shared" si="37"/>
        <v>0</v>
      </c>
      <c r="G102" s="207"/>
      <c r="H102" s="207">
        <f t="shared" si="38"/>
        <v>0</v>
      </c>
      <c r="I102" s="207"/>
      <c r="J102" s="207">
        <f t="shared" si="39"/>
        <v>0</v>
      </c>
      <c r="K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07">
        <f t="shared" si="41"/>
        <v>0</v>
      </c>
      <c r="Z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07">
        <f t="shared" si="42"/>
        <v>0</v>
      </c>
      <c r="AD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07">
        <f t="shared" si="43"/>
        <v>0</v>
      </c>
      <c r="AH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07">
        <f t="shared" si="44"/>
        <v>0</v>
      </c>
      <c r="AL102" s="207">
        <f t="shared" si="45"/>
        <v>0</v>
      </c>
    </row>
    <row r="103" spans="2:38" ht="14.45" x14ac:dyDescent="0.3">
      <c r="B103" s="205" t="s">
        <v>775</v>
      </c>
      <c r="C103" s="206" t="s">
        <v>776</v>
      </c>
      <c r="D1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07">
        <f t="shared" si="37"/>
        <v>0</v>
      </c>
      <c r="G103" s="207"/>
      <c r="H103" s="207">
        <f t="shared" si="38"/>
        <v>0</v>
      </c>
      <c r="I103" s="207"/>
      <c r="J103" s="207">
        <f t="shared" si="39"/>
        <v>0</v>
      </c>
      <c r="K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07">
        <f t="shared" si="41"/>
        <v>0</v>
      </c>
      <c r="Z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07">
        <f t="shared" si="42"/>
        <v>0</v>
      </c>
      <c r="AD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07">
        <f t="shared" si="43"/>
        <v>0</v>
      </c>
      <c r="AH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07">
        <f t="shared" si="44"/>
        <v>0</v>
      </c>
      <c r="AL103" s="207">
        <f t="shared" si="45"/>
        <v>0</v>
      </c>
    </row>
    <row r="104" spans="2:38" ht="14.45" x14ac:dyDescent="0.3">
      <c r="B104" s="205" t="s">
        <v>777</v>
      </c>
      <c r="C104" s="206" t="s">
        <v>778</v>
      </c>
      <c r="D10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07">
        <f t="shared" si="37"/>
        <v>0</v>
      </c>
      <c r="G104" s="207"/>
      <c r="H104" s="207">
        <f t="shared" si="38"/>
        <v>0</v>
      </c>
      <c r="I104" s="207"/>
      <c r="J104" s="207">
        <f t="shared" si="39"/>
        <v>0</v>
      </c>
      <c r="K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07">
        <f t="shared" si="41"/>
        <v>0</v>
      </c>
      <c r="Z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07">
        <f t="shared" si="42"/>
        <v>0</v>
      </c>
      <c r="AD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07">
        <f t="shared" si="43"/>
        <v>0</v>
      </c>
      <c r="AH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07">
        <f t="shared" si="44"/>
        <v>0</v>
      </c>
      <c r="AL104" s="207">
        <f t="shared" si="45"/>
        <v>0</v>
      </c>
    </row>
    <row r="105" spans="2:38" ht="14.45" x14ac:dyDescent="0.3">
      <c r="B105" s="205" t="s">
        <v>779</v>
      </c>
      <c r="C105" s="206" t="s">
        <v>780</v>
      </c>
      <c r="D1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4500000</v>
      </c>
      <c r="E1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07">
        <f t="shared" si="37"/>
        <v>4500000</v>
      </c>
      <c r="G105" s="207"/>
      <c r="H105" s="207">
        <f t="shared" si="38"/>
        <v>4500000</v>
      </c>
      <c r="I105" s="207"/>
      <c r="J105" s="207">
        <f t="shared" si="39"/>
        <v>4500000</v>
      </c>
      <c r="K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4500000</v>
      </c>
      <c r="L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4500000</v>
      </c>
      <c r="Y105" s="207">
        <f t="shared" si="41"/>
        <v>4500000</v>
      </c>
      <c r="Z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07">
        <f t="shared" si="42"/>
        <v>0</v>
      </c>
      <c r="AD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07">
        <f t="shared" si="43"/>
        <v>0</v>
      </c>
      <c r="AH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07">
        <f t="shared" si="44"/>
        <v>0</v>
      </c>
      <c r="AL105" s="207">
        <f t="shared" si="45"/>
        <v>4500000</v>
      </c>
    </row>
    <row r="106" spans="2:38" x14ac:dyDescent="0.25">
      <c r="B106" s="205" t="s">
        <v>781</v>
      </c>
      <c r="C106" s="206" t="s">
        <v>782</v>
      </c>
      <c r="D1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07">
        <f t="shared" si="37"/>
        <v>0</v>
      </c>
      <c r="G106" s="207"/>
      <c r="H106" s="207">
        <f t="shared" si="38"/>
        <v>0</v>
      </c>
      <c r="I106" s="207"/>
      <c r="J106" s="207">
        <f t="shared" si="39"/>
        <v>0</v>
      </c>
      <c r="K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07">
        <f t="shared" si="41"/>
        <v>0</v>
      </c>
      <c r="Z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07">
        <f t="shared" si="42"/>
        <v>0</v>
      </c>
      <c r="AD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07">
        <f t="shared" si="43"/>
        <v>0</v>
      </c>
      <c r="AH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07">
        <f t="shared" si="44"/>
        <v>0</v>
      </c>
      <c r="AL106" s="207">
        <f t="shared" si="45"/>
        <v>0</v>
      </c>
    </row>
    <row r="107" spans="2:38" ht="14.45" x14ac:dyDescent="0.3">
      <c r="B107" s="205" t="s">
        <v>783</v>
      </c>
      <c r="C107" s="206" t="s">
        <v>784</v>
      </c>
      <c r="D1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07">
        <f t="shared" si="37"/>
        <v>0</v>
      </c>
      <c r="G107" s="207"/>
      <c r="H107" s="207">
        <f t="shared" si="38"/>
        <v>0</v>
      </c>
      <c r="I107" s="207"/>
      <c r="J107" s="207">
        <f t="shared" si="39"/>
        <v>0</v>
      </c>
      <c r="K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07">
        <f t="shared" si="41"/>
        <v>0</v>
      </c>
      <c r="Z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07">
        <f t="shared" si="42"/>
        <v>0</v>
      </c>
      <c r="AD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07">
        <f t="shared" si="43"/>
        <v>0</v>
      </c>
      <c r="AH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07">
        <f t="shared" si="44"/>
        <v>0</v>
      </c>
      <c r="AL107" s="207">
        <f t="shared" si="45"/>
        <v>0</v>
      </c>
    </row>
    <row r="108" spans="2:38" ht="14.45" x14ac:dyDescent="0.3">
      <c r="B108" s="205" t="s">
        <v>785</v>
      </c>
      <c r="C108" s="206" t="s">
        <v>786</v>
      </c>
      <c r="D1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07">
        <f t="shared" si="37"/>
        <v>0</v>
      </c>
      <c r="G108" s="207"/>
      <c r="H108" s="207">
        <f t="shared" si="38"/>
        <v>0</v>
      </c>
      <c r="I108" s="207"/>
      <c r="J108" s="207">
        <f t="shared" si="39"/>
        <v>0</v>
      </c>
      <c r="K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07">
        <f t="shared" si="41"/>
        <v>0</v>
      </c>
      <c r="Z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07">
        <f t="shared" si="42"/>
        <v>0</v>
      </c>
      <c r="AD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07">
        <f t="shared" si="43"/>
        <v>0</v>
      </c>
      <c r="AH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07">
        <f t="shared" si="44"/>
        <v>0</v>
      </c>
      <c r="AL108" s="207">
        <f t="shared" si="45"/>
        <v>0</v>
      </c>
    </row>
    <row r="109" spans="2:38" ht="14.45" x14ac:dyDescent="0.3">
      <c r="B109" s="205" t="s">
        <v>787</v>
      </c>
      <c r="C109" s="206" t="s">
        <v>788</v>
      </c>
      <c r="D1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07">
        <f t="shared" si="37"/>
        <v>0</v>
      </c>
      <c r="G109" s="207"/>
      <c r="H109" s="207">
        <f t="shared" si="38"/>
        <v>0</v>
      </c>
      <c r="I109" s="207"/>
      <c r="J109" s="207">
        <f t="shared" si="39"/>
        <v>0</v>
      </c>
      <c r="K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07">
        <f t="shared" si="41"/>
        <v>0</v>
      </c>
      <c r="Z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07">
        <f t="shared" si="42"/>
        <v>0</v>
      </c>
      <c r="AD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07">
        <f t="shared" si="43"/>
        <v>0</v>
      </c>
      <c r="AH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07">
        <f t="shared" si="44"/>
        <v>0</v>
      </c>
      <c r="AL109" s="207">
        <f t="shared" si="45"/>
        <v>0</v>
      </c>
    </row>
    <row r="110" spans="2:38" ht="14.45" x14ac:dyDescent="0.3">
      <c r="B110" s="202" t="s">
        <v>343</v>
      </c>
      <c r="C110" s="203" t="s">
        <v>225</v>
      </c>
      <c r="D110" s="204">
        <f>D111+D122+D137+D153+D168+D194+D197+D204</f>
        <v>529395</v>
      </c>
      <c r="E110" s="204">
        <f>E111+E122+E137+E153+E168+E194+E197+E204</f>
        <v>273600</v>
      </c>
      <c r="F110" s="204">
        <f t="shared" si="37"/>
        <v>802995</v>
      </c>
      <c r="G110" s="204">
        <f>G111+G122+G137+G153+G168+G194+G197+G204</f>
        <v>0</v>
      </c>
      <c r="H110" s="204">
        <f t="shared" si="38"/>
        <v>802995</v>
      </c>
      <c r="I110" s="204">
        <f>I111+I122+I137+I153+I168+I194+I197+I204</f>
        <v>0</v>
      </c>
      <c r="J110" s="204">
        <f t="shared" si="39"/>
        <v>802995</v>
      </c>
      <c r="K110" s="204">
        <f t="shared" ref="K110:X110" si="50">K111+K122+K137+K153+K168+K194+K197+K204</f>
        <v>206625</v>
      </c>
      <c r="L110" s="204">
        <f t="shared" si="50"/>
        <v>64855</v>
      </c>
      <c r="M110" s="204">
        <f t="shared" si="50"/>
        <v>134865</v>
      </c>
      <c r="N110" s="204">
        <f t="shared" si="50"/>
        <v>148750</v>
      </c>
      <c r="O110" s="204">
        <f t="shared" si="50"/>
        <v>20000</v>
      </c>
      <c r="P110" s="204">
        <f t="shared" si="50"/>
        <v>18000</v>
      </c>
      <c r="Q110" s="204">
        <f t="shared" si="50"/>
        <v>148500</v>
      </c>
      <c r="R110" s="204">
        <f t="shared" si="50"/>
        <v>0</v>
      </c>
      <c r="S110" s="204">
        <f t="shared" si="50"/>
        <v>54000</v>
      </c>
      <c r="T110" s="204">
        <f t="shared" si="50"/>
        <v>0</v>
      </c>
      <c r="U110" s="204">
        <f t="shared" si="50"/>
        <v>7400</v>
      </c>
      <c r="V110" s="204">
        <f t="shared" si="50"/>
        <v>61800</v>
      </c>
      <c r="W110" s="204">
        <f t="shared" si="50"/>
        <v>589115</v>
      </c>
      <c r="X110" s="204">
        <f t="shared" si="50"/>
        <v>36150</v>
      </c>
      <c r="Y110" s="204">
        <f t="shared" si="41"/>
        <v>687065</v>
      </c>
      <c r="Z110" s="204">
        <f>Z111+Z122+Z137+Z153+Z168+Z194+Z197+Z204</f>
        <v>0</v>
      </c>
      <c r="AA110" s="204">
        <f>AA111+AA122+AA137+AA153+AA168+AA194+AA197+AA204</f>
        <v>22650</v>
      </c>
      <c r="AB110" s="204">
        <f>AB111+AB122+AB137+AB153+AB168+AB194+AB197+AB204</f>
        <v>34350</v>
      </c>
      <c r="AC110" s="204">
        <f t="shared" si="42"/>
        <v>57000</v>
      </c>
      <c r="AD110" s="204">
        <f>AD111+AD122+AD137+AD153+AD168+AD194+AD197+AD204</f>
        <v>0</v>
      </c>
      <c r="AE110" s="204">
        <f>AE111+AE122+AE137+AE153+AE168+AE194+AE197+AE204</f>
        <v>0</v>
      </c>
      <c r="AF110" s="204">
        <f>AF111+AF122+AF137+AF153+AF168+AF194+AF197+AF204</f>
        <v>19850</v>
      </c>
      <c r="AG110" s="204">
        <f t="shared" si="43"/>
        <v>19850</v>
      </c>
      <c r="AH110" s="204">
        <f>AH111+AH122+AH137+AH153+AH168+AH194+AH197+AH204</f>
        <v>0</v>
      </c>
      <c r="AI110" s="204">
        <f>AI111+AI122+AI137+AI153+AI168+AI194+AI197+AI204</f>
        <v>0</v>
      </c>
      <c r="AJ110" s="204">
        <f>AJ111+AJ122+AJ137+AJ153+AJ168+AJ194+AJ197+AJ204</f>
        <v>3700</v>
      </c>
      <c r="AK110" s="204">
        <f t="shared" si="44"/>
        <v>3700</v>
      </c>
      <c r="AL110" s="204">
        <f t="shared" si="45"/>
        <v>767615</v>
      </c>
    </row>
    <row r="111" spans="2:38" ht="14.45" x14ac:dyDescent="0.3">
      <c r="B111" s="214" t="s">
        <v>344</v>
      </c>
      <c r="C111" s="215" t="s">
        <v>226</v>
      </c>
      <c r="D111" s="216">
        <f>SUM(D112:D121)</f>
        <v>0</v>
      </c>
      <c r="E111" s="216">
        <f>SUM(E112:E121)</f>
        <v>0</v>
      </c>
      <c r="F111" s="216">
        <f t="shared" si="37"/>
        <v>0</v>
      </c>
      <c r="G111" s="216">
        <f>SUM(G112:G121)</f>
        <v>0</v>
      </c>
      <c r="H111" s="216">
        <f t="shared" si="38"/>
        <v>0</v>
      </c>
      <c r="I111" s="216">
        <f>SUM(I112:I121)</f>
        <v>0</v>
      </c>
      <c r="J111" s="216">
        <f t="shared" si="39"/>
        <v>0</v>
      </c>
      <c r="K111" s="216">
        <f t="shared" ref="K111:X111" si="51">SUM(K112:K121)</f>
        <v>0</v>
      </c>
      <c r="L111" s="216">
        <f t="shared" si="51"/>
        <v>0</v>
      </c>
      <c r="M111" s="216">
        <f t="shared" si="51"/>
        <v>0</v>
      </c>
      <c r="N111" s="216">
        <f t="shared" si="51"/>
        <v>0</v>
      </c>
      <c r="O111" s="216">
        <f t="shared" si="51"/>
        <v>0</v>
      </c>
      <c r="P111" s="216">
        <f t="shared" si="51"/>
        <v>0</v>
      </c>
      <c r="Q111" s="216">
        <f t="shared" si="51"/>
        <v>0</v>
      </c>
      <c r="R111" s="216">
        <f t="shared" si="51"/>
        <v>0</v>
      </c>
      <c r="S111" s="216">
        <f t="shared" si="51"/>
        <v>0</v>
      </c>
      <c r="T111" s="216">
        <f t="shared" si="51"/>
        <v>0</v>
      </c>
      <c r="U111" s="216">
        <f t="shared" si="51"/>
        <v>0</v>
      </c>
      <c r="V111" s="216">
        <f t="shared" si="51"/>
        <v>0</v>
      </c>
      <c r="W111" s="216">
        <f t="shared" si="51"/>
        <v>0</v>
      </c>
      <c r="X111" s="216">
        <f t="shared" si="51"/>
        <v>0</v>
      </c>
      <c r="Y111" s="216">
        <f t="shared" si="41"/>
        <v>0</v>
      </c>
      <c r="Z111" s="216">
        <f>SUM(Z112:Z121)</f>
        <v>0</v>
      </c>
      <c r="AA111" s="216">
        <f>SUM(AA112:AA121)</f>
        <v>0</v>
      </c>
      <c r="AB111" s="216">
        <f>SUM(AB112:AB121)</f>
        <v>0</v>
      </c>
      <c r="AC111" s="216">
        <f t="shared" si="42"/>
        <v>0</v>
      </c>
      <c r="AD111" s="216">
        <f>SUM(AD112:AD121)</f>
        <v>0</v>
      </c>
      <c r="AE111" s="216">
        <f>SUM(AE112:AE121)</f>
        <v>0</v>
      </c>
      <c r="AF111" s="216">
        <f>SUM(AF112:AF121)</f>
        <v>0</v>
      </c>
      <c r="AG111" s="216">
        <f t="shared" si="43"/>
        <v>0</v>
      </c>
      <c r="AH111" s="216">
        <f>SUM(AH112:AH121)</f>
        <v>0</v>
      </c>
      <c r="AI111" s="216">
        <f>SUM(AI112:AI121)</f>
        <v>0</v>
      </c>
      <c r="AJ111" s="216">
        <f>SUM(AJ112:AJ121)</f>
        <v>0</v>
      </c>
      <c r="AK111" s="216">
        <f t="shared" si="44"/>
        <v>0</v>
      </c>
      <c r="AL111" s="216">
        <f t="shared" si="45"/>
        <v>0</v>
      </c>
    </row>
    <row r="112" spans="2:38" ht="14.45" x14ac:dyDescent="0.3">
      <c r="B112" s="205" t="s">
        <v>813</v>
      </c>
      <c r="C112" s="206" t="s">
        <v>181</v>
      </c>
      <c r="D11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07">
        <f t="shared" si="37"/>
        <v>0</v>
      </c>
      <c r="G112" s="207"/>
      <c r="H112" s="207">
        <f t="shared" ref="H112:H119" si="52">F112-G112</f>
        <v>0</v>
      </c>
      <c r="I112" s="207"/>
      <c r="J112" s="207">
        <f t="shared" ref="J112:J119" si="53">F112-I112</f>
        <v>0</v>
      </c>
      <c r="K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07">
        <f t="shared" ref="Y112:Y119" si="54">V112+W112+X112</f>
        <v>0</v>
      </c>
      <c r="Z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07">
        <f t="shared" ref="AC112:AC119" si="55">Z112+AA112+AB112</f>
        <v>0</v>
      </c>
      <c r="AD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07">
        <f t="shared" ref="AG112:AG119" si="56">AD112+AE112+AF112</f>
        <v>0</v>
      </c>
      <c r="AH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07">
        <f t="shared" ref="AK112:AK119" si="57">AH112+AI112+AJ112</f>
        <v>0</v>
      </c>
      <c r="AL112" s="207">
        <f t="shared" ref="AL112:AL119" si="58">Y112+AC112+AG112+AK112</f>
        <v>0</v>
      </c>
    </row>
    <row r="113" spans="2:38" ht="14.45" x14ac:dyDescent="0.3">
      <c r="B113" s="205" t="s">
        <v>814</v>
      </c>
      <c r="C113" s="206" t="s">
        <v>815</v>
      </c>
      <c r="D11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07">
        <f t="shared" si="37"/>
        <v>0</v>
      </c>
      <c r="G113" s="207"/>
      <c r="H113" s="207">
        <f t="shared" si="52"/>
        <v>0</v>
      </c>
      <c r="I113" s="207"/>
      <c r="J113" s="207">
        <f t="shared" si="53"/>
        <v>0</v>
      </c>
      <c r="K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07">
        <f t="shared" si="54"/>
        <v>0</v>
      </c>
      <c r="Z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07">
        <f t="shared" si="55"/>
        <v>0</v>
      </c>
      <c r="AD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07">
        <f t="shared" si="56"/>
        <v>0</v>
      </c>
      <c r="AH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07">
        <f t="shared" si="57"/>
        <v>0</v>
      </c>
      <c r="AL113" s="207">
        <f t="shared" si="58"/>
        <v>0</v>
      </c>
    </row>
    <row r="114" spans="2:38" ht="14.45" x14ac:dyDescent="0.3">
      <c r="B114" s="205" t="s">
        <v>816</v>
      </c>
      <c r="C114" s="206" t="s">
        <v>817</v>
      </c>
      <c r="D1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07">
        <f t="shared" si="37"/>
        <v>0</v>
      </c>
      <c r="G114" s="207"/>
      <c r="H114" s="207">
        <f t="shared" si="52"/>
        <v>0</v>
      </c>
      <c r="I114" s="207"/>
      <c r="J114" s="207">
        <f t="shared" si="53"/>
        <v>0</v>
      </c>
      <c r="K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07">
        <f t="shared" si="54"/>
        <v>0</v>
      </c>
      <c r="Z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07">
        <f t="shared" si="55"/>
        <v>0</v>
      </c>
      <c r="AD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07">
        <f t="shared" si="56"/>
        <v>0</v>
      </c>
      <c r="AH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07">
        <f t="shared" si="57"/>
        <v>0</v>
      </c>
      <c r="AL114" s="207">
        <f t="shared" si="58"/>
        <v>0</v>
      </c>
    </row>
    <row r="115" spans="2:38" ht="14.45" x14ac:dyDescent="0.3">
      <c r="B115" s="205" t="s">
        <v>345</v>
      </c>
      <c r="C115" s="206" t="s">
        <v>227</v>
      </c>
      <c r="D1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07">
        <f t="shared" si="37"/>
        <v>0</v>
      </c>
      <c r="G115" s="207"/>
      <c r="H115" s="207">
        <f>F115-G115</f>
        <v>0</v>
      </c>
      <c r="I115" s="207"/>
      <c r="J115" s="207">
        <f>F115-I115</f>
        <v>0</v>
      </c>
      <c r="K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07">
        <f>V115+W115+X115</f>
        <v>0</v>
      </c>
      <c r="Z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07">
        <f>Z115+AA115+AB115</f>
        <v>0</v>
      </c>
      <c r="AD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07">
        <f>AD115+AE115+AF115</f>
        <v>0</v>
      </c>
      <c r="AH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07">
        <f>AH115+AI115+AJ115</f>
        <v>0</v>
      </c>
      <c r="AL115" s="207">
        <f>Y115+AC115+AG115+AK115</f>
        <v>0</v>
      </c>
    </row>
    <row r="116" spans="2:38" ht="14.45" x14ac:dyDescent="0.3">
      <c r="B116" s="205" t="s">
        <v>818</v>
      </c>
      <c r="C116" s="206" t="s">
        <v>819</v>
      </c>
      <c r="D1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07">
        <f t="shared" si="37"/>
        <v>0</v>
      </c>
      <c r="G116" s="207"/>
      <c r="H116" s="207">
        <f>F116-G116</f>
        <v>0</v>
      </c>
      <c r="I116" s="207"/>
      <c r="J116" s="207">
        <f>F116-I116</f>
        <v>0</v>
      </c>
      <c r="K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07">
        <f>V116+W116+X116</f>
        <v>0</v>
      </c>
      <c r="Z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07">
        <f>Z116+AA116+AB116</f>
        <v>0</v>
      </c>
      <c r="AD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07">
        <f>AD116+AE116+AF116</f>
        <v>0</v>
      </c>
      <c r="AH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07">
        <f>AH116+AI116+AJ116</f>
        <v>0</v>
      </c>
      <c r="AL116" s="207">
        <f>Y116+AC116+AG116+AK116</f>
        <v>0</v>
      </c>
    </row>
    <row r="117" spans="2:38" ht="14.45" x14ac:dyDescent="0.3">
      <c r="B117" s="205" t="s">
        <v>820</v>
      </c>
      <c r="C117" s="206" t="s">
        <v>821</v>
      </c>
      <c r="D1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07">
        <f t="shared" si="37"/>
        <v>0</v>
      </c>
      <c r="G117" s="207"/>
      <c r="H117" s="207">
        <f>F117-G117</f>
        <v>0</v>
      </c>
      <c r="I117" s="207"/>
      <c r="J117" s="207">
        <f>F117-I117</f>
        <v>0</v>
      </c>
      <c r="K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07">
        <f>V117+W117+X117</f>
        <v>0</v>
      </c>
      <c r="Z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07">
        <f>Z117+AA117+AB117</f>
        <v>0</v>
      </c>
      <c r="AD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07">
        <f>AD117+AE117+AF117</f>
        <v>0</v>
      </c>
      <c r="AH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07">
        <f>AH117+AI117+AJ117</f>
        <v>0</v>
      </c>
      <c r="AL117" s="207">
        <f>Y117+AC117+AG117+AK117</f>
        <v>0</v>
      </c>
    </row>
    <row r="118" spans="2:38" ht="14.45" x14ac:dyDescent="0.3">
      <c r="B118" s="205" t="s">
        <v>822</v>
      </c>
      <c r="C118" s="206" t="s">
        <v>823</v>
      </c>
      <c r="D1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07">
        <f t="shared" si="37"/>
        <v>0</v>
      </c>
      <c r="G118" s="207"/>
      <c r="H118" s="207">
        <f>F118-G118</f>
        <v>0</v>
      </c>
      <c r="I118" s="207"/>
      <c r="J118" s="207">
        <f>F118-I118</f>
        <v>0</v>
      </c>
      <c r="K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07">
        <f>V118+W118+X118</f>
        <v>0</v>
      </c>
      <c r="Z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07">
        <f>Z118+AA118+AB118</f>
        <v>0</v>
      </c>
      <c r="AD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07">
        <f>AD118+AE118+AF118</f>
        <v>0</v>
      </c>
      <c r="AH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07">
        <f>AH118+AI118+AJ118</f>
        <v>0</v>
      </c>
      <c r="AL118" s="207">
        <f>Y118+AC118+AG118+AK118</f>
        <v>0</v>
      </c>
    </row>
    <row r="119" spans="2:38" ht="14.45" x14ac:dyDescent="0.3">
      <c r="B119" s="205" t="s">
        <v>824</v>
      </c>
      <c r="C119" s="206" t="s">
        <v>825</v>
      </c>
      <c r="D1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07">
        <f t="shared" si="37"/>
        <v>0</v>
      </c>
      <c r="G119" s="207"/>
      <c r="H119" s="207">
        <f t="shared" si="52"/>
        <v>0</v>
      </c>
      <c r="I119" s="207"/>
      <c r="J119" s="207">
        <f t="shared" si="53"/>
        <v>0</v>
      </c>
      <c r="K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07">
        <f t="shared" si="54"/>
        <v>0</v>
      </c>
      <c r="Z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07">
        <f t="shared" si="55"/>
        <v>0</v>
      </c>
      <c r="AD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07">
        <f t="shared" si="56"/>
        <v>0</v>
      </c>
      <c r="AH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07">
        <f t="shared" si="57"/>
        <v>0</v>
      </c>
      <c r="AL119" s="207">
        <f t="shared" si="58"/>
        <v>0</v>
      </c>
    </row>
    <row r="120" spans="2:38" ht="14.45" x14ac:dyDescent="0.3">
      <c r="B120" s="205" t="s">
        <v>826</v>
      </c>
      <c r="C120" s="206" t="s">
        <v>827</v>
      </c>
      <c r="D1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07">
        <f t="shared" si="37"/>
        <v>0</v>
      </c>
      <c r="G120" s="207"/>
      <c r="H120" s="207">
        <f>F120-G120</f>
        <v>0</v>
      </c>
      <c r="I120" s="207"/>
      <c r="J120" s="207">
        <f>F120-I120</f>
        <v>0</v>
      </c>
      <c r="K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07">
        <f>V120+W120+X120</f>
        <v>0</v>
      </c>
      <c r="Z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07">
        <f>Z120+AA120+AB120</f>
        <v>0</v>
      </c>
      <c r="AD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07">
        <f>AD120+AE120+AF120</f>
        <v>0</v>
      </c>
      <c r="AH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07">
        <f>AH120+AI120+AJ120</f>
        <v>0</v>
      </c>
      <c r="AL120" s="207">
        <f>Y120+AC120+AG120+AK120</f>
        <v>0</v>
      </c>
    </row>
    <row r="121" spans="2:38" ht="14.45" x14ac:dyDescent="0.3">
      <c r="B121" s="205" t="s">
        <v>828</v>
      </c>
      <c r="C121" s="206" t="s">
        <v>829</v>
      </c>
      <c r="D1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07">
        <f t="shared" si="37"/>
        <v>0</v>
      </c>
      <c r="G121" s="207"/>
      <c r="H121" s="207">
        <f>F121-G121</f>
        <v>0</v>
      </c>
      <c r="I121" s="207"/>
      <c r="J121" s="207">
        <f>F121-I121</f>
        <v>0</v>
      </c>
      <c r="K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07">
        <f>V121+W121+X121</f>
        <v>0</v>
      </c>
      <c r="Z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07">
        <f>Z121+AA121+AB121</f>
        <v>0</v>
      </c>
      <c r="AD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07">
        <f>AD121+AE121+AF121</f>
        <v>0</v>
      </c>
      <c r="AH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07">
        <f>AH121+AI121+AJ121</f>
        <v>0</v>
      </c>
      <c r="AL121" s="207">
        <f>Y121+AC121+AG121+AK121</f>
        <v>0</v>
      </c>
    </row>
    <row r="122" spans="2:38" ht="14.45" x14ac:dyDescent="0.3">
      <c r="B122" s="214" t="s">
        <v>346</v>
      </c>
      <c r="C122" s="215" t="s">
        <v>228</v>
      </c>
      <c r="D122" s="216">
        <f>SUM(D123:D136)</f>
        <v>11200</v>
      </c>
      <c r="E122" s="216">
        <f>SUM(E123:E136)</f>
        <v>30000</v>
      </c>
      <c r="F122" s="216">
        <f t="shared" si="37"/>
        <v>41200</v>
      </c>
      <c r="G122" s="216">
        <f>SUM(G123:G136)</f>
        <v>0</v>
      </c>
      <c r="H122" s="216">
        <f>F122-G122</f>
        <v>41200</v>
      </c>
      <c r="I122" s="216">
        <f>SUM(I123:I136)</f>
        <v>0</v>
      </c>
      <c r="J122" s="216">
        <f>F122-I122</f>
        <v>41200</v>
      </c>
      <c r="K122" s="216">
        <f t="shared" ref="K122:AJ122" si="59">SUM(K123:K136)</f>
        <v>0</v>
      </c>
      <c r="L122" s="216">
        <f t="shared" si="59"/>
        <v>0</v>
      </c>
      <c r="M122" s="216">
        <f t="shared" si="59"/>
        <v>0</v>
      </c>
      <c r="N122" s="216">
        <f t="shared" si="59"/>
        <v>40000</v>
      </c>
      <c r="O122" s="216">
        <f t="shared" si="59"/>
        <v>0</v>
      </c>
      <c r="P122" s="216">
        <f t="shared" si="59"/>
        <v>0</v>
      </c>
      <c r="Q122" s="216">
        <f t="shared" si="59"/>
        <v>400</v>
      </c>
      <c r="R122" s="216">
        <f t="shared" si="59"/>
        <v>0</v>
      </c>
      <c r="S122" s="216">
        <f t="shared" si="59"/>
        <v>0</v>
      </c>
      <c r="T122" s="216">
        <f t="shared" si="59"/>
        <v>0</v>
      </c>
      <c r="U122" s="216">
        <f t="shared" si="59"/>
        <v>800</v>
      </c>
      <c r="V122" s="216">
        <f t="shared" si="59"/>
        <v>0</v>
      </c>
      <c r="W122" s="216">
        <f t="shared" si="59"/>
        <v>10200</v>
      </c>
      <c r="X122" s="216">
        <f t="shared" si="59"/>
        <v>30000</v>
      </c>
      <c r="Y122" s="216">
        <f>V122+W122+X122</f>
        <v>40200</v>
      </c>
      <c r="Z122" s="216">
        <f t="shared" si="59"/>
        <v>0</v>
      </c>
      <c r="AA122" s="216">
        <f t="shared" si="59"/>
        <v>200</v>
      </c>
      <c r="AB122" s="216">
        <f t="shared" si="59"/>
        <v>200</v>
      </c>
      <c r="AC122" s="216">
        <f>Z122+AA122+AB122</f>
        <v>400</v>
      </c>
      <c r="AD122" s="216">
        <f t="shared" si="59"/>
        <v>0</v>
      </c>
      <c r="AE122" s="216">
        <f t="shared" si="59"/>
        <v>0</v>
      </c>
      <c r="AF122" s="216">
        <f t="shared" si="59"/>
        <v>200</v>
      </c>
      <c r="AG122" s="216">
        <f>AD122+AE122+AF122</f>
        <v>200</v>
      </c>
      <c r="AH122" s="216">
        <f t="shared" si="59"/>
        <v>0</v>
      </c>
      <c r="AI122" s="216">
        <f t="shared" si="59"/>
        <v>0</v>
      </c>
      <c r="AJ122" s="216">
        <f t="shared" si="59"/>
        <v>400</v>
      </c>
      <c r="AK122" s="216">
        <f>AH122+AI122+AJ122</f>
        <v>400</v>
      </c>
      <c r="AL122" s="216">
        <f>Y122+AC122+AG122+AK122</f>
        <v>41200</v>
      </c>
    </row>
    <row r="123" spans="2:38" ht="14.45" x14ac:dyDescent="0.3">
      <c r="B123" s="205" t="s">
        <v>347</v>
      </c>
      <c r="C123" s="206" t="s">
        <v>229</v>
      </c>
      <c r="D1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07">
        <f t="shared" si="37"/>
        <v>0</v>
      </c>
      <c r="G123" s="207"/>
      <c r="H123" s="207">
        <f>F123-G123</f>
        <v>0</v>
      </c>
      <c r="I123" s="207"/>
      <c r="J123" s="207">
        <f>F123-I123</f>
        <v>0</v>
      </c>
      <c r="K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07">
        <f>V123+W123+X123</f>
        <v>0</v>
      </c>
      <c r="Z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07">
        <f>Z123+AA123+AB123</f>
        <v>0</v>
      </c>
      <c r="AD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07">
        <f>AD123+AE123+AF123</f>
        <v>0</v>
      </c>
      <c r="AH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07">
        <f>AH123+AI123+AJ123</f>
        <v>0</v>
      </c>
      <c r="AL123" s="207">
        <f>Y123+AC123+AG123+AK123</f>
        <v>0</v>
      </c>
    </row>
    <row r="124" spans="2:38" ht="14.45" x14ac:dyDescent="0.3">
      <c r="B124" s="205" t="s">
        <v>830</v>
      </c>
      <c r="C124" s="206" t="s">
        <v>831</v>
      </c>
      <c r="D1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07">
        <f t="shared" ref="F124:F129" si="60">D124+E124</f>
        <v>0</v>
      </c>
      <c r="G124" s="207"/>
      <c r="H124" s="207">
        <f t="shared" ref="H124:H129" si="61">F124-G124</f>
        <v>0</v>
      </c>
      <c r="I124" s="207"/>
      <c r="J124" s="207">
        <f t="shared" ref="J124:J129" si="62">F124-I124</f>
        <v>0</v>
      </c>
      <c r="K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07">
        <f t="shared" ref="Y124:Y129" si="63">V124+W124+X124</f>
        <v>0</v>
      </c>
      <c r="Z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07">
        <f t="shared" ref="AC124:AC129" si="64">Z124+AA124+AB124</f>
        <v>0</v>
      </c>
      <c r="AD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07">
        <f t="shared" ref="AG124:AG129" si="65">AD124+AE124+AF124</f>
        <v>0</v>
      </c>
      <c r="AH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07">
        <f t="shared" ref="AK124:AK129" si="66">AH124+AI124+AJ124</f>
        <v>0</v>
      </c>
      <c r="AL124" s="207">
        <f t="shared" ref="AL124:AL129" si="67">Y124+AC124+AG124+AK124</f>
        <v>0</v>
      </c>
    </row>
    <row r="125" spans="2:38" ht="14.45" x14ac:dyDescent="0.3">
      <c r="B125" s="205" t="s">
        <v>348</v>
      </c>
      <c r="C125" s="206" t="s">
        <v>230</v>
      </c>
      <c r="D1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07">
        <f t="shared" si="60"/>
        <v>0</v>
      </c>
      <c r="G125" s="207"/>
      <c r="H125" s="207">
        <f t="shared" si="61"/>
        <v>0</v>
      </c>
      <c r="I125" s="207"/>
      <c r="J125" s="207">
        <f t="shared" si="62"/>
        <v>0</v>
      </c>
      <c r="K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07">
        <f t="shared" si="63"/>
        <v>0</v>
      </c>
      <c r="Z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07">
        <f t="shared" si="64"/>
        <v>0</v>
      </c>
      <c r="AD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07">
        <f t="shared" si="65"/>
        <v>0</v>
      </c>
      <c r="AH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07">
        <f t="shared" si="66"/>
        <v>0</v>
      </c>
      <c r="AL125" s="207">
        <f t="shared" si="67"/>
        <v>0</v>
      </c>
    </row>
    <row r="126" spans="2:38" ht="14.45" x14ac:dyDescent="0.3">
      <c r="B126" s="205" t="s">
        <v>832</v>
      </c>
      <c r="C126" s="206" t="s">
        <v>833</v>
      </c>
      <c r="D1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07">
        <f t="shared" si="60"/>
        <v>0</v>
      </c>
      <c r="G126" s="207"/>
      <c r="H126" s="207">
        <f t="shared" si="61"/>
        <v>0</v>
      </c>
      <c r="I126" s="207"/>
      <c r="J126" s="207">
        <f t="shared" si="62"/>
        <v>0</v>
      </c>
      <c r="K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07">
        <f t="shared" si="63"/>
        <v>0</v>
      </c>
      <c r="Z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07">
        <f t="shared" si="64"/>
        <v>0</v>
      </c>
      <c r="AD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07">
        <f t="shared" si="65"/>
        <v>0</v>
      </c>
      <c r="AH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07">
        <f t="shared" si="66"/>
        <v>0</v>
      </c>
      <c r="AL126" s="207">
        <f t="shared" si="67"/>
        <v>0</v>
      </c>
    </row>
    <row r="127" spans="2:38" ht="14.45" x14ac:dyDescent="0.3">
      <c r="B127" s="205" t="s">
        <v>834</v>
      </c>
      <c r="C127" s="206" t="s">
        <v>835</v>
      </c>
      <c r="D1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07">
        <f t="shared" si="60"/>
        <v>0</v>
      </c>
      <c r="G127" s="207"/>
      <c r="H127" s="207">
        <f t="shared" si="61"/>
        <v>0</v>
      </c>
      <c r="I127" s="207"/>
      <c r="J127" s="207">
        <f t="shared" si="62"/>
        <v>0</v>
      </c>
      <c r="K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07">
        <f t="shared" si="63"/>
        <v>0</v>
      </c>
      <c r="Z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07">
        <f t="shared" si="64"/>
        <v>0</v>
      </c>
      <c r="AD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07">
        <f t="shared" si="65"/>
        <v>0</v>
      </c>
      <c r="AH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07">
        <f t="shared" si="66"/>
        <v>0</v>
      </c>
      <c r="AL127" s="207">
        <f t="shared" si="67"/>
        <v>0</v>
      </c>
    </row>
    <row r="128" spans="2:38" ht="14.45" x14ac:dyDescent="0.3">
      <c r="B128" s="205" t="s">
        <v>836</v>
      </c>
      <c r="C128" s="206" t="s">
        <v>837</v>
      </c>
      <c r="D1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07">
        <f t="shared" si="60"/>
        <v>0</v>
      </c>
      <c r="G128" s="207"/>
      <c r="H128" s="207">
        <f t="shared" si="61"/>
        <v>0</v>
      </c>
      <c r="I128" s="207"/>
      <c r="J128" s="207">
        <f t="shared" si="62"/>
        <v>0</v>
      </c>
      <c r="K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07">
        <f t="shared" si="63"/>
        <v>0</v>
      </c>
      <c r="Z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07">
        <f t="shared" si="64"/>
        <v>0</v>
      </c>
      <c r="AD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07">
        <f t="shared" si="65"/>
        <v>0</v>
      </c>
      <c r="AH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07">
        <f t="shared" si="66"/>
        <v>0</v>
      </c>
      <c r="AL128" s="207">
        <f t="shared" si="67"/>
        <v>0</v>
      </c>
    </row>
    <row r="129" spans="2:38" ht="14.45" x14ac:dyDescent="0.3">
      <c r="B129" s="205" t="s">
        <v>838</v>
      </c>
      <c r="C129" s="206" t="s">
        <v>839</v>
      </c>
      <c r="D1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07">
        <f t="shared" si="60"/>
        <v>0</v>
      </c>
      <c r="G129" s="207"/>
      <c r="H129" s="207">
        <f t="shared" si="61"/>
        <v>0</v>
      </c>
      <c r="I129" s="207"/>
      <c r="J129" s="207">
        <f t="shared" si="62"/>
        <v>0</v>
      </c>
      <c r="K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07">
        <f t="shared" si="63"/>
        <v>0</v>
      </c>
      <c r="Z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07">
        <f t="shared" si="64"/>
        <v>0</v>
      </c>
      <c r="AD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07">
        <f t="shared" si="65"/>
        <v>0</v>
      </c>
      <c r="AH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07">
        <f t="shared" si="66"/>
        <v>0</v>
      </c>
      <c r="AL129" s="207">
        <f t="shared" si="67"/>
        <v>0</v>
      </c>
    </row>
    <row r="130" spans="2:38" ht="14.45" x14ac:dyDescent="0.3">
      <c r="B130" s="205" t="s">
        <v>840</v>
      </c>
      <c r="C130" s="206" t="s">
        <v>841</v>
      </c>
      <c r="D1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07">
        <f t="shared" ref="F130:F141" si="68">D130+E130</f>
        <v>0</v>
      </c>
      <c r="G130" s="207"/>
      <c r="H130" s="207">
        <f t="shared" ref="H130:H137" si="69">F130-G130</f>
        <v>0</v>
      </c>
      <c r="I130" s="207"/>
      <c r="J130" s="207">
        <f t="shared" ref="J130:J137" si="70">F130-I130</f>
        <v>0</v>
      </c>
      <c r="K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07">
        <f t="shared" ref="Y130:Y137" si="71">V130+W130+X130</f>
        <v>0</v>
      </c>
      <c r="Z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07">
        <f t="shared" ref="AC130:AC137" si="72">Z130+AA130+AB130</f>
        <v>0</v>
      </c>
      <c r="AD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07">
        <f t="shared" ref="AG130:AG137" si="73">AD130+AE130+AF130</f>
        <v>0</v>
      </c>
      <c r="AH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07">
        <f t="shared" ref="AK130:AK137" si="74">AH130+AI130+AJ130</f>
        <v>0</v>
      </c>
      <c r="AL130" s="207">
        <f t="shared" ref="AL130:AL137" si="75">Y130+AC130+AG130+AK130</f>
        <v>0</v>
      </c>
    </row>
    <row r="131" spans="2:38" ht="14.45" x14ac:dyDescent="0.3">
      <c r="B131" s="205" t="s">
        <v>842</v>
      </c>
      <c r="C131" s="206" t="s">
        <v>843</v>
      </c>
      <c r="D1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07">
        <f t="shared" si="68"/>
        <v>0</v>
      </c>
      <c r="G131" s="207"/>
      <c r="H131" s="207">
        <f t="shared" si="69"/>
        <v>0</v>
      </c>
      <c r="I131" s="207"/>
      <c r="J131" s="207">
        <f t="shared" si="70"/>
        <v>0</v>
      </c>
      <c r="K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07">
        <f t="shared" si="71"/>
        <v>0</v>
      </c>
      <c r="Z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07">
        <f t="shared" si="72"/>
        <v>0</v>
      </c>
      <c r="AD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07">
        <f t="shared" si="73"/>
        <v>0</v>
      </c>
      <c r="AH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07">
        <f t="shared" si="74"/>
        <v>0</v>
      </c>
      <c r="AL131" s="207">
        <f t="shared" si="75"/>
        <v>0</v>
      </c>
    </row>
    <row r="132" spans="2:38" ht="14.45" x14ac:dyDescent="0.3">
      <c r="B132" s="205" t="s">
        <v>844</v>
      </c>
      <c r="C132" s="206" t="s">
        <v>845</v>
      </c>
      <c r="D1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07">
        <f t="shared" si="68"/>
        <v>0</v>
      </c>
      <c r="G132" s="207"/>
      <c r="H132" s="207">
        <f t="shared" si="69"/>
        <v>0</v>
      </c>
      <c r="I132" s="207"/>
      <c r="J132" s="207">
        <f t="shared" si="70"/>
        <v>0</v>
      </c>
      <c r="K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07">
        <f t="shared" si="71"/>
        <v>0</v>
      </c>
      <c r="Z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07">
        <f t="shared" si="72"/>
        <v>0</v>
      </c>
      <c r="AD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07">
        <f t="shared" si="73"/>
        <v>0</v>
      </c>
      <c r="AH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07">
        <f t="shared" si="74"/>
        <v>0</v>
      </c>
      <c r="AL132" s="207">
        <f t="shared" si="75"/>
        <v>0</v>
      </c>
    </row>
    <row r="133" spans="2:38" ht="14.45" x14ac:dyDescent="0.3">
      <c r="B133" s="205" t="s">
        <v>349</v>
      </c>
      <c r="C133" s="206" t="s">
        <v>231</v>
      </c>
      <c r="D1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07">
        <f t="shared" si="68"/>
        <v>0</v>
      </c>
      <c r="G133" s="207"/>
      <c r="H133" s="207">
        <f t="shared" si="69"/>
        <v>0</v>
      </c>
      <c r="I133" s="207"/>
      <c r="J133" s="207">
        <f t="shared" si="70"/>
        <v>0</v>
      </c>
      <c r="K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07">
        <f t="shared" si="71"/>
        <v>0</v>
      </c>
      <c r="Z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07">
        <f t="shared" si="72"/>
        <v>0</v>
      </c>
      <c r="AD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07">
        <f t="shared" si="73"/>
        <v>0</v>
      </c>
      <c r="AH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07">
        <f t="shared" si="74"/>
        <v>0</v>
      </c>
      <c r="AL133" s="207">
        <f t="shared" si="75"/>
        <v>0</v>
      </c>
    </row>
    <row r="134" spans="2:38" ht="14.45" x14ac:dyDescent="0.3">
      <c r="B134" s="205" t="s">
        <v>846</v>
      </c>
      <c r="C134" s="206" t="s">
        <v>847</v>
      </c>
      <c r="D1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07">
        <f t="shared" si="68"/>
        <v>0</v>
      </c>
      <c r="G134" s="207"/>
      <c r="H134" s="207">
        <f t="shared" si="69"/>
        <v>0</v>
      </c>
      <c r="I134" s="207"/>
      <c r="J134" s="207">
        <f t="shared" si="70"/>
        <v>0</v>
      </c>
      <c r="K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07">
        <f t="shared" si="71"/>
        <v>0</v>
      </c>
      <c r="Z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07">
        <f t="shared" si="72"/>
        <v>0</v>
      </c>
      <c r="AD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07">
        <f t="shared" si="73"/>
        <v>0</v>
      </c>
      <c r="AH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07">
        <f t="shared" si="74"/>
        <v>0</v>
      </c>
      <c r="AL134" s="207">
        <f t="shared" si="75"/>
        <v>0</v>
      </c>
    </row>
    <row r="135" spans="2:38" ht="14.45" x14ac:dyDescent="0.3">
      <c r="B135" s="205" t="s">
        <v>848</v>
      </c>
      <c r="C135" s="206" t="s">
        <v>849</v>
      </c>
      <c r="D1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07">
        <f t="shared" si="68"/>
        <v>0</v>
      </c>
      <c r="G135" s="207"/>
      <c r="H135" s="207">
        <f t="shared" si="69"/>
        <v>0</v>
      </c>
      <c r="I135" s="207"/>
      <c r="J135" s="207">
        <f t="shared" si="70"/>
        <v>0</v>
      </c>
      <c r="K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07">
        <f t="shared" si="71"/>
        <v>0</v>
      </c>
      <c r="Z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07">
        <f t="shared" si="72"/>
        <v>0</v>
      </c>
      <c r="AD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07">
        <f t="shared" si="73"/>
        <v>0</v>
      </c>
      <c r="AH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07">
        <f t="shared" si="74"/>
        <v>0</v>
      </c>
      <c r="AL135" s="207">
        <f t="shared" si="75"/>
        <v>0</v>
      </c>
    </row>
    <row r="136" spans="2:38" ht="14.45" x14ac:dyDescent="0.3">
      <c r="B136" s="205" t="s">
        <v>850</v>
      </c>
      <c r="C136" s="206" t="s">
        <v>851</v>
      </c>
      <c r="D1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11200</v>
      </c>
      <c r="E1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136" s="207">
        <f t="shared" si="68"/>
        <v>41200</v>
      </c>
      <c r="G136" s="207"/>
      <c r="H136" s="207">
        <f t="shared" si="69"/>
        <v>41200</v>
      </c>
      <c r="I136" s="207"/>
      <c r="J136" s="207">
        <f t="shared" si="70"/>
        <v>41200</v>
      </c>
      <c r="K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O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v>
      </c>
      <c r="R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v>
      </c>
      <c r="V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10200</v>
      </c>
      <c r="X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Y136" s="207">
        <f t="shared" si="71"/>
        <v>40200</v>
      </c>
      <c r="Z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v>
      </c>
      <c r="AB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v>
      </c>
      <c r="AC136" s="207">
        <f t="shared" si="72"/>
        <v>400</v>
      </c>
      <c r="AD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v>
      </c>
      <c r="AG136" s="207">
        <f t="shared" si="73"/>
        <v>200</v>
      </c>
      <c r="AH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v>
      </c>
      <c r="AK136" s="207">
        <f t="shared" si="74"/>
        <v>400</v>
      </c>
      <c r="AL136" s="207">
        <f t="shared" si="75"/>
        <v>41200</v>
      </c>
    </row>
    <row r="137" spans="2:38" ht="14.45" x14ac:dyDescent="0.3">
      <c r="B137" s="214" t="s">
        <v>350</v>
      </c>
      <c r="C137" s="215" t="s">
        <v>232</v>
      </c>
      <c r="D137" s="216">
        <f>SUM(D138:D152)</f>
        <v>54000</v>
      </c>
      <c r="E137" s="216">
        <f>SUM(E138:E152)</f>
        <v>0</v>
      </c>
      <c r="F137" s="216">
        <f t="shared" si="68"/>
        <v>54000</v>
      </c>
      <c r="G137" s="216">
        <f>SUM(G138:G152)</f>
        <v>0</v>
      </c>
      <c r="H137" s="216">
        <f t="shared" si="69"/>
        <v>54000</v>
      </c>
      <c r="I137" s="216">
        <f>SUM(I138:I152)</f>
        <v>0</v>
      </c>
      <c r="J137" s="216">
        <f t="shared" si="70"/>
        <v>54000</v>
      </c>
      <c r="K137" s="216">
        <f t="shared" ref="K137:AJ137" si="76">SUM(K138:K152)</f>
        <v>0</v>
      </c>
      <c r="L137" s="216">
        <f t="shared" si="76"/>
        <v>0</v>
      </c>
      <c r="M137" s="216">
        <f t="shared" si="76"/>
        <v>0</v>
      </c>
      <c r="N137" s="216">
        <f t="shared" si="76"/>
        <v>0</v>
      </c>
      <c r="O137" s="216">
        <f t="shared" si="76"/>
        <v>0</v>
      </c>
      <c r="P137" s="216">
        <f t="shared" si="76"/>
        <v>0</v>
      </c>
      <c r="Q137" s="216">
        <f t="shared" si="76"/>
        <v>0</v>
      </c>
      <c r="R137" s="216">
        <f t="shared" si="76"/>
        <v>0</v>
      </c>
      <c r="S137" s="216">
        <f t="shared" si="76"/>
        <v>54000</v>
      </c>
      <c r="T137" s="216">
        <f t="shared" si="76"/>
        <v>0</v>
      </c>
      <c r="U137" s="216">
        <f t="shared" si="76"/>
        <v>0</v>
      </c>
      <c r="V137" s="216">
        <f t="shared" si="76"/>
        <v>54000</v>
      </c>
      <c r="W137" s="216">
        <f t="shared" si="76"/>
        <v>0</v>
      </c>
      <c r="X137" s="216">
        <f t="shared" si="76"/>
        <v>0</v>
      </c>
      <c r="Y137" s="216">
        <f t="shared" si="71"/>
        <v>54000</v>
      </c>
      <c r="Z137" s="216">
        <f t="shared" si="76"/>
        <v>0</v>
      </c>
      <c r="AA137" s="216">
        <f t="shared" si="76"/>
        <v>0</v>
      </c>
      <c r="AB137" s="216">
        <f t="shared" si="76"/>
        <v>0</v>
      </c>
      <c r="AC137" s="216">
        <f t="shared" si="72"/>
        <v>0</v>
      </c>
      <c r="AD137" s="216">
        <f t="shared" si="76"/>
        <v>0</v>
      </c>
      <c r="AE137" s="216">
        <f t="shared" si="76"/>
        <v>0</v>
      </c>
      <c r="AF137" s="216">
        <f t="shared" si="76"/>
        <v>0</v>
      </c>
      <c r="AG137" s="216">
        <f t="shared" si="73"/>
        <v>0</v>
      </c>
      <c r="AH137" s="216">
        <f t="shared" si="76"/>
        <v>0</v>
      </c>
      <c r="AI137" s="216">
        <f t="shared" si="76"/>
        <v>0</v>
      </c>
      <c r="AJ137" s="216">
        <f t="shared" si="76"/>
        <v>0</v>
      </c>
      <c r="AK137" s="216">
        <f t="shared" si="74"/>
        <v>0</v>
      </c>
      <c r="AL137" s="216">
        <f t="shared" si="75"/>
        <v>54000</v>
      </c>
    </row>
    <row r="138" spans="2:38" ht="14.45" x14ac:dyDescent="0.3">
      <c r="B138" s="205" t="s">
        <v>852</v>
      </c>
      <c r="C138" s="206" t="s">
        <v>853</v>
      </c>
      <c r="D1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54000</v>
      </c>
      <c r="E1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07">
        <f t="shared" si="68"/>
        <v>54000</v>
      </c>
      <c r="G138" s="207"/>
      <c r="H138" s="207">
        <f t="shared" ref="H138:H152" si="77">F138-G138</f>
        <v>54000</v>
      </c>
      <c r="I138" s="207"/>
      <c r="J138" s="207">
        <f t="shared" ref="J138:J152" si="78">F138-I138</f>
        <v>54000</v>
      </c>
      <c r="K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54000</v>
      </c>
      <c r="T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54000</v>
      </c>
      <c r="W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07">
        <f t="shared" ref="Y138:Y152" si="79">V138+W138+X138</f>
        <v>54000</v>
      </c>
      <c r="Z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07">
        <f t="shared" ref="AC138:AC152" si="80">Z138+AA138+AB138</f>
        <v>0</v>
      </c>
      <c r="AD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07">
        <f t="shared" ref="AG138:AG152" si="81">AD138+AE138+AF138</f>
        <v>0</v>
      </c>
      <c r="AH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07">
        <f t="shared" ref="AK138:AK152" si="82">AH138+AI138+AJ138</f>
        <v>0</v>
      </c>
      <c r="AL138" s="207">
        <f t="shared" ref="AL138:AL152" si="83">Y138+AC138+AG138+AK138</f>
        <v>54000</v>
      </c>
    </row>
    <row r="139" spans="2:38" ht="14.45" x14ac:dyDescent="0.3">
      <c r="B139" s="205" t="s">
        <v>351</v>
      </c>
      <c r="C139" s="206" t="s">
        <v>233</v>
      </c>
      <c r="D1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07">
        <f t="shared" si="68"/>
        <v>0</v>
      </c>
      <c r="G139" s="207"/>
      <c r="H139" s="207">
        <f t="shared" si="77"/>
        <v>0</v>
      </c>
      <c r="I139" s="207"/>
      <c r="J139" s="207">
        <f t="shared" si="78"/>
        <v>0</v>
      </c>
      <c r="K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07">
        <f t="shared" si="79"/>
        <v>0</v>
      </c>
      <c r="Z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07">
        <f t="shared" si="80"/>
        <v>0</v>
      </c>
      <c r="AD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07">
        <f t="shared" si="81"/>
        <v>0</v>
      </c>
      <c r="AH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07">
        <f t="shared" si="82"/>
        <v>0</v>
      </c>
      <c r="AL139" s="207">
        <f t="shared" si="83"/>
        <v>0</v>
      </c>
    </row>
    <row r="140" spans="2:38" ht="14.45" x14ac:dyDescent="0.3">
      <c r="B140" s="205" t="s">
        <v>854</v>
      </c>
      <c r="C140" s="206" t="s">
        <v>855</v>
      </c>
      <c r="D1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07">
        <f t="shared" si="68"/>
        <v>0</v>
      </c>
      <c r="G140" s="207"/>
      <c r="H140" s="207">
        <f t="shared" si="77"/>
        <v>0</v>
      </c>
      <c r="I140" s="207"/>
      <c r="J140" s="207">
        <f t="shared" si="78"/>
        <v>0</v>
      </c>
      <c r="K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07">
        <f t="shared" si="79"/>
        <v>0</v>
      </c>
      <c r="Z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07">
        <f t="shared" si="80"/>
        <v>0</v>
      </c>
      <c r="AD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07">
        <f t="shared" si="81"/>
        <v>0</v>
      </c>
      <c r="AH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07">
        <f t="shared" si="82"/>
        <v>0</v>
      </c>
      <c r="AL140" s="207">
        <f t="shared" si="83"/>
        <v>0</v>
      </c>
    </row>
    <row r="141" spans="2:38" ht="14.45" x14ac:dyDescent="0.3">
      <c r="B141" s="205" t="s">
        <v>352</v>
      </c>
      <c r="C141" s="206" t="s">
        <v>234</v>
      </c>
      <c r="D1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07">
        <f t="shared" si="68"/>
        <v>0</v>
      </c>
      <c r="G141" s="207"/>
      <c r="H141" s="207">
        <f t="shared" si="77"/>
        <v>0</v>
      </c>
      <c r="I141" s="207"/>
      <c r="J141" s="207">
        <f t="shared" si="78"/>
        <v>0</v>
      </c>
      <c r="K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07">
        <f t="shared" si="79"/>
        <v>0</v>
      </c>
      <c r="Z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07">
        <f t="shared" si="80"/>
        <v>0</v>
      </c>
      <c r="AD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07">
        <f t="shared" si="81"/>
        <v>0</v>
      </c>
      <c r="AH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07">
        <f t="shared" si="82"/>
        <v>0</v>
      </c>
      <c r="AL141" s="207">
        <f t="shared" si="83"/>
        <v>0</v>
      </c>
    </row>
    <row r="142" spans="2:38" ht="14.45" x14ac:dyDescent="0.3">
      <c r="B142" s="205" t="s">
        <v>856</v>
      </c>
      <c r="C142" s="206" t="s">
        <v>857</v>
      </c>
      <c r="D1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07">
        <f t="shared" ref="F142:F147" si="84">D142+E142</f>
        <v>0</v>
      </c>
      <c r="G142" s="207"/>
      <c r="H142" s="207">
        <f t="shared" ref="H142:H147" si="85">F142-G142</f>
        <v>0</v>
      </c>
      <c r="I142" s="207"/>
      <c r="J142" s="207">
        <f t="shared" ref="J142:J147" si="86">F142-I142</f>
        <v>0</v>
      </c>
      <c r="K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07">
        <f t="shared" ref="Y142:Y147" si="87">V142+W142+X142</f>
        <v>0</v>
      </c>
      <c r="Z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07">
        <f t="shared" ref="AC142:AC147" si="88">Z142+AA142+AB142</f>
        <v>0</v>
      </c>
      <c r="AD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07">
        <f t="shared" ref="AG142:AG147" si="89">AD142+AE142+AF142</f>
        <v>0</v>
      </c>
      <c r="AH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07">
        <f t="shared" ref="AK142:AK147" si="90">AH142+AI142+AJ142</f>
        <v>0</v>
      </c>
      <c r="AL142" s="207">
        <f t="shared" ref="AL142:AL147" si="91">Y142+AC142+AG142+AK142</f>
        <v>0</v>
      </c>
    </row>
    <row r="143" spans="2:38" ht="14.45" x14ac:dyDescent="0.3">
      <c r="B143" s="205" t="s">
        <v>858</v>
      </c>
      <c r="C143" s="206" t="s">
        <v>859</v>
      </c>
      <c r="D1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07">
        <f>D143+E143</f>
        <v>0</v>
      </c>
      <c r="G143" s="207"/>
      <c r="H143" s="207">
        <f>F143-G143</f>
        <v>0</v>
      </c>
      <c r="I143" s="207"/>
      <c r="J143" s="207">
        <f>F143-I143</f>
        <v>0</v>
      </c>
      <c r="K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07">
        <f>V143+W143+X143</f>
        <v>0</v>
      </c>
      <c r="Z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07">
        <f>Z143+AA143+AB143</f>
        <v>0</v>
      </c>
      <c r="AD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07">
        <f>AD143+AE143+AF143</f>
        <v>0</v>
      </c>
      <c r="AH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07">
        <f>AH143+AI143+AJ143</f>
        <v>0</v>
      </c>
      <c r="AL143" s="207">
        <f>Y143+AC143+AG143+AK143</f>
        <v>0</v>
      </c>
    </row>
    <row r="144" spans="2:38" ht="14.45" x14ac:dyDescent="0.3">
      <c r="B144" s="205" t="s">
        <v>860</v>
      </c>
      <c r="C144" s="206" t="s">
        <v>861</v>
      </c>
      <c r="D1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07">
        <f>D144+E144</f>
        <v>0</v>
      </c>
      <c r="G144" s="207"/>
      <c r="H144" s="207">
        <f>F144-G144</f>
        <v>0</v>
      </c>
      <c r="I144" s="207"/>
      <c r="J144" s="207">
        <f>F144-I144</f>
        <v>0</v>
      </c>
      <c r="K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07">
        <f>V144+W144+X144</f>
        <v>0</v>
      </c>
      <c r="Z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07">
        <f>Z144+AA144+AB144</f>
        <v>0</v>
      </c>
      <c r="AD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07">
        <f>AD144+AE144+AF144</f>
        <v>0</v>
      </c>
      <c r="AH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07">
        <f>AH144+AI144+AJ144</f>
        <v>0</v>
      </c>
      <c r="AL144" s="207">
        <f>Y144+AC144+AG144+AK144</f>
        <v>0</v>
      </c>
    </row>
    <row r="145" spans="2:38" ht="14.45" x14ac:dyDescent="0.3">
      <c r="B145" s="205" t="s">
        <v>862</v>
      </c>
      <c r="C145" s="206" t="s">
        <v>863</v>
      </c>
      <c r="D1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07">
        <f t="shared" si="84"/>
        <v>0</v>
      </c>
      <c r="G145" s="207"/>
      <c r="H145" s="207">
        <f t="shared" si="85"/>
        <v>0</v>
      </c>
      <c r="I145" s="207"/>
      <c r="J145" s="207">
        <f t="shared" si="86"/>
        <v>0</v>
      </c>
      <c r="K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07">
        <f t="shared" si="87"/>
        <v>0</v>
      </c>
      <c r="Z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07">
        <f t="shared" si="88"/>
        <v>0</v>
      </c>
      <c r="AD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07">
        <f t="shared" si="89"/>
        <v>0</v>
      </c>
      <c r="AH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07">
        <f t="shared" si="90"/>
        <v>0</v>
      </c>
      <c r="AL145" s="207">
        <f t="shared" si="91"/>
        <v>0</v>
      </c>
    </row>
    <row r="146" spans="2:38" ht="14.45" x14ac:dyDescent="0.3">
      <c r="B146" s="205" t="s">
        <v>864</v>
      </c>
      <c r="C146" s="206" t="s">
        <v>865</v>
      </c>
      <c r="D1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07">
        <f t="shared" si="84"/>
        <v>0</v>
      </c>
      <c r="G146" s="207"/>
      <c r="H146" s="207">
        <f t="shared" si="85"/>
        <v>0</v>
      </c>
      <c r="I146" s="207"/>
      <c r="J146" s="207">
        <f t="shared" si="86"/>
        <v>0</v>
      </c>
      <c r="K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07">
        <f t="shared" si="87"/>
        <v>0</v>
      </c>
      <c r="Z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07">
        <f t="shared" si="88"/>
        <v>0</v>
      </c>
      <c r="AD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07">
        <f t="shared" si="89"/>
        <v>0</v>
      </c>
      <c r="AH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07">
        <f t="shared" si="90"/>
        <v>0</v>
      </c>
      <c r="AL146" s="207">
        <f t="shared" si="91"/>
        <v>0</v>
      </c>
    </row>
    <row r="147" spans="2:38" ht="14.45" x14ac:dyDescent="0.3">
      <c r="B147" s="205" t="s">
        <v>866</v>
      </c>
      <c r="C147" s="206" t="s">
        <v>867</v>
      </c>
      <c r="D1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07">
        <f t="shared" si="84"/>
        <v>0</v>
      </c>
      <c r="G147" s="207"/>
      <c r="H147" s="207">
        <f t="shared" si="85"/>
        <v>0</v>
      </c>
      <c r="I147" s="207"/>
      <c r="J147" s="207">
        <f t="shared" si="86"/>
        <v>0</v>
      </c>
      <c r="K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07">
        <f t="shared" si="87"/>
        <v>0</v>
      </c>
      <c r="Z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07">
        <f t="shared" si="88"/>
        <v>0</v>
      </c>
      <c r="AD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07">
        <f t="shared" si="89"/>
        <v>0</v>
      </c>
      <c r="AH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07">
        <f t="shared" si="90"/>
        <v>0</v>
      </c>
      <c r="AL147" s="207">
        <f t="shared" si="91"/>
        <v>0</v>
      </c>
    </row>
    <row r="148" spans="2:38" x14ac:dyDescent="0.25">
      <c r="B148" s="205" t="s">
        <v>868</v>
      </c>
      <c r="C148" s="206" t="s">
        <v>869</v>
      </c>
      <c r="D1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07">
        <f t="shared" ref="F148:F172" si="92">D148+E148</f>
        <v>0</v>
      </c>
      <c r="G148" s="207"/>
      <c r="H148" s="207">
        <f t="shared" si="77"/>
        <v>0</v>
      </c>
      <c r="I148" s="207"/>
      <c r="J148" s="207">
        <f t="shared" si="78"/>
        <v>0</v>
      </c>
      <c r="K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07">
        <f t="shared" si="79"/>
        <v>0</v>
      </c>
      <c r="Z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07">
        <f t="shared" si="80"/>
        <v>0</v>
      </c>
      <c r="AD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07">
        <f t="shared" si="81"/>
        <v>0</v>
      </c>
      <c r="AH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07">
        <f t="shared" si="82"/>
        <v>0</v>
      </c>
      <c r="AL148" s="207">
        <f t="shared" si="83"/>
        <v>0</v>
      </c>
    </row>
    <row r="149" spans="2:38" ht="14.45" x14ac:dyDescent="0.3">
      <c r="B149" s="205" t="s">
        <v>870</v>
      </c>
      <c r="C149" s="206" t="s">
        <v>871</v>
      </c>
      <c r="D1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07">
        <f t="shared" si="92"/>
        <v>0</v>
      </c>
      <c r="G149" s="207"/>
      <c r="H149" s="207">
        <f t="shared" si="77"/>
        <v>0</v>
      </c>
      <c r="I149" s="207"/>
      <c r="J149" s="207">
        <f t="shared" si="78"/>
        <v>0</v>
      </c>
      <c r="K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07">
        <f t="shared" si="79"/>
        <v>0</v>
      </c>
      <c r="Z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07">
        <f t="shared" si="80"/>
        <v>0</v>
      </c>
      <c r="AD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07">
        <f t="shared" si="81"/>
        <v>0</v>
      </c>
      <c r="AH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07">
        <f t="shared" si="82"/>
        <v>0</v>
      </c>
      <c r="AL149" s="207">
        <f t="shared" si="83"/>
        <v>0</v>
      </c>
    </row>
    <row r="150" spans="2:38" ht="14.45" x14ac:dyDescent="0.3">
      <c r="B150" s="205" t="s">
        <v>872</v>
      </c>
      <c r="C150" s="206" t="s">
        <v>873</v>
      </c>
      <c r="D1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07">
        <f t="shared" si="92"/>
        <v>0</v>
      </c>
      <c r="G150" s="207"/>
      <c r="H150" s="207">
        <f>F150-G150</f>
        <v>0</v>
      </c>
      <c r="I150" s="207"/>
      <c r="J150" s="207">
        <f>F150-I150</f>
        <v>0</v>
      </c>
      <c r="K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07">
        <f>V150+W150+X150</f>
        <v>0</v>
      </c>
      <c r="Z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07">
        <f>Z150+AA150+AB150</f>
        <v>0</v>
      </c>
      <c r="AD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07">
        <f>AD150+AE150+AF150</f>
        <v>0</v>
      </c>
      <c r="AH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07">
        <f>AH150+AI150+AJ150</f>
        <v>0</v>
      </c>
      <c r="AL150" s="207">
        <f>Y150+AC150+AG150+AK150</f>
        <v>0</v>
      </c>
    </row>
    <row r="151" spans="2:38" ht="14.45" x14ac:dyDescent="0.3">
      <c r="B151" s="205" t="s">
        <v>874</v>
      </c>
      <c r="C151" s="206" t="s">
        <v>875</v>
      </c>
      <c r="D1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07">
        <f t="shared" si="92"/>
        <v>0</v>
      </c>
      <c r="G151" s="207"/>
      <c r="H151" s="207">
        <f>F151-G151</f>
        <v>0</v>
      </c>
      <c r="I151" s="207"/>
      <c r="J151" s="207">
        <f>F151-I151</f>
        <v>0</v>
      </c>
      <c r="K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07">
        <f>V151+W151+X151</f>
        <v>0</v>
      </c>
      <c r="Z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07">
        <f>Z151+AA151+AB151</f>
        <v>0</v>
      </c>
      <c r="AD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07">
        <f>AD151+AE151+AF151</f>
        <v>0</v>
      </c>
      <c r="AH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07">
        <f>AH151+AI151+AJ151</f>
        <v>0</v>
      </c>
      <c r="AL151" s="207">
        <f>Y151+AC151+AG151+AK151</f>
        <v>0</v>
      </c>
    </row>
    <row r="152" spans="2:38" ht="14.45" x14ac:dyDescent="0.3">
      <c r="B152" s="205" t="s">
        <v>876</v>
      </c>
      <c r="C152" s="206" t="s">
        <v>877</v>
      </c>
      <c r="D1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07">
        <f t="shared" si="92"/>
        <v>0</v>
      </c>
      <c r="G152" s="207"/>
      <c r="H152" s="207">
        <f t="shared" si="77"/>
        <v>0</v>
      </c>
      <c r="I152" s="207"/>
      <c r="J152" s="207">
        <f t="shared" si="78"/>
        <v>0</v>
      </c>
      <c r="K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07">
        <f t="shared" si="79"/>
        <v>0</v>
      </c>
      <c r="Z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07">
        <f t="shared" si="80"/>
        <v>0</v>
      </c>
      <c r="AD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07">
        <f t="shared" si="81"/>
        <v>0</v>
      </c>
      <c r="AH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07">
        <f t="shared" si="82"/>
        <v>0</v>
      </c>
      <c r="AL152" s="207">
        <f t="shared" si="83"/>
        <v>0</v>
      </c>
    </row>
    <row r="153" spans="2:38" ht="14.45" x14ac:dyDescent="0.3">
      <c r="B153" s="214" t="s">
        <v>353</v>
      </c>
      <c r="C153" s="215" t="s">
        <v>235</v>
      </c>
      <c r="D153" s="216">
        <f>SUM(D154:D167)</f>
        <v>20000</v>
      </c>
      <c r="E153" s="216">
        <f>SUM(E154:E167)</f>
        <v>30000</v>
      </c>
      <c r="F153" s="216">
        <f t="shared" si="92"/>
        <v>50000</v>
      </c>
      <c r="G153" s="216">
        <f>SUM(G154:G167)</f>
        <v>0</v>
      </c>
      <c r="H153" s="216">
        <f t="shared" ref="H153:H172" si="93">F153-G153</f>
        <v>50000</v>
      </c>
      <c r="I153" s="216">
        <f>SUM(I154:I167)</f>
        <v>0</v>
      </c>
      <c r="J153" s="216">
        <f t="shared" ref="J153:J172" si="94">F153-I153</f>
        <v>50000</v>
      </c>
      <c r="K153" s="216">
        <f t="shared" ref="K153:X153" si="95">SUM(K154:K167)</f>
        <v>20000</v>
      </c>
      <c r="L153" s="216">
        <f t="shared" si="95"/>
        <v>0</v>
      </c>
      <c r="M153" s="216">
        <f t="shared" si="95"/>
        <v>0</v>
      </c>
      <c r="N153" s="216">
        <f t="shared" si="95"/>
        <v>30000</v>
      </c>
      <c r="O153" s="216">
        <f t="shared" si="95"/>
        <v>0</v>
      </c>
      <c r="P153" s="216">
        <f t="shared" si="95"/>
        <v>0</v>
      </c>
      <c r="Q153" s="216">
        <f t="shared" si="95"/>
        <v>0</v>
      </c>
      <c r="R153" s="216">
        <f t="shared" si="95"/>
        <v>0</v>
      </c>
      <c r="S153" s="216">
        <f t="shared" si="95"/>
        <v>0</v>
      </c>
      <c r="T153" s="216">
        <f t="shared" si="95"/>
        <v>0</v>
      </c>
      <c r="U153" s="216">
        <f t="shared" si="95"/>
        <v>0</v>
      </c>
      <c r="V153" s="216">
        <f t="shared" si="95"/>
        <v>0</v>
      </c>
      <c r="W153" s="216">
        <f t="shared" si="95"/>
        <v>20000</v>
      </c>
      <c r="X153" s="216">
        <f t="shared" si="95"/>
        <v>0</v>
      </c>
      <c r="Y153" s="216">
        <f t="shared" ref="Y153:Y172" si="96">V153+W153+X153</f>
        <v>20000</v>
      </c>
      <c r="Z153" s="216">
        <f>SUM(Z154:Z167)</f>
        <v>0</v>
      </c>
      <c r="AA153" s="216">
        <f>SUM(AA154:AA167)</f>
        <v>0</v>
      </c>
      <c r="AB153" s="216">
        <f>SUM(AB154:AB167)</f>
        <v>30000</v>
      </c>
      <c r="AC153" s="216">
        <f t="shared" ref="AC153:AC172" si="97">Z153+AA153+AB153</f>
        <v>30000</v>
      </c>
      <c r="AD153" s="216">
        <f>SUM(AD154:AD167)</f>
        <v>0</v>
      </c>
      <c r="AE153" s="216">
        <f>SUM(AE154:AE167)</f>
        <v>0</v>
      </c>
      <c r="AF153" s="216">
        <f>SUM(AF154:AF167)</f>
        <v>0</v>
      </c>
      <c r="AG153" s="216">
        <f t="shared" ref="AG153:AG172" si="98">AD153+AE153+AF153</f>
        <v>0</v>
      </c>
      <c r="AH153" s="216">
        <f>SUM(AH154:AH167)</f>
        <v>0</v>
      </c>
      <c r="AI153" s="216">
        <f>SUM(AI154:AI167)</f>
        <v>0</v>
      </c>
      <c r="AJ153" s="216">
        <f>SUM(AJ154:AJ167)</f>
        <v>0</v>
      </c>
      <c r="AK153" s="216">
        <f t="shared" ref="AK153:AK172" si="99">AH153+AI153+AJ153</f>
        <v>0</v>
      </c>
      <c r="AL153" s="216">
        <f t="shared" ref="AL153:AL172" si="100">Y153+AC153+AG153+AK153</f>
        <v>50000</v>
      </c>
    </row>
    <row r="154" spans="2:38" ht="14.45" x14ac:dyDescent="0.3">
      <c r="B154" s="205" t="s">
        <v>878</v>
      </c>
      <c r="C154" s="206" t="s">
        <v>879</v>
      </c>
      <c r="D1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07">
        <f t="shared" si="92"/>
        <v>0</v>
      </c>
      <c r="G154" s="207"/>
      <c r="H154" s="207">
        <f t="shared" si="93"/>
        <v>0</v>
      </c>
      <c r="I154" s="207"/>
      <c r="J154" s="207">
        <f t="shared" si="94"/>
        <v>0</v>
      </c>
      <c r="K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07">
        <f t="shared" si="96"/>
        <v>0</v>
      </c>
      <c r="Z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07">
        <f t="shared" si="97"/>
        <v>0</v>
      </c>
      <c r="AD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07">
        <f t="shared" si="98"/>
        <v>0</v>
      </c>
      <c r="AH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07">
        <f t="shared" si="99"/>
        <v>0</v>
      </c>
      <c r="AL154" s="207">
        <f t="shared" si="100"/>
        <v>0</v>
      </c>
    </row>
    <row r="155" spans="2:38" ht="14.45" x14ac:dyDescent="0.3">
      <c r="B155" s="205" t="s">
        <v>354</v>
      </c>
      <c r="C155" s="206" t="s">
        <v>236</v>
      </c>
      <c r="D1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07">
        <f t="shared" si="92"/>
        <v>0</v>
      </c>
      <c r="G155" s="207"/>
      <c r="H155" s="207">
        <f t="shared" si="93"/>
        <v>0</v>
      </c>
      <c r="I155" s="207"/>
      <c r="J155" s="207">
        <f t="shared" si="94"/>
        <v>0</v>
      </c>
      <c r="K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07">
        <f t="shared" si="96"/>
        <v>0</v>
      </c>
      <c r="Z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07">
        <f t="shared" si="97"/>
        <v>0</v>
      </c>
      <c r="AD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07">
        <f t="shared" si="98"/>
        <v>0</v>
      </c>
      <c r="AH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07">
        <f t="shared" si="99"/>
        <v>0</v>
      </c>
      <c r="AL155" s="207">
        <f t="shared" si="100"/>
        <v>0</v>
      </c>
    </row>
    <row r="156" spans="2:38" x14ac:dyDescent="0.25">
      <c r="B156" s="205" t="s">
        <v>880</v>
      </c>
      <c r="C156" s="206" t="s">
        <v>881</v>
      </c>
      <c r="D1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07">
        <f t="shared" si="92"/>
        <v>0</v>
      </c>
      <c r="G156" s="207"/>
      <c r="H156" s="207">
        <f t="shared" si="93"/>
        <v>0</v>
      </c>
      <c r="I156" s="207"/>
      <c r="J156" s="207">
        <f t="shared" si="94"/>
        <v>0</v>
      </c>
      <c r="K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07">
        <f t="shared" si="96"/>
        <v>0</v>
      </c>
      <c r="Z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07">
        <f t="shared" si="97"/>
        <v>0</v>
      </c>
      <c r="AD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07">
        <f t="shared" si="98"/>
        <v>0</v>
      </c>
      <c r="AH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07">
        <f t="shared" si="99"/>
        <v>0</v>
      </c>
      <c r="AL156" s="207">
        <f t="shared" si="100"/>
        <v>0</v>
      </c>
    </row>
    <row r="157" spans="2:38" ht="14.45" x14ac:dyDescent="0.3">
      <c r="B157" s="205" t="s">
        <v>882</v>
      </c>
      <c r="C157" s="206" t="s">
        <v>883</v>
      </c>
      <c r="D1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07">
        <f t="shared" si="92"/>
        <v>0</v>
      </c>
      <c r="G157" s="207"/>
      <c r="H157" s="207">
        <f t="shared" si="93"/>
        <v>0</v>
      </c>
      <c r="I157" s="207"/>
      <c r="J157" s="207">
        <f t="shared" si="94"/>
        <v>0</v>
      </c>
      <c r="K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07">
        <f t="shared" si="96"/>
        <v>0</v>
      </c>
      <c r="Z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07">
        <f t="shared" si="97"/>
        <v>0</v>
      </c>
      <c r="AD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07">
        <f t="shared" si="98"/>
        <v>0</v>
      </c>
      <c r="AH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07">
        <f t="shared" si="99"/>
        <v>0</v>
      </c>
      <c r="AL157" s="207">
        <f t="shared" si="100"/>
        <v>0</v>
      </c>
    </row>
    <row r="158" spans="2:38" ht="14.45" x14ac:dyDescent="0.3">
      <c r="B158" s="205" t="s">
        <v>355</v>
      </c>
      <c r="C158" s="206" t="s">
        <v>237</v>
      </c>
      <c r="D1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07">
        <f t="shared" si="92"/>
        <v>0</v>
      </c>
      <c r="G158" s="207"/>
      <c r="H158" s="207">
        <f t="shared" si="93"/>
        <v>0</v>
      </c>
      <c r="I158" s="207"/>
      <c r="J158" s="207">
        <f t="shared" si="94"/>
        <v>0</v>
      </c>
      <c r="K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07">
        <f t="shared" si="96"/>
        <v>0</v>
      </c>
      <c r="Z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07">
        <f t="shared" si="97"/>
        <v>0</v>
      </c>
      <c r="AD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07">
        <f t="shared" si="98"/>
        <v>0</v>
      </c>
      <c r="AH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07">
        <f t="shared" si="99"/>
        <v>0</v>
      </c>
      <c r="AL158" s="207">
        <f t="shared" si="100"/>
        <v>0</v>
      </c>
    </row>
    <row r="159" spans="2:38" ht="14.45" x14ac:dyDescent="0.3">
      <c r="B159" s="205" t="s">
        <v>884</v>
      </c>
      <c r="C159" s="206" t="s">
        <v>885</v>
      </c>
      <c r="D1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07">
        <f t="shared" si="92"/>
        <v>0</v>
      </c>
      <c r="G159" s="207"/>
      <c r="H159" s="207">
        <f t="shared" si="93"/>
        <v>0</v>
      </c>
      <c r="I159" s="207"/>
      <c r="J159" s="207">
        <f t="shared" si="94"/>
        <v>0</v>
      </c>
      <c r="K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07">
        <f t="shared" si="96"/>
        <v>0</v>
      </c>
      <c r="Z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07">
        <f t="shared" si="97"/>
        <v>0</v>
      </c>
      <c r="AD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07">
        <f t="shared" si="98"/>
        <v>0</v>
      </c>
      <c r="AH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07">
        <f t="shared" si="99"/>
        <v>0</v>
      </c>
      <c r="AL159" s="207">
        <f t="shared" si="100"/>
        <v>0</v>
      </c>
    </row>
    <row r="160" spans="2:38" ht="14.45" x14ac:dyDescent="0.3">
      <c r="B160" s="205" t="s">
        <v>886</v>
      </c>
      <c r="C160" s="206" t="s">
        <v>887</v>
      </c>
      <c r="D1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07">
        <f t="shared" si="92"/>
        <v>0</v>
      </c>
      <c r="G160" s="207"/>
      <c r="H160" s="207">
        <f t="shared" si="93"/>
        <v>0</v>
      </c>
      <c r="I160" s="207"/>
      <c r="J160" s="207">
        <f t="shared" si="94"/>
        <v>0</v>
      </c>
      <c r="K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07">
        <f t="shared" si="96"/>
        <v>0</v>
      </c>
      <c r="Z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07">
        <f t="shared" si="97"/>
        <v>0</v>
      </c>
      <c r="AD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07">
        <f t="shared" si="98"/>
        <v>0</v>
      </c>
      <c r="AH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07">
        <f t="shared" si="99"/>
        <v>0</v>
      </c>
      <c r="AL160" s="207">
        <f t="shared" si="100"/>
        <v>0</v>
      </c>
    </row>
    <row r="161" spans="2:38" ht="14.45" x14ac:dyDescent="0.3">
      <c r="B161" s="205" t="s">
        <v>356</v>
      </c>
      <c r="C161" s="206" t="s">
        <v>238</v>
      </c>
      <c r="D1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07">
        <f t="shared" si="92"/>
        <v>0</v>
      </c>
      <c r="G161" s="207"/>
      <c r="H161" s="207">
        <f t="shared" si="93"/>
        <v>0</v>
      </c>
      <c r="I161" s="207"/>
      <c r="J161" s="207">
        <f t="shared" si="94"/>
        <v>0</v>
      </c>
      <c r="K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07">
        <f t="shared" si="96"/>
        <v>0</v>
      </c>
      <c r="Z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07">
        <f t="shared" si="97"/>
        <v>0</v>
      </c>
      <c r="AD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07">
        <f t="shared" si="98"/>
        <v>0</v>
      </c>
      <c r="AH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07">
        <f t="shared" si="99"/>
        <v>0</v>
      </c>
      <c r="AL161" s="207">
        <f t="shared" si="100"/>
        <v>0</v>
      </c>
    </row>
    <row r="162" spans="2:38" ht="14.45" x14ac:dyDescent="0.3">
      <c r="B162" s="205" t="s">
        <v>888</v>
      </c>
      <c r="C162" s="206" t="s">
        <v>889</v>
      </c>
      <c r="D1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07">
        <f t="shared" si="92"/>
        <v>0</v>
      </c>
      <c r="G162" s="207"/>
      <c r="H162" s="207">
        <f t="shared" si="93"/>
        <v>0</v>
      </c>
      <c r="I162" s="207"/>
      <c r="J162" s="207">
        <f t="shared" si="94"/>
        <v>0</v>
      </c>
      <c r="K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07">
        <f t="shared" si="96"/>
        <v>0</v>
      </c>
      <c r="Z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07">
        <f t="shared" si="97"/>
        <v>0</v>
      </c>
      <c r="AD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07">
        <f t="shared" si="98"/>
        <v>0</v>
      </c>
      <c r="AH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07">
        <f t="shared" si="99"/>
        <v>0</v>
      </c>
      <c r="AL162" s="207">
        <f t="shared" si="100"/>
        <v>0</v>
      </c>
    </row>
    <row r="163" spans="2:38" ht="14.45" x14ac:dyDescent="0.3">
      <c r="B163" s="205" t="s">
        <v>890</v>
      </c>
      <c r="C163" s="206" t="s">
        <v>891</v>
      </c>
      <c r="D16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E16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163" s="207">
        <f t="shared" si="92"/>
        <v>50000</v>
      </c>
      <c r="G163" s="207"/>
      <c r="H163" s="207">
        <f t="shared" si="93"/>
        <v>50000</v>
      </c>
      <c r="I163" s="207"/>
      <c r="J163" s="207">
        <f t="shared" si="94"/>
        <v>50000</v>
      </c>
      <c r="K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L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O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07">
        <f t="shared" si="96"/>
        <v>20000</v>
      </c>
      <c r="Z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C163" s="207">
        <f t="shared" si="97"/>
        <v>30000</v>
      </c>
      <c r="AD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07">
        <f t="shared" si="98"/>
        <v>0</v>
      </c>
      <c r="AH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07">
        <f t="shared" si="99"/>
        <v>0</v>
      </c>
      <c r="AL163" s="207">
        <f t="shared" si="100"/>
        <v>50000</v>
      </c>
    </row>
    <row r="164" spans="2:38" ht="14.45" x14ac:dyDescent="0.3">
      <c r="B164" s="205" t="s">
        <v>892</v>
      </c>
      <c r="C164" s="206" t="s">
        <v>893</v>
      </c>
      <c r="D1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07">
        <f t="shared" si="92"/>
        <v>0</v>
      </c>
      <c r="G164" s="207"/>
      <c r="H164" s="207">
        <f t="shared" si="93"/>
        <v>0</v>
      </c>
      <c r="I164" s="207"/>
      <c r="J164" s="207">
        <f t="shared" si="94"/>
        <v>0</v>
      </c>
      <c r="K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07">
        <f t="shared" si="96"/>
        <v>0</v>
      </c>
      <c r="Z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07">
        <f t="shared" si="97"/>
        <v>0</v>
      </c>
      <c r="AD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07">
        <f t="shared" si="98"/>
        <v>0</v>
      </c>
      <c r="AH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07">
        <f t="shared" si="99"/>
        <v>0</v>
      </c>
      <c r="AL164" s="207">
        <f t="shared" si="100"/>
        <v>0</v>
      </c>
    </row>
    <row r="165" spans="2:38" ht="14.45" x14ac:dyDescent="0.3">
      <c r="B165" s="205" t="s">
        <v>357</v>
      </c>
      <c r="C165" s="206" t="s">
        <v>239</v>
      </c>
      <c r="D1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07">
        <f t="shared" si="92"/>
        <v>0</v>
      </c>
      <c r="G165" s="207"/>
      <c r="H165" s="207">
        <f t="shared" si="93"/>
        <v>0</v>
      </c>
      <c r="I165" s="207"/>
      <c r="J165" s="207">
        <f t="shared" si="94"/>
        <v>0</v>
      </c>
      <c r="K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07">
        <f t="shared" si="96"/>
        <v>0</v>
      </c>
      <c r="Z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07">
        <f t="shared" si="97"/>
        <v>0</v>
      </c>
      <c r="AD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07">
        <f t="shared" si="98"/>
        <v>0</v>
      </c>
      <c r="AH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07">
        <f t="shared" si="99"/>
        <v>0</v>
      </c>
      <c r="AL165" s="207">
        <f t="shared" si="100"/>
        <v>0</v>
      </c>
    </row>
    <row r="166" spans="2:38" ht="14.45" x14ac:dyDescent="0.3">
      <c r="B166" s="205" t="s">
        <v>894</v>
      </c>
      <c r="C166" s="206" t="s">
        <v>895</v>
      </c>
      <c r="D1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07">
        <f t="shared" si="92"/>
        <v>0</v>
      </c>
      <c r="G166" s="207"/>
      <c r="H166" s="207">
        <f t="shared" si="93"/>
        <v>0</v>
      </c>
      <c r="I166" s="207"/>
      <c r="J166" s="207">
        <f t="shared" si="94"/>
        <v>0</v>
      </c>
      <c r="K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07">
        <f t="shared" si="96"/>
        <v>0</v>
      </c>
      <c r="Z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07">
        <f t="shared" si="97"/>
        <v>0</v>
      </c>
      <c r="AD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07">
        <f t="shared" si="98"/>
        <v>0</v>
      </c>
      <c r="AH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07">
        <f t="shared" si="99"/>
        <v>0</v>
      </c>
      <c r="AL166" s="207">
        <f t="shared" si="100"/>
        <v>0</v>
      </c>
    </row>
    <row r="167" spans="2:38" ht="14.45" x14ac:dyDescent="0.3">
      <c r="B167" s="205" t="s">
        <v>896</v>
      </c>
      <c r="C167" s="206" t="s">
        <v>897</v>
      </c>
      <c r="D1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07">
        <f t="shared" si="92"/>
        <v>0</v>
      </c>
      <c r="G167" s="207"/>
      <c r="H167" s="207">
        <f t="shared" si="93"/>
        <v>0</v>
      </c>
      <c r="I167" s="207"/>
      <c r="J167" s="207">
        <f t="shared" si="94"/>
        <v>0</v>
      </c>
      <c r="K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07">
        <f t="shared" si="96"/>
        <v>0</v>
      </c>
      <c r="Z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07">
        <f t="shared" si="97"/>
        <v>0</v>
      </c>
      <c r="AD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07">
        <f t="shared" si="98"/>
        <v>0</v>
      </c>
      <c r="AH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07">
        <f t="shared" si="99"/>
        <v>0</v>
      </c>
      <c r="AL167" s="207">
        <f t="shared" si="100"/>
        <v>0</v>
      </c>
    </row>
    <row r="168" spans="2:38" ht="14.45" x14ac:dyDescent="0.3">
      <c r="B168" s="214" t="s">
        <v>358</v>
      </c>
      <c r="C168" s="215" t="s">
        <v>240</v>
      </c>
      <c r="D168" s="216">
        <f>SUM(D169:D193)</f>
        <v>223095</v>
      </c>
      <c r="E168" s="216">
        <f>SUM(E169:E193)</f>
        <v>72850</v>
      </c>
      <c r="F168" s="216">
        <f t="shared" si="92"/>
        <v>295945</v>
      </c>
      <c r="G168" s="216">
        <f>SUM(G169:G193)</f>
        <v>0</v>
      </c>
      <c r="H168" s="216">
        <f t="shared" si="93"/>
        <v>295945</v>
      </c>
      <c r="I168" s="216">
        <f>SUM(I169:I193)</f>
        <v>0</v>
      </c>
      <c r="J168" s="216">
        <f t="shared" si="94"/>
        <v>295945</v>
      </c>
      <c r="K168" s="216">
        <f t="shared" ref="K168:X168" si="101">SUM(K169:K193)</f>
        <v>39625</v>
      </c>
      <c r="L168" s="216">
        <f t="shared" si="101"/>
        <v>40605</v>
      </c>
      <c r="M168" s="216">
        <f t="shared" si="101"/>
        <v>6865</v>
      </c>
      <c r="N168" s="216">
        <f t="shared" si="101"/>
        <v>20650</v>
      </c>
      <c r="O168" s="216">
        <f t="shared" si="101"/>
        <v>20000</v>
      </c>
      <c r="P168" s="216">
        <f t="shared" si="101"/>
        <v>18000</v>
      </c>
      <c r="Q168" s="216">
        <f t="shared" si="101"/>
        <v>146600</v>
      </c>
      <c r="R168" s="216">
        <f t="shared" si="101"/>
        <v>0</v>
      </c>
      <c r="S168" s="216">
        <f t="shared" si="101"/>
        <v>0</v>
      </c>
      <c r="T168" s="216">
        <f t="shared" si="101"/>
        <v>0</v>
      </c>
      <c r="U168" s="216">
        <f t="shared" si="101"/>
        <v>3600</v>
      </c>
      <c r="V168" s="216">
        <f t="shared" si="101"/>
        <v>1500</v>
      </c>
      <c r="W168" s="216">
        <f t="shared" si="101"/>
        <v>214615</v>
      </c>
      <c r="X168" s="216">
        <f t="shared" si="101"/>
        <v>6150</v>
      </c>
      <c r="Y168" s="216">
        <f t="shared" si="96"/>
        <v>222265</v>
      </c>
      <c r="Z168" s="216">
        <f>SUM(Z169:Z193)</f>
        <v>0</v>
      </c>
      <c r="AA168" s="216">
        <f>SUM(AA169:AA193)</f>
        <v>21700</v>
      </c>
      <c r="AB168" s="216">
        <f>SUM(AB169:AB193)</f>
        <v>3400</v>
      </c>
      <c r="AC168" s="216">
        <f t="shared" si="97"/>
        <v>25100</v>
      </c>
      <c r="AD168" s="216">
        <f>SUM(AD169:AD193)</f>
        <v>0</v>
      </c>
      <c r="AE168" s="216">
        <f>SUM(AE169:AE193)</f>
        <v>0</v>
      </c>
      <c r="AF168" s="216">
        <f>SUM(AF169:AF193)</f>
        <v>18900</v>
      </c>
      <c r="AG168" s="216">
        <f t="shared" si="98"/>
        <v>18900</v>
      </c>
      <c r="AH168" s="216">
        <f>SUM(AH169:AH193)</f>
        <v>0</v>
      </c>
      <c r="AI168" s="216">
        <f>SUM(AI169:AI193)</f>
        <v>0</v>
      </c>
      <c r="AJ168" s="216">
        <f>SUM(AJ169:AJ193)</f>
        <v>1800</v>
      </c>
      <c r="AK168" s="216">
        <f t="shared" si="99"/>
        <v>1800</v>
      </c>
      <c r="AL168" s="216">
        <f t="shared" si="100"/>
        <v>268065</v>
      </c>
    </row>
    <row r="169" spans="2:38" ht="14.45" x14ac:dyDescent="0.3">
      <c r="B169" s="205" t="s">
        <v>359</v>
      </c>
      <c r="C169" s="206" t="s">
        <v>241</v>
      </c>
      <c r="D1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07">
        <f t="shared" si="92"/>
        <v>0</v>
      </c>
      <c r="G169" s="207"/>
      <c r="H169" s="207">
        <f t="shared" si="93"/>
        <v>0</v>
      </c>
      <c r="I169" s="207"/>
      <c r="J169" s="207">
        <f t="shared" si="94"/>
        <v>0</v>
      </c>
      <c r="K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07">
        <f t="shared" si="96"/>
        <v>0</v>
      </c>
      <c r="Z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07">
        <f t="shared" si="97"/>
        <v>0</v>
      </c>
      <c r="AD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07">
        <f t="shared" si="98"/>
        <v>0</v>
      </c>
      <c r="AH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07">
        <f t="shared" si="99"/>
        <v>0</v>
      </c>
      <c r="AL169" s="207">
        <f t="shared" si="100"/>
        <v>0</v>
      </c>
    </row>
    <row r="170" spans="2:38" ht="14.45" x14ac:dyDescent="0.3">
      <c r="B170" s="205" t="s">
        <v>898</v>
      </c>
      <c r="C170" s="206" t="s">
        <v>899</v>
      </c>
      <c r="D1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07">
        <f t="shared" si="92"/>
        <v>0</v>
      </c>
      <c r="G170" s="207"/>
      <c r="H170" s="207">
        <f t="shared" si="93"/>
        <v>0</v>
      </c>
      <c r="I170" s="207"/>
      <c r="J170" s="207">
        <f t="shared" si="94"/>
        <v>0</v>
      </c>
      <c r="K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07">
        <f t="shared" si="96"/>
        <v>0</v>
      </c>
      <c r="Z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07">
        <f t="shared" si="97"/>
        <v>0</v>
      </c>
      <c r="AD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07">
        <f t="shared" si="98"/>
        <v>0</v>
      </c>
      <c r="AH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07">
        <f t="shared" si="99"/>
        <v>0</v>
      </c>
      <c r="AL170" s="207">
        <f t="shared" si="100"/>
        <v>0</v>
      </c>
    </row>
    <row r="171" spans="2:38" ht="14.45" x14ac:dyDescent="0.3">
      <c r="B171" s="205" t="s">
        <v>900</v>
      </c>
      <c r="C171" s="206" t="s">
        <v>901</v>
      </c>
      <c r="D1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3600</v>
      </c>
      <c r="F171" s="207">
        <f t="shared" si="92"/>
        <v>3600</v>
      </c>
      <c r="G171" s="207"/>
      <c r="H171" s="207">
        <f t="shared" si="93"/>
        <v>3600</v>
      </c>
      <c r="I171" s="207"/>
      <c r="J171" s="207">
        <f t="shared" si="94"/>
        <v>3600</v>
      </c>
      <c r="K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3600</v>
      </c>
      <c r="N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v>
      </c>
      <c r="X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07">
        <f t="shared" si="96"/>
        <v>3600</v>
      </c>
      <c r="Z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07">
        <f t="shared" si="97"/>
        <v>0</v>
      </c>
      <c r="AD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07">
        <f t="shared" si="98"/>
        <v>0</v>
      </c>
      <c r="AH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07">
        <f t="shared" si="99"/>
        <v>0</v>
      </c>
      <c r="AL171" s="207">
        <f t="shared" si="100"/>
        <v>3600</v>
      </c>
    </row>
    <row r="172" spans="2:38" ht="14.45" x14ac:dyDescent="0.3">
      <c r="B172" s="205" t="s">
        <v>902</v>
      </c>
      <c r="C172" s="206" t="s">
        <v>903</v>
      </c>
      <c r="D1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07">
        <f t="shared" si="92"/>
        <v>0</v>
      </c>
      <c r="G172" s="207"/>
      <c r="H172" s="207">
        <f t="shared" si="93"/>
        <v>0</v>
      </c>
      <c r="I172" s="207"/>
      <c r="J172" s="207">
        <f t="shared" si="94"/>
        <v>0</v>
      </c>
      <c r="K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07">
        <f t="shared" si="96"/>
        <v>0</v>
      </c>
      <c r="Z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07">
        <f t="shared" si="97"/>
        <v>0</v>
      </c>
      <c r="AD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07">
        <f t="shared" si="98"/>
        <v>0</v>
      </c>
      <c r="AH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07">
        <f t="shared" si="99"/>
        <v>0</v>
      </c>
      <c r="AL172" s="207">
        <f t="shared" si="100"/>
        <v>0</v>
      </c>
    </row>
    <row r="173" spans="2:38" ht="14.45" x14ac:dyDescent="0.3">
      <c r="B173" s="205" t="s">
        <v>904</v>
      </c>
      <c r="C173" s="206" t="s">
        <v>905</v>
      </c>
      <c r="D1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07">
        <f t="shared" ref="F173:F181" si="102">D173+E173</f>
        <v>0</v>
      </c>
      <c r="G173" s="207"/>
      <c r="H173" s="207">
        <f t="shared" ref="H173:H181" si="103">F173-G173</f>
        <v>0</v>
      </c>
      <c r="I173" s="207"/>
      <c r="J173" s="207">
        <f t="shared" ref="J173:J181" si="104">F173-I173</f>
        <v>0</v>
      </c>
      <c r="K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07">
        <f t="shared" ref="Y173:Y181" si="105">V173+W173+X173</f>
        <v>0</v>
      </c>
      <c r="Z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07">
        <f t="shared" ref="AC173:AC181" si="106">Z173+AA173+AB173</f>
        <v>0</v>
      </c>
      <c r="AD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07">
        <f t="shared" ref="AG173:AG181" si="107">AD173+AE173+AF173</f>
        <v>0</v>
      </c>
      <c r="AH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07">
        <f t="shared" ref="AK173:AK181" si="108">AH173+AI173+AJ173</f>
        <v>0</v>
      </c>
      <c r="AL173" s="207">
        <f t="shared" ref="AL173:AL181" si="109">Y173+AC173+AG173+AK173</f>
        <v>0</v>
      </c>
    </row>
    <row r="174" spans="2:38" ht="14.45" x14ac:dyDescent="0.3">
      <c r="B174" s="205" t="s">
        <v>360</v>
      </c>
      <c r="C174" s="206" t="s">
        <v>242</v>
      </c>
      <c r="D1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72945</v>
      </c>
      <c r="E1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51250</v>
      </c>
      <c r="F174" s="207">
        <f t="shared" si="102"/>
        <v>124195</v>
      </c>
      <c r="G174" s="207"/>
      <c r="H174" s="207">
        <f t="shared" si="103"/>
        <v>124195</v>
      </c>
      <c r="I174" s="207"/>
      <c r="J174" s="207">
        <f t="shared" si="104"/>
        <v>124195</v>
      </c>
      <c r="K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36625</v>
      </c>
      <c r="L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40605</v>
      </c>
      <c r="M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3265</v>
      </c>
      <c r="N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17500</v>
      </c>
      <c r="O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P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2600</v>
      </c>
      <c r="R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3600</v>
      </c>
      <c r="V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v>
      </c>
      <c r="W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64015</v>
      </c>
      <c r="X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v>
      </c>
      <c r="Y174" s="207">
        <f t="shared" si="105"/>
        <v>68515</v>
      </c>
      <c r="Z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21700</v>
      </c>
      <c r="AB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3400</v>
      </c>
      <c r="AC174" s="207">
        <f t="shared" si="106"/>
        <v>25100</v>
      </c>
      <c r="AD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v>
      </c>
      <c r="AG174" s="207">
        <f t="shared" si="107"/>
        <v>900</v>
      </c>
      <c r="AH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1800</v>
      </c>
      <c r="AK174" s="207">
        <f t="shared" si="108"/>
        <v>1800</v>
      </c>
      <c r="AL174" s="207">
        <f t="shared" si="109"/>
        <v>96315</v>
      </c>
    </row>
    <row r="175" spans="2:38" ht="14.45" x14ac:dyDescent="0.3">
      <c r="B175" s="205" t="s">
        <v>906</v>
      </c>
      <c r="C175" s="206" t="s">
        <v>907</v>
      </c>
      <c r="D1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E1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07">
        <f t="shared" si="102"/>
        <v>3000</v>
      </c>
      <c r="G175" s="207"/>
      <c r="H175" s="207">
        <f t="shared" si="103"/>
        <v>3000</v>
      </c>
      <c r="I175" s="207"/>
      <c r="J175" s="207">
        <f t="shared" si="104"/>
        <v>3000</v>
      </c>
      <c r="K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v>
      </c>
      <c r="L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v>
      </c>
      <c r="X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07">
        <f t="shared" si="105"/>
        <v>3000</v>
      </c>
      <c r="Z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07">
        <f t="shared" si="106"/>
        <v>0</v>
      </c>
      <c r="AD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07">
        <f t="shared" si="107"/>
        <v>0</v>
      </c>
      <c r="AH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07">
        <f t="shared" si="108"/>
        <v>0</v>
      </c>
      <c r="AL175" s="207">
        <f t="shared" si="109"/>
        <v>3000</v>
      </c>
    </row>
    <row r="176" spans="2:38" ht="14.45" x14ac:dyDescent="0.3">
      <c r="B176" s="205" t="s">
        <v>908</v>
      </c>
      <c r="C176" s="206" t="s">
        <v>909</v>
      </c>
      <c r="D1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07">
        <f t="shared" si="102"/>
        <v>0</v>
      </c>
      <c r="G176" s="207"/>
      <c r="H176" s="207">
        <f t="shared" si="103"/>
        <v>0</v>
      </c>
      <c r="I176" s="207"/>
      <c r="J176" s="207">
        <f t="shared" si="104"/>
        <v>0</v>
      </c>
      <c r="K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07">
        <f t="shared" si="105"/>
        <v>0</v>
      </c>
      <c r="Z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07">
        <f t="shared" si="106"/>
        <v>0</v>
      </c>
      <c r="AD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07">
        <f t="shared" si="107"/>
        <v>0</v>
      </c>
      <c r="AH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07">
        <f t="shared" si="108"/>
        <v>0</v>
      </c>
      <c r="AL176" s="207">
        <f t="shared" si="109"/>
        <v>0</v>
      </c>
    </row>
    <row r="177" spans="2:38" ht="14.45" x14ac:dyDescent="0.3">
      <c r="B177" s="205" t="s">
        <v>910</v>
      </c>
      <c r="C177" s="206" t="s">
        <v>911</v>
      </c>
      <c r="D1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07">
        <f t="shared" si="102"/>
        <v>0</v>
      </c>
      <c r="G177" s="207"/>
      <c r="H177" s="207">
        <f t="shared" si="103"/>
        <v>0</v>
      </c>
      <c r="I177" s="207"/>
      <c r="J177" s="207">
        <f t="shared" si="104"/>
        <v>0</v>
      </c>
      <c r="K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07">
        <f t="shared" si="105"/>
        <v>0</v>
      </c>
      <c r="Z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07">
        <f t="shared" si="106"/>
        <v>0</v>
      </c>
      <c r="AD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07">
        <f t="shared" si="107"/>
        <v>0</v>
      </c>
      <c r="AH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07">
        <f t="shared" si="108"/>
        <v>0</v>
      </c>
      <c r="AL177" s="207">
        <f t="shared" si="109"/>
        <v>0</v>
      </c>
    </row>
    <row r="178" spans="2:38" ht="14.45" x14ac:dyDescent="0.3">
      <c r="B178" s="205" t="s">
        <v>912</v>
      </c>
      <c r="C178" s="206" t="s">
        <v>913</v>
      </c>
      <c r="D1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07">
        <f t="shared" si="102"/>
        <v>0</v>
      </c>
      <c r="G178" s="207"/>
      <c r="H178" s="207">
        <f t="shared" si="103"/>
        <v>0</v>
      </c>
      <c r="I178" s="207"/>
      <c r="J178" s="207">
        <f t="shared" si="104"/>
        <v>0</v>
      </c>
      <c r="K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07">
        <f t="shared" si="105"/>
        <v>0</v>
      </c>
      <c r="Z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07">
        <f t="shared" si="106"/>
        <v>0</v>
      </c>
      <c r="AD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07">
        <f t="shared" si="107"/>
        <v>0</v>
      </c>
      <c r="AH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07">
        <f t="shared" si="108"/>
        <v>0</v>
      </c>
      <c r="AL178" s="207">
        <f t="shared" si="109"/>
        <v>0</v>
      </c>
    </row>
    <row r="179" spans="2:38" ht="14.45" x14ac:dyDescent="0.3">
      <c r="B179" s="205" t="s">
        <v>914</v>
      </c>
      <c r="C179" s="206" t="s">
        <v>915</v>
      </c>
      <c r="D1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75000</v>
      </c>
      <c r="E1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07">
        <f t="shared" si="102"/>
        <v>75000</v>
      </c>
      <c r="G179" s="207"/>
      <c r="H179" s="207">
        <f t="shared" si="103"/>
        <v>75000</v>
      </c>
      <c r="I179" s="207"/>
      <c r="J179" s="207">
        <f t="shared" si="104"/>
        <v>75000</v>
      </c>
      <c r="K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75000</v>
      </c>
      <c r="R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75000</v>
      </c>
      <c r="X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07">
        <f t="shared" si="105"/>
        <v>75000</v>
      </c>
      <c r="Z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07">
        <f t="shared" si="106"/>
        <v>0</v>
      </c>
      <c r="AD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07">
        <f t="shared" si="107"/>
        <v>0</v>
      </c>
      <c r="AH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07">
        <f t="shared" si="108"/>
        <v>0</v>
      </c>
      <c r="AL179" s="207">
        <f t="shared" si="109"/>
        <v>75000</v>
      </c>
    </row>
    <row r="180" spans="2:38" ht="14.45" x14ac:dyDescent="0.3">
      <c r="B180" s="205" t="s">
        <v>361</v>
      </c>
      <c r="C180" s="206" t="s">
        <v>916</v>
      </c>
      <c r="D1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07">
        <f t="shared" si="102"/>
        <v>0</v>
      </c>
      <c r="G180" s="207"/>
      <c r="H180" s="207">
        <f t="shared" si="103"/>
        <v>0</v>
      </c>
      <c r="I180" s="207"/>
      <c r="J180" s="207">
        <f t="shared" si="104"/>
        <v>0</v>
      </c>
      <c r="K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07">
        <f t="shared" si="105"/>
        <v>0</v>
      </c>
      <c r="Z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07">
        <f t="shared" si="106"/>
        <v>0</v>
      </c>
      <c r="AD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07">
        <f t="shared" si="107"/>
        <v>0</v>
      </c>
      <c r="AH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07">
        <f t="shared" si="108"/>
        <v>0</v>
      </c>
      <c r="AL180" s="207">
        <f t="shared" si="109"/>
        <v>0</v>
      </c>
    </row>
    <row r="181" spans="2:38" ht="14.45" x14ac:dyDescent="0.3">
      <c r="B181" s="205" t="s">
        <v>917</v>
      </c>
      <c r="C181" s="206" t="s">
        <v>918</v>
      </c>
      <c r="D1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07">
        <f t="shared" si="102"/>
        <v>0</v>
      </c>
      <c r="G181" s="207"/>
      <c r="H181" s="207">
        <f t="shared" si="103"/>
        <v>0</v>
      </c>
      <c r="I181" s="207"/>
      <c r="J181" s="207">
        <f t="shared" si="104"/>
        <v>0</v>
      </c>
      <c r="K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07">
        <f t="shared" si="105"/>
        <v>0</v>
      </c>
      <c r="Z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07">
        <f t="shared" si="106"/>
        <v>0</v>
      </c>
      <c r="AD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07">
        <f t="shared" si="107"/>
        <v>0</v>
      </c>
      <c r="AH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07">
        <f t="shared" si="108"/>
        <v>0</v>
      </c>
      <c r="AL181" s="207">
        <f t="shared" si="109"/>
        <v>0</v>
      </c>
    </row>
    <row r="182" spans="2:38" ht="14.45" x14ac:dyDescent="0.3">
      <c r="B182" s="205" t="s">
        <v>362</v>
      </c>
      <c r="C182" s="206" t="s">
        <v>919</v>
      </c>
      <c r="D1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07">
        <f t="shared" ref="F182:F189" si="110">D182+E182</f>
        <v>0</v>
      </c>
      <c r="G182" s="207"/>
      <c r="H182" s="207">
        <f t="shared" ref="H182:H189" si="111">F182-G182</f>
        <v>0</v>
      </c>
      <c r="I182" s="207"/>
      <c r="J182" s="207">
        <f t="shared" ref="J182:J189" si="112">F182-I182</f>
        <v>0</v>
      </c>
      <c r="K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07">
        <f t="shared" ref="Y182:Y189" si="113">V182+W182+X182</f>
        <v>0</v>
      </c>
      <c r="Z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07">
        <f t="shared" ref="AC182:AC189" si="114">Z182+AA182+AB182</f>
        <v>0</v>
      </c>
      <c r="AD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07">
        <f t="shared" ref="AG182:AG189" si="115">AD182+AE182+AF182</f>
        <v>0</v>
      </c>
      <c r="AH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07">
        <f t="shared" ref="AK182:AK189" si="116">AH182+AI182+AJ182</f>
        <v>0</v>
      </c>
      <c r="AL182" s="207">
        <f t="shared" ref="AL182:AL189" si="117">Y182+AC182+AG182+AK182</f>
        <v>0</v>
      </c>
    </row>
    <row r="183" spans="2:38" ht="14.45" x14ac:dyDescent="0.3">
      <c r="B183" s="205" t="s">
        <v>920</v>
      </c>
      <c r="C183" s="206" t="s">
        <v>919</v>
      </c>
      <c r="D1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07">
        <f t="shared" si="110"/>
        <v>0</v>
      </c>
      <c r="G183" s="207"/>
      <c r="H183" s="207">
        <f t="shared" si="111"/>
        <v>0</v>
      </c>
      <c r="I183" s="207"/>
      <c r="J183" s="207">
        <f t="shared" si="112"/>
        <v>0</v>
      </c>
      <c r="K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07">
        <f t="shared" si="113"/>
        <v>0</v>
      </c>
      <c r="Z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07">
        <f t="shared" si="114"/>
        <v>0</v>
      </c>
      <c r="AD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07">
        <f t="shared" si="115"/>
        <v>0</v>
      </c>
      <c r="AH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07">
        <f t="shared" si="116"/>
        <v>0</v>
      </c>
      <c r="AL183" s="207">
        <f t="shared" si="117"/>
        <v>0</v>
      </c>
    </row>
    <row r="184" spans="2:38" ht="14.45" x14ac:dyDescent="0.3">
      <c r="B184" s="205" t="s">
        <v>921</v>
      </c>
      <c r="C184" s="206" t="s">
        <v>922</v>
      </c>
      <c r="D1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07">
        <f t="shared" si="110"/>
        <v>0</v>
      </c>
      <c r="G184" s="207"/>
      <c r="H184" s="207">
        <f t="shared" si="111"/>
        <v>0</v>
      </c>
      <c r="I184" s="207"/>
      <c r="J184" s="207">
        <f t="shared" si="112"/>
        <v>0</v>
      </c>
      <c r="K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07">
        <f t="shared" si="113"/>
        <v>0</v>
      </c>
      <c r="Z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07">
        <f t="shared" si="114"/>
        <v>0</v>
      </c>
      <c r="AD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07">
        <f t="shared" si="115"/>
        <v>0</v>
      </c>
      <c r="AH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07">
        <f t="shared" si="116"/>
        <v>0</v>
      </c>
      <c r="AL184" s="207">
        <f t="shared" si="117"/>
        <v>0</v>
      </c>
    </row>
    <row r="185" spans="2:38" ht="14.45" x14ac:dyDescent="0.3">
      <c r="B185" s="205" t="s">
        <v>923</v>
      </c>
      <c r="C185" s="206" t="s">
        <v>924</v>
      </c>
      <c r="D1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07">
        <f t="shared" si="110"/>
        <v>0</v>
      </c>
      <c r="G185" s="207"/>
      <c r="H185" s="207">
        <f t="shared" si="111"/>
        <v>0</v>
      </c>
      <c r="I185" s="207"/>
      <c r="J185" s="207">
        <f t="shared" si="112"/>
        <v>0</v>
      </c>
      <c r="K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07">
        <f t="shared" si="113"/>
        <v>0</v>
      </c>
      <c r="Z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07">
        <f t="shared" si="114"/>
        <v>0</v>
      </c>
      <c r="AD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07">
        <f t="shared" si="115"/>
        <v>0</v>
      </c>
      <c r="AH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07">
        <f t="shared" si="116"/>
        <v>0</v>
      </c>
      <c r="AL185" s="207">
        <f t="shared" si="117"/>
        <v>0</v>
      </c>
    </row>
    <row r="186" spans="2:38" ht="14.45" x14ac:dyDescent="0.3">
      <c r="B186" s="205" t="s">
        <v>363</v>
      </c>
      <c r="C186" s="206" t="s">
        <v>925</v>
      </c>
      <c r="D1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07">
        <f t="shared" si="110"/>
        <v>0</v>
      </c>
      <c r="G186" s="207"/>
      <c r="H186" s="207">
        <f t="shared" si="111"/>
        <v>0</v>
      </c>
      <c r="I186" s="207"/>
      <c r="J186" s="207">
        <f t="shared" si="112"/>
        <v>0</v>
      </c>
      <c r="K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07">
        <f t="shared" si="113"/>
        <v>0</v>
      </c>
      <c r="Z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07">
        <f t="shared" si="114"/>
        <v>0</v>
      </c>
      <c r="AD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07">
        <f t="shared" si="115"/>
        <v>0</v>
      </c>
      <c r="AH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07">
        <f t="shared" si="116"/>
        <v>0</v>
      </c>
      <c r="AL186" s="207">
        <f t="shared" si="117"/>
        <v>0</v>
      </c>
    </row>
    <row r="187" spans="2:38" ht="14.45" x14ac:dyDescent="0.3">
      <c r="B187" s="205" t="s">
        <v>926</v>
      </c>
      <c r="C187" s="206" t="s">
        <v>925</v>
      </c>
      <c r="D1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07">
        <f t="shared" si="110"/>
        <v>0</v>
      </c>
      <c r="G187" s="207"/>
      <c r="H187" s="207">
        <f t="shared" si="111"/>
        <v>0</v>
      </c>
      <c r="I187" s="207"/>
      <c r="J187" s="207">
        <f t="shared" si="112"/>
        <v>0</v>
      </c>
      <c r="K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07">
        <f t="shared" si="113"/>
        <v>0</v>
      </c>
      <c r="Z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07">
        <f t="shared" si="114"/>
        <v>0</v>
      </c>
      <c r="AD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07">
        <f t="shared" si="115"/>
        <v>0</v>
      </c>
      <c r="AH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07">
        <f t="shared" si="116"/>
        <v>0</v>
      </c>
      <c r="AL187" s="207">
        <f t="shared" si="117"/>
        <v>0</v>
      </c>
    </row>
    <row r="188" spans="2:38" ht="14.45" x14ac:dyDescent="0.3">
      <c r="B188" s="205" t="s">
        <v>927</v>
      </c>
      <c r="C188" s="206" t="s">
        <v>928</v>
      </c>
      <c r="D1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18000</v>
      </c>
      <c r="F188" s="207">
        <f t="shared" si="110"/>
        <v>18000</v>
      </c>
      <c r="G188" s="207"/>
      <c r="H188" s="207">
        <f t="shared" si="111"/>
        <v>18000</v>
      </c>
      <c r="I188" s="207"/>
      <c r="J188" s="207">
        <f t="shared" si="112"/>
        <v>18000</v>
      </c>
      <c r="K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18000</v>
      </c>
      <c r="Q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07">
        <f t="shared" si="113"/>
        <v>0</v>
      </c>
      <c r="Z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07">
        <f t="shared" si="114"/>
        <v>0</v>
      </c>
      <c r="AD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18000</v>
      </c>
      <c r="AG188" s="207">
        <f t="shared" si="115"/>
        <v>18000</v>
      </c>
      <c r="AH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07">
        <f t="shared" si="116"/>
        <v>0</v>
      </c>
      <c r="AL188" s="207">
        <f t="shared" si="117"/>
        <v>18000</v>
      </c>
    </row>
    <row r="189" spans="2:38" ht="14.45" x14ac:dyDescent="0.3">
      <c r="B189" s="205" t="s">
        <v>929</v>
      </c>
      <c r="C189" s="206" t="s">
        <v>930</v>
      </c>
      <c r="D1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07">
        <f t="shared" si="110"/>
        <v>0</v>
      </c>
      <c r="G189" s="207"/>
      <c r="H189" s="207">
        <f t="shared" si="111"/>
        <v>0</v>
      </c>
      <c r="I189" s="207"/>
      <c r="J189" s="207">
        <f t="shared" si="112"/>
        <v>0</v>
      </c>
      <c r="K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07">
        <f t="shared" si="113"/>
        <v>0</v>
      </c>
      <c r="Z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07">
        <f t="shared" si="114"/>
        <v>0</v>
      </c>
      <c r="AD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07">
        <f t="shared" si="115"/>
        <v>0</v>
      </c>
      <c r="AH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07">
        <f t="shared" si="116"/>
        <v>0</v>
      </c>
      <c r="AL189" s="207">
        <f t="shared" si="117"/>
        <v>0</v>
      </c>
    </row>
    <row r="190" spans="2:38" ht="14.45" x14ac:dyDescent="0.3">
      <c r="B190" s="205" t="s">
        <v>364</v>
      </c>
      <c r="C190" s="206" t="s">
        <v>931</v>
      </c>
      <c r="D1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69000</v>
      </c>
      <c r="E1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07">
        <f t="shared" ref="F190:F221" si="118">D190+E190</f>
        <v>69000</v>
      </c>
      <c r="G190" s="207"/>
      <c r="H190" s="207">
        <f t="shared" ref="H190:H221" si="119">F190-G190</f>
        <v>69000</v>
      </c>
      <c r="I190" s="207"/>
      <c r="J190" s="207">
        <f t="shared" ref="J190:J221" si="120">F190-I190</f>
        <v>69000</v>
      </c>
      <c r="K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69000</v>
      </c>
      <c r="R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69000</v>
      </c>
      <c r="X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07">
        <f t="shared" ref="Y190:Y221" si="121">V190+W190+X190</f>
        <v>69000</v>
      </c>
      <c r="Z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07">
        <f t="shared" ref="AC190:AC221" si="122">Z190+AA190+AB190</f>
        <v>0</v>
      </c>
      <c r="AD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07">
        <f t="shared" ref="AG190:AG221" si="123">AD190+AE190+AF190</f>
        <v>0</v>
      </c>
      <c r="AH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07">
        <f t="shared" ref="AK190:AK221" si="124">AH190+AI190+AJ190</f>
        <v>0</v>
      </c>
      <c r="AL190" s="207">
        <f t="shared" ref="AL190:AL221" si="125">Y190+AC190+AG190+AK190</f>
        <v>69000</v>
      </c>
    </row>
    <row r="191" spans="2:38" ht="14.45" x14ac:dyDescent="0.3">
      <c r="B191" s="205" t="s">
        <v>932</v>
      </c>
      <c r="C191" s="206" t="s">
        <v>933</v>
      </c>
      <c r="D1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3150</v>
      </c>
      <c r="E1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07">
        <f t="shared" si="118"/>
        <v>3150</v>
      </c>
      <c r="G191" s="207"/>
      <c r="H191" s="207">
        <f t="shared" si="119"/>
        <v>3150</v>
      </c>
      <c r="I191" s="207"/>
      <c r="J191" s="207">
        <f t="shared" si="120"/>
        <v>3150</v>
      </c>
      <c r="K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3150</v>
      </c>
      <c r="O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3150</v>
      </c>
      <c r="Y191" s="207">
        <f t="shared" si="121"/>
        <v>3150</v>
      </c>
      <c r="Z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07">
        <f t="shared" si="122"/>
        <v>0</v>
      </c>
      <c r="AD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07">
        <f t="shared" si="123"/>
        <v>0</v>
      </c>
      <c r="AH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07">
        <f t="shared" si="124"/>
        <v>0</v>
      </c>
      <c r="AL191" s="207">
        <f t="shared" si="125"/>
        <v>3150</v>
      </c>
    </row>
    <row r="192" spans="2:38" ht="14.45" x14ac:dyDescent="0.3">
      <c r="B192" s="205" t="s">
        <v>934</v>
      </c>
      <c r="C192" s="206" t="s">
        <v>935</v>
      </c>
      <c r="D1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07">
        <f t="shared" si="118"/>
        <v>0</v>
      </c>
      <c r="G192" s="207"/>
      <c r="H192" s="207">
        <f t="shared" si="119"/>
        <v>0</v>
      </c>
      <c r="I192" s="207"/>
      <c r="J192" s="207">
        <f t="shared" si="120"/>
        <v>0</v>
      </c>
      <c r="K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07">
        <f t="shared" si="121"/>
        <v>0</v>
      </c>
      <c r="Z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07">
        <f t="shared" si="122"/>
        <v>0</v>
      </c>
      <c r="AD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07">
        <f t="shared" si="123"/>
        <v>0</v>
      </c>
      <c r="AH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07">
        <f t="shared" si="124"/>
        <v>0</v>
      </c>
      <c r="AL192" s="207">
        <f t="shared" si="125"/>
        <v>0</v>
      </c>
    </row>
    <row r="193" spans="2:38" ht="14.45" x14ac:dyDescent="0.3">
      <c r="B193" s="205" t="s">
        <v>936</v>
      </c>
      <c r="C193" s="206" t="s">
        <v>937</v>
      </c>
      <c r="D1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07">
        <f t="shared" si="118"/>
        <v>0</v>
      </c>
      <c r="G193" s="207"/>
      <c r="H193" s="207">
        <f t="shared" si="119"/>
        <v>0</v>
      </c>
      <c r="I193" s="207"/>
      <c r="J193" s="207">
        <f t="shared" si="120"/>
        <v>0</v>
      </c>
      <c r="K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07">
        <f t="shared" si="121"/>
        <v>0</v>
      </c>
      <c r="Z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07">
        <f t="shared" si="122"/>
        <v>0</v>
      </c>
      <c r="AD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07">
        <f t="shared" si="123"/>
        <v>0</v>
      </c>
      <c r="AH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07">
        <f t="shared" si="124"/>
        <v>0</v>
      </c>
      <c r="AL193" s="207">
        <f t="shared" si="125"/>
        <v>0</v>
      </c>
    </row>
    <row r="194" spans="2:38" ht="14.45" x14ac:dyDescent="0.3">
      <c r="B194" s="214" t="s">
        <v>365</v>
      </c>
      <c r="C194" s="215" t="s">
        <v>243</v>
      </c>
      <c r="D194" s="216">
        <f>SUM(D195:D196)</f>
        <v>216600</v>
      </c>
      <c r="E194" s="216">
        <f>SUM(E195:E196)</f>
        <v>133250</v>
      </c>
      <c r="F194" s="216">
        <f t="shared" si="118"/>
        <v>349850</v>
      </c>
      <c r="G194" s="216">
        <f>SUM(G195:G196)</f>
        <v>0</v>
      </c>
      <c r="H194" s="216">
        <f t="shared" si="119"/>
        <v>349850</v>
      </c>
      <c r="I194" s="216">
        <f>SUM(I195:I196)</f>
        <v>0</v>
      </c>
      <c r="J194" s="216">
        <f t="shared" si="120"/>
        <v>349850</v>
      </c>
      <c r="K194" s="216">
        <f t="shared" ref="K194:AJ194" si="126">SUM(K195:K196)</f>
        <v>147000</v>
      </c>
      <c r="L194" s="216">
        <f t="shared" si="126"/>
        <v>24250</v>
      </c>
      <c r="M194" s="216">
        <f t="shared" si="126"/>
        <v>128000</v>
      </c>
      <c r="N194" s="216">
        <f t="shared" si="126"/>
        <v>50600</v>
      </c>
      <c r="O194" s="216">
        <f t="shared" si="126"/>
        <v>0</v>
      </c>
      <c r="P194" s="216">
        <f t="shared" si="126"/>
        <v>0</v>
      </c>
      <c r="Q194" s="216">
        <f t="shared" si="126"/>
        <v>0</v>
      </c>
      <c r="R194" s="216">
        <f t="shared" si="126"/>
        <v>0</v>
      </c>
      <c r="S194" s="216">
        <f t="shared" si="126"/>
        <v>0</v>
      </c>
      <c r="T194" s="216">
        <f t="shared" si="126"/>
        <v>0</v>
      </c>
      <c r="U194" s="216">
        <f t="shared" si="126"/>
        <v>0</v>
      </c>
      <c r="V194" s="216">
        <f t="shared" si="126"/>
        <v>6300</v>
      </c>
      <c r="W194" s="216">
        <f t="shared" si="126"/>
        <v>343550</v>
      </c>
      <c r="X194" s="216">
        <f t="shared" si="126"/>
        <v>0</v>
      </c>
      <c r="Y194" s="216">
        <f t="shared" si="121"/>
        <v>349850</v>
      </c>
      <c r="Z194" s="216">
        <f t="shared" si="126"/>
        <v>0</v>
      </c>
      <c r="AA194" s="216">
        <f t="shared" si="126"/>
        <v>0</v>
      </c>
      <c r="AB194" s="216">
        <f t="shared" si="126"/>
        <v>0</v>
      </c>
      <c r="AC194" s="216">
        <f t="shared" si="122"/>
        <v>0</v>
      </c>
      <c r="AD194" s="216">
        <f t="shared" si="126"/>
        <v>0</v>
      </c>
      <c r="AE194" s="216">
        <f t="shared" si="126"/>
        <v>0</v>
      </c>
      <c r="AF194" s="216">
        <f t="shared" si="126"/>
        <v>0</v>
      </c>
      <c r="AG194" s="216">
        <f t="shared" si="123"/>
        <v>0</v>
      </c>
      <c r="AH194" s="216">
        <f t="shared" si="126"/>
        <v>0</v>
      </c>
      <c r="AI194" s="216">
        <f t="shared" si="126"/>
        <v>0</v>
      </c>
      <c r="AJ194" s="216">
        <f t="shared" si="126"/>
        <v>0</v>
      </c>
      <c r="AK194" s="216">
        <f t="shared" si="124"/>
        <v>0</v>
      </c>
      <c r="AL194" s="216">
        <f t="shared" si="125"/>
        <v>349850</v>
      </c>
    </row>
    <row r="195" spans="2:38" ht="14.45" x14ac:dyDescent="0.3">
      <c r="B195" s="205" t="s">
        <v>366</v>
      </c>
      <c r="C195" s="206" t="s">
        <v>244</v>
      </c>
      <c r="D1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44300</v>
      </c>
      <c r="E1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07">
        <f t="shared" si="118"/>
        <v>44300</v>
      </c>
      <c r="G195" s="207"/>
      <c r="H195" s="207">
        <f t="shared" si="119"/>
        <v>44300</v>
      </c>
      <c r="I195" s="207"/>
      <c r="J195" s="207">
        <f t="shared" si="120"/>
        <v>44300</v>
      </c>
      <c r="K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44300</v>
      </c>
      <c r="O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44300</v>
      </c>
      <c r="X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07">
        <f t="shared" si="121"/>
        <v>44300</v>
      </c>
      <c r="Z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07">
        <f t="shared" si="122"/>
        <v>0</v>
      </c>
      <c r="AD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07">
        <f t="shared" si="123"/>
        <v>0</v>
      </c>
      <c r="AH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07">
        <f t="shared" si="124"/>
        <v>0</v>
      </c>
      <c r="AL195" s="207">
        <f t="shared" si="125"/>
        <v>44300</v>
      </c>
    </row>
    <row r="196" spans="2:38" ht="14.45" x14ac:dyDescent="0.3">
      <c r="B196" s="205" t="s">
        <v>367</v>
      </c>
      <c r="C196" s="206" t="s">
        <v>245</v>
      </c>
      <c r="D1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172300</v>
      </c>
      <c r="E1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133250</v>
      </c>
      <c r="F196" s="207">
        <f t="shared" si="118"/>
        <v>305550</v>
      </c>
      <c r="G196" s="207"/>
      <c r="H196" s="207">
        <f t="shared" si="119"/>
        <v>305550</v>
      </c>
      <c r="I196" s="207"/>
      <c r="J196" s="207">
        <f t="shared" si="120"/>
        <v>305550</v>
      </c>
      <c r="K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147000</v>
      </c>
      <c r="L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24250</v>
      </c>
      <c r="M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128000</v>
      </c>
      <c r="N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6300</v>
      </c>
      <c r="O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6300</v>
      </c>
      <c r="W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299250</v>
      </c>
      <c r="X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07">
        <f t="shared" si="121"/>
        <v>305550</v>
      </c>
      <c r="Z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07">
        <f t="shared" si="122"/>
        <v>0</v>
      </c>
      <c r="AD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07">
        <f t="shared" si="123"/>
        <v>0</v>
      </c>
      <c r="AH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07">
        <f t="shared" si="124"/>
        <v>0</v>
      </c>
      <c r="AL196" s="207">
        <f t="shared" si="125"/>
        <v>305550</v>
      </c>
    </row>
    <row r="197" spans="2:38" ht="14.45" x14ac:dyDescent="0.3">
      <c r="B197" s="214" t="s">
        <v>368</v>
      </c>
      <c r="C197" s="215" t="s">
        <v>246</v>
      </c>
      <c r="D197" s="216">
        <f>SUM(D198:D203)</f>
        <v>0</v>
      </c>
      <c r="E197" s="216">
        <f>SUM(E198:E203)</f>
        <v>0</v>
      </c>
      <c r="F197" s="216">
        <f t="shared" si="118"/>
        <v>0</v>
      </c>
      <c r="G197" s="216">
        <f>SUM(G198:G203)</f>
        <v>0</v>
      </c>
      <c r="H197" s="216">
        <f t="shared" si="119"/>
        <v>0</v>
      </c>
      <c r="I197" s="216">
        <f>SUM(I198:I203)</f>
        <v>0</v>
      </c>
      <c r="J197" s="216">
        <f t="shared" si="120"/>
        <v>0</v>
      </c>
      <c r="K197" s="216">
        <f t="shared" ref="K197:X197" si="127">SUM(K198:K203)</f>
        <v>0</v>
      </c>
      <c r="L197" s="216">
        <f t="shared" si="127"/>
        <v>0</v>
      </c>
      <c r="M197" s="216">
        <f t="shared" si="127"/>
        <v>0</v>
      </c>
      <c r="N197" s="216">
        <f t="shared" si="127"/>
        <v>0</v>
      </c>
      <c r="O197" s="216">
        <f t="shared" si="127"/>
        <v>0</v>
      </c>
      <c r="P197" s="216">
        <f t="shared" si="127"/>
        <v>0</v>
      </c>
      <c r="Q197" s="216">
        <f t="shared" si="127"/>
        <v>0</v>
      </c>
      <c r="R197" s="216">
        <f t="shared" si="127"/>
        <v>0</v>
      </c>
      <c r="S197" s="216">
        <f t="shared" si="127"/>
        <v>0</v>
      </c>
      <c r="T197" s="216">
        <f t="shared" si="127"/>
        <v>0</v>
      </c>
      <c r="U197" s="216">
        <f t="shared" si="127"/>
        <v>0</v>
      </c>
      <c r="V197" s="216">
        <f t="shared" si="127"/>
        <v>0</v>
      </c>
      <c r="W197" s="216">
        <f t="shared" si="127"/>
        <v>0</v>
      </c>
      <c r="X197" s="216">
        <f t="shared" si="127"/>
        <v>0</v>
      </c>
      <c r="Y197" s="216">
        <f t="shared" si="121"/>
        <v>0</v>
      </c>
      <c r="Z197" s="216">
        <f>SUM(Z198:Z203)</f>
        <v>0</v>
      </c>
      <c r="AA197" s="216">
        <f>SUM(AA198:AA203)</f>
        <v>0</v>
      </c>
      <c r="AB197" s="216">
        <f>SUM(AB198:AB203)</f>
        <v>0</v>
      </c>
      <c r="AC197" s="216">
        <f t="shared" si="122"/>
        <v>0</v>
      </c>
      <c r="AD197" s="216">
        <f>SUM(AD198:AD203)</f>
        <v>0</v>
      </c>
      <c r="AE197" s="216">
        <f>SUM(AE198:AE203)</f>
        <v>0</v>
      </c>
      <c r="AF197" s="216">
        <f>SUM(AF198:AF203)</f>
        <v>0</v>
      </c>
      <c r="AG197" s="216">
        <f t="shared" si="123"/>
        <v>0</v>
      </c>
      <c r="AH197" s="216">
        <f>SUM(AH198:AH203)</f>
        <v>0</v>
      </c>
      <c r="AI197" s="216">
        <f>SUM(AI198:AI203)</f>
        <v>0</v>
      </c>
      <c r="AJ197" s="216">
        <f>SUM(AJ198:AJ203)</f>
        <v>0</v>
      </c>
      <c r="AK197" s="216">
        <f t="shared" si="124"/>
        <v>0</v>
      </c>
      <c r="AL197" s="216">
        <f t="shared" si="125"/>
        <v>0</v>
      </c>
    </row>
    <row r="198" spans="2:38" ht="14.45" x14ac:dyDescent="0.3">
      <c r="B198" s="205" t="s">
        <v>369</v>
      </c>
      <c r="C198" s="206" t="s">
        <v>247</v>
      </c>
      <c r="D1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07">
        <f t="shared" si="118"/>
        <v>0</v>
      </c>
      <c r="G198" s="207"/>
      <c r="H198" s="207">
        <f t="shared" si="119"/>
        <v>0</v>
      </c>
      <c r="I198" s="207"/>
      <c r="J198" s="207">
        <f t="shared" si="120"/>
        <v>0</v>
      </c>
      <c r="K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07">
        <f t="shared" si="121"/>
        <v>0</v>
      </c>
      <c r="Z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07">
        <f t="shared" si="122"/>
        <v>0</v>
      </c>
      <c r="AD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07">
        <f t="shared" si="123"/>
        <v>0</v>
      </c>
      <c r="AH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07">
        <f t="shared" si="124"/>
        <v>0</v>
      </c>
      <c r="AL198" s="207">
        <f t="shared" si="125"/>
        <v>0</v>
      </c>
    </row>
    <row r="199" spans="2:38" ht="14.45" x14ac:dyDescent="0.3">
      <c r="B199" s="205" t="s">
        <v>959</v>
      </c>
      <c r="C199" s="206" t="s">
        <v>960</v>
      </c>
      <c r="D1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07">
        <f t="shared" si="118"/>
        <v>0</v>
      </c>
      <c r="G199" s="207"/>
      <c r="H199" s="207">
        <f t="shared" si="119"/>
        <v>0</v>
      </c>
      <c r="I199" s="207"/>
      <c r="J199" s="207">
        <f t="shared" si="120"/>
        <v>0</v>
      </c>
      <c r="K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07">
        <f t="shared" si="121"/>
        <v>0</v>
      </c>
      <c r="Z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07">
        <f t="shared" si="122"/>
        <v>0</v>
      </c>
      <c r="AD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07">
        <f t="shared" si="123"/>
        <v>0</v>
      </c>
      <c r="AH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07">
        <f t="shared" si="124"/>
        <v>0</v>
      </c>
      <c r="AL199" s="207">
        <f t="shared" si="125"/>
        <v>0</v>
      </c>
    </row>
    <row r="200" spans="2:38" ht="14.45" x14ac:dyDescent="0.3">
      <c r="B200" s="205" t="s">
        <v>961</v>
      </c>
      <c r="C200" s="206" t="s">
        <v>962</v>
      </c>
      <c r="D2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07">
        <f t="shared" si="118"/>
        <v>0</v>
      </c>
      <c r="G200" s="207"/>
      <c r="H200" s="207">
        <f t="shared" si="119"/>
        <v>0</v>
      </c>
      <c r="I200" s="207"/>
      <c r="J200" s="207">
        <f t="shared" si="120"/>
        <v>0</v>
      </c>
      <c r="K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07">
        <f t="shared" si="121"/>
        <v>0</v>
      </c>
      <c r="Z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07">
        <f t="shared" si="122"/>
        <v>0</v>
      </c>
      <c r="AD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07">
        <f t="shared" si="123"/>
        <v>0</v>
      </c>
      <c r="AH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07">
        <f t="shared" si="124"/>
        <v>0</v>
      </c>
      <c r="AL200" s="207">
        <f t="shared" si="125"/>
        <v>0</v>
      </c>
    </row>
    <row r="201" spans="2:38" ht="14.45" x14ac:dyDescent="0.3">
      <c r="B201" s="205" t="s">
        <v>963</v>
      </c>
      <c r="C201" s="206" t="s">
        <v>964</v>
      </c>
      <c r="D2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07">
        <f t="shared" si="118"/>
        <v>0</v>
      </c>
      <c r="G201" s="207"/>
      <c r="H201" s="207">
        <f t="shared" si="119"/>
        <v>0</v>
      </c>
      <c r="I201" s="207"/>
      <c r="J201" s="207">
        <f t="shared" si="120"/>
        <v>0</v>
      </c>
      <c r="K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07">
        <f t="shared" si="121"/>
        <v>0</v>
      </c>
      <c r="Z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07">
        <f t="shared" si="122"/>
        <v>0</v>
      </c>
      <c r="AD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07">
        <f t="shared" si="123"/>
        <v>0</v>
      </c>
      <c r="AH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07">
        <f t="shared" si="124"/>
        <v>0</v>
      </c>
      <c r="AL201" s="207">
        <f t="shared" si="125"/>
        <v>0</v>
      </c>
    </row>
    <row r="202" spans="2:38" ht="14.45" x14ac:dyDescent="0.3">
      <c r="B202" s="205" t="s">
        <v>965</v>
      </c>
      <c r="C202" s="206" t="s">
        <v>966</v>
      </c>
      <c r="D2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07">
        <f t="shared" si="118"/>
        <v>0</v>
      </c>
      <c r="G202" s="207"/>
      <c r="H202" s="207">
        <f t="shared" si="119"/>
        <v>0</v>
      </c>
      <c r="I202" s="207"/>
      <c r="J202" s="207">
        <f t="shared" si="120"/>
        <v>0</v>
      </c>
      <c r="K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07">
        <f t="shared" si="121"/>
        <v>0</v>
      </c>
      <c r="Z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07">
        <f t="shared" si="122"/>
        <v>0</v>
      </c>
      <c r="AD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07">
        <f t="shared" si="123"/>
        <v>0</v>
      </c>
      <c r="AH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07">
        <f t="shared" si="124"/>
        <v>0</v>
      </c>
      <c r="AL202" s="207">
        <f t="shared" si="125"/>
        <v>0</v>
      </c>
    </row>
    <row r="203" spans="2:38" ht="14.45" x14ac:dyDescent="0.3">
      <c r="B203" s="205" t="s">
        <v>967</v>
      </c>
      <c r="C203" s="206" t="s">
        <v>968</v>
      </c>
      <c r="D2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07">
        <f t="shared" si="118"/>
        <v>0</v>
      </c>
      <c r="G203" s="207"/>
      <c r="H203" s="207">
        <f t="shared" si="119"/>
        <v>0</v>
      </c>
      <c r="I203" s="207"/>
      <c r="J203" s="207">
        <f t="shared" si="120"/>
        <v>0</v>
      </c>
      <c r="K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07">
        <f t="shared" si="121"/>
        <v>0</v>
      </c>
      <c r="Z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07">
        <f t="shared" si="122"/>
        <v>0</v>
      </c>
      <c r="AD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07">
        <f t="shared" si="123"/>
        <v>0</v>
      </c>
      <c r="AH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07">
        <f t="shared" si="124"/>
        <v>0</v>
      </c>
      <c r="AL203" s="207">
        <f t="shared" si="125"/>
        <v>0</v>
      </c>
    </row>
    <row r="204" spans="2:38" ht="14.45" x14ac:dyDescent="0.3">
      <c r="B204" s="214" t="s">
        <v>370</v>
      </c>
      <c r="C204" s="215" t="s">
        <v>248</v>
      </c>
      <c r="D204" s="216">
        <f>SUM(D205:D211)</f>
        <v>4500</v>
      </c>
      <c r="E204" s="216">
        <f>SUM(E205:E211)</f>
        <v>7500</v>
      </c>
      <c r="F204" s="216">
        <f t="shared" si="118"/>
        <v>12000</v>
      </c>
      <c r="G204" s="216">
        <f>SUM(G205:G211)</f>
        <v>0</v>
      </c>
      <c r="H204" s="216">
        <f t="shared" si="119"/>
        <v>12000</v>
      </c>
      <c r="I204" s="216">
        <f>SUM(I205:I211)</f>
        <v>0</v>
      </c>
      <c r="J204" s="216">
        <f t="shared" si="120"/>
        <v>12000</v>
      </c>
      <c r="K204" s="216">
        <f t="shared" ref="K204:X204" si="128">SUM(K205:K211)</f>
        <v>0</v>
      </c>
      <c r="L204" s="216">
        <f t="shared" si="128"/>
        <v>0</v>
      </c>
      <c r="M204" s="216">
        <f t="shared" si="128"/>
        <v>0</v>
      </c>
      <c r="N204" s="216">
        <f t="shared" si="128"/>
        <v>7500</v>
      </c>
      <c r="O204" s="216">
        <f t="shared" si="128"/>
        <v>0</v>
      </c>
      <c r="P204" s="216">
        <f t="shared" si="128"/>
        <v>0</v>
      </c>
      <c r="Q204" s="216">
        <f t="shared" si="128"/>
        <v>1500</v>
      </c>
      <c r="R204" s="216">
        <f t="shared" si="128"/>
        <v>0</v>
      </c>
      <c r="S204" s="216">
        <f t="shared" si="128"/>
        <v>0</v>
      </c>
      <c r="T204" s="216">
        <f t="shared" si="128"/>
        <v>0</v>
      </c>
      <c r="U204" s="216">
        <f t="shared" si="128"/>
        <v>3000</v>
      </c>
      <c r="V204" s="216">
        <f t="shared" si="128"/>
        <v>0</v>
      </c>
      <c r="W204" s="216">
        <f t="shared" si="128"/>
        <v>750</v>
      </c>
      <c r="X204" s="216">
        <f t="shared" si="128"/>
        <v>0</v>
      </c>
      <c r="Y204" s="216">
        <f t="shared" si="121"/>
        <v>750</v>
      </c>
      <c r="Z204" s="216">
        <f>SUM(Z205:Z211)</f>
        <v>0</v>
      </c>
      <c r="AA204" s="216">
        <f>SUM(AA205:AA211)</f>
        <v>750</v>
      </c>
      <c r="AB204" s="216">
        <f>SUM(AB205:AB211)</f>
        <v>750</v>
      </c>
      <c r="AC204" s="216">
        <f t="shared" si="122"/>
        <v>1500</v>
      </c>
      <c r="AD204" s="216">
        <f>SUM(AD205:AD211)</f>
        <v>0</v>
      </c>
      <c r="AE204" s="216">
        <f>SUM(AE205:AE211)</f>
        <v>0</v>
      </c>
      <c r="AF204" s="216">
        <f>SUM(AF205:AF211)</f>
        <v>750</v>
      </c>
      <c r="AG204" s="216">
        <f t="shared" si="123"/>
        <v>750</v>
      </c>
      <c r="AH204" s="216">
        <f>SUM(AH205:AH211)</f>
        <v>0</v>
      </c>
      <c r="AI204" s="216">
        <f>SUM(AI205:AI211)</f>
        <v>0</v>
      </c>
      <c r="AJ204" s="216">
        <f>SUM(AJ205:AJ211)</f>
        <v>1500</v>
      </c>
      <c r="AK204" s="216">
        <f t="shared" si="124"/>
        <v>1500</v>
      </c>
      <c r="AL204" s="216">
        <f t="shared" si="125"/>
        <v>4500</v>
      </c>
    </row>
    <row r="205" spans="2:38" ht="14.45" x14ac:dyDescent="0.3">
      <c r="B205" s="205" t="s">
        <v>371</v>
      </c>
      <c r="C205" s="206" t="s">
        <v>249</v>
      </c>
      <c r="D2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v>
      </c>
      <c r="E2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v>
      </c>
      <c r="F205" s="207">
        <f t="shared" si="118"/>
        <v>9000</v>
      </c>
      <c r="G205" s="207"/>
      <c r="H205" s="207">
        <f t="shared" si="119"/>
        <v>9000</v>
      </c>
      <c r="I205" s="207"/>
      <c r="J205" s="207">
        <f t="shared" si="120"/>
        <v>9000</v>
      </c>
      <c r="K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v>
      </c>
      <c r="O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v>
      </c>
      <c r="R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07">
        <f t="shared" si="121"/>
        <v>0</v>
      </c>
      <c r="Z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07">
        <f t="shared" si="122"/>
        <v>0</v>
      </c>
      <c r="AD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07">
        <f t="shared" si="123"/>
        <v>0</v>
      </c>
      <c r="AH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v>
      </c>
      <c r="AK205" s="207">
        <f t="shared" si="124"/>
        <v>1500</v>
      </c>
      <c r="AL205" s="207">
        <f t="shared" si="125"/>
        <v>1500</v>
      </c>
    </row>
    <row r="206" spans="2:38" ht="14.45" x14ac:dyDescent="0.3">
      <c r="B206" s="205" t="s">
        <v>969</v>
      </c>
      <c r="C206" s="206" t="s">
        <v>970</v>
      </c>
      <c r="D2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E2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07">
        <f t="shared" si="118"/>
        <v>3000</v>
      </c>
      <c r="G206" s="207"/>
      <c r="H206" s="207">
        <f t="shared" si="119"/>
        <v>3000</v>
      </c>
      <c r="I206" s="207"/>
      <c r="J206" s="207">
        <f t="shared" si="120"/>
        <v>3000</v>
      </c>
      <c r="K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v>
      </c>
      <c r="V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v>
      </c>
      <c r="X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07">
        <f t="shared" si="121"/>
        <v>750</v>
      </c>
      <c r="Z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v>
      </c>
      <c r="AB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v>
      </c>
      <c r="AC206" s="207">
        <f t="shared" si="122"/>
        <v>1500</v>
      </c>
      <c r="AD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v>
      </c>
      <c r="AG206" s="207">
        <f t="shared" si="123"/>
        <v>750</v>
      </c>
      <c r="AH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07">
        <f t="shared" si="124"/>
        <v>0</v>
      </c>
      <c r="AL206" s="207">
        <f t="shared" si="125"/>
        <v>3000</v>
      </c>
    </row>
    <row r="207" spans="2:38" ht="14.45" x14ac:dyDescent="0.3">
      <c r="B207" s="205" t="s">
        <v>971</v>
      </c>
      <c r="C207" s="206" t="s">
        <v>972</v>
      </c>
      <c r="D2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07">
        <f t="shared" si="118"/>
        <v>0</v>
      </c>
      <c r="G207" s="207"/>
      <c r="H207" s="207">
        <f t="shared" si="119"/>
        <v>0</v>
      </c>
      <c r="I207" s="207"/>
      <c r="J207" s="207">
        <f t="shared" si="120"/>
        <v>0</v>
      </c>
      <c r="K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07">
        <f t="shared" si="121"/>
        <v>0</v>
      </c>
      <c r="Z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07">
        <f t="shared" si="122"/>
        <v>0</v>
      </c>
      <c r="AD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07">
        <f t="shared" si="123"/>
        <v>0</v>
      </c>
      <c r="AH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07">
        <f t="shared" si="124"/>
        <v>0</v>
      </c>
      <c r="AL207" s="207">
        <f t="shared" si="125"/>
        <v>0</v>
      </c>
    </row>
    <row r="208" spans="2:38" ht="14.45" x14ac:dyDescent="0.3">
      <c r="B208" s="205" t="s">
        <v>973</v>
      </c>
      <c r="C208" s="206" t="s">
        <v>974</v>
      </c>
      <c r="D2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07">
        <f t="shared" si="118"/>
        <v>0</v>
      </c>
      <c r="G208" s="207"/>
      <c r="H208" s="207">
        <f t="shared" si="119"/>
        <v>0</v>
      </c>
      <c r="I208" s="207"/>
      <c r="J208" s="207">
        <f t="shared" si="120"/>
        <v>0</v>
      </c>
      <c r="K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07">
        <f t="shared" si="121"/>
        <v>0</v>
      </c>
      <c r="Z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07">
        <f t="shared" si="122"/>
        <v>0</v>
      </c>
      <c r="AD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07">
        <f t="shared" si="123"/>
        <v>0</v>
      </c>
      <c r="AH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07">
        <f t="shared" si="124"/>
        <v>0</v>
      </c>
      <c r="AL208" s="207">
        <f t="shared" si="125"/>
        <v>0</v>
      </c>
    </row>
    <row r="209" spans="2:38" ht="14.45" x14ac:dyDescent="0.3">
      <c r="B209" s="205" t="s">
        <v>975</v>
      </c>
      <c r="C209" s="206" t="s">
        <v>976</v>
      </c>
      <c r="D2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07">
        <f t="shared" si="118"/>
        <v>0</v>
      </c>
      <c r="G209" s="207"/>
      <c r="H209" s="207">
        <f t="shared" si="119"/>
        <v>0</v>
      </c>
      <c r="I209" s="207"/>
      <c r="J209" s="207">
        <f t="shared" si="120"/>
        <v>0</v>
      </c>
      <c r="K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07">
        <f t="shared" si="121"/>
        <v>0</v>
      </c>
      <c r="Z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07">
        <f t="shared" si="122"/>
        <v>0</v>
      </c>
      <c r="AD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07">
        <f t="shared" si="123"/>
        <v>0</v>
      </c>
      <c r="AH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07">
        <f t="shared" si="124"/>
        <v>0</v>
      </c>
      <c r="AL209" s="207">
        <f t="shared" si="125"/>
        <v>0</v>
      </c>
    </row>
    <row r="210" spans="2:38" ht="14.45" x14ac:dyDescent="0.3">
      <c r="B210" s="205" t="s">
        <v>977</v>
      </c>
      <c r="C210" s="206" t="s">
        <v>978</v>
      </c>
      <c r="D2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07">
        <f t="shared" si="118"/>
        <v>0</v>
      </c>
      <c r="G210" s="207"/>
      <c r="H210" s="207">
        <f t="shared" si="119"/>
        <v>0</v>
      </c>
      <c r="I210" s="207"/>
      <c r="J210" s="207">
        <f t="shared" si="120"/>
        <v>0</v>
      </c>
      <c r="K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07">
        <f t="shared" si="121"/>
        <v>0</v>
      </c>
      <c r="Z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07">
        <f t="shared" si="122"/>
        <v>0</v>
      </c>
      <c r="AD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07">
        <f t="shared" si="123"/>
        <v>0</v>
      </c>
      <c r="AH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07">
        <f t="shared" si="124"/>
        <v>0</v>
      </c>
      <c r="AL210" s="207">
        <f t="shared" si="125"/>
        <v>0</v>
      </c>
    </row>
    <row r="211" spans="2:38" ht="14.45" x14ac:dyDescent="0.3">
      <c r="B211" s="205" t="s">
        <v>979</v>
      </c>
      <c r="C211" s="206" t="s">
        <v>980</v>
      </c>
      <c r="D2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07">
        <f t="shared" si="118"/>
        <v>0</v>
      </c>
      <c r="G211" s="207"/>
      <c r="H211" s="207">
        <f t="shared" si="119"/>
        <v>0</v>
      </c>
      <c r="I211" s="207"/>
      <c r="J211" s="207">
        <f t="shared" si="120"/>
        <v>0</v>
      </c>
      <c r="K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07">
        <f t="shared" si="121"/>
        <v>0</v>
      </c>
      <c r="Z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07">
        <f t="shared" si="122"/>
        <v>0</v>
      </c>
      <c r="AD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07">
        <f t="shared" si="123"/>
        <v>0</v>
      </c>
      <c r="AH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07">
        <f t="shared" si="124"/>
        <v>0</v>
      </c>
      <c r="AL211" s="207">
        <f t="shared" si="125"/>
        <v>0</v>
      </c>
    </row>
    <row r="212" spans="2:38" ht="14.45" x14ac:dyDescent="0.3">
      <c r="B212" s="202" t="s">
        <v>365</v>
      </c>
      <c r="C212" s="203" t="s">
        <v>243</v>
      </c>
      <c r="D212" s="204">
        <f>D213+D221</f>
        <v>281800</v>
      </c>
      <c r="E212" s="204">
        <f>E213+E221</f>
        <v>70995</v>
      </c>
      <c r="F212" s="204">
        <f t="shared" si="118"/>
        <v>352795</v>
      </c>
      <c r="G212" s="204">
        <f>G213+G221</f>
        <v>0</v>
      </c>
      <c r="H212" s="204">
        <f t="shared" si="119"/>
        <v>352795</v>
      </c>
      <c r="I212" s="204">
        <f>I213+I221</f>
        <v>0</v>
      </c>
      <c r="J212" s="204">
        <f t="shared" si="120"/>
        <v>352795</v>
      </c>
      <c r="K212" s="204">
        <f t="shared" ref="K212:X212" si="129">K213+K221</f>
        <v>10000</v>
      </c>
      <c r="L212" s="204">
        <f t="shared" si="129"/>
        <v>45990</v>
      </c>
      <c r="M212" s="204">
        <f t="shared" si="129"/>
        <v>22995</v>
      </c>
      <c r="N212" s="204">
        <f t="shared" si="129"/>
        <v>267300</v>
      </c>
      <c r="O212" s="204">
        <f t="shared" si="129"/>
        <v>6510</v>
      </c>
      <c r="P212" s="204">
        <f t="shared" si="129"/>
        <v>0</v>
      </c>
      <c r="Q212" s="204">
        <f t="shared" si="129"/>
        <v>0</v>
      </c>
      <c r="R212" s="204">
        <f t="shared" si="129"/>
        <v>0</v>
      </c>
      <c r="S212" s="204">
        <f t="shared" si="129"/>
        <v>0</v>
      </c>
      <c r="T212" s="204">
        <f t="shared" si="129"/>
        <v>0</v>
      </c>
      <c r="U212" s="204">
        <f t="shared" si="129"/>
        <v>0</v>
      </c>
      <c r="V212" s="204">
        <f t="shared" si="129"/>
        <v>100000</v>
      </c>
      <c r="W212" s="204">
        <f t="shared" si="129"/>
        <v>187995</v>
      </c>
      <c r="X212" s="204">
        <f t="shared" si="129"/>
        <v>16800</v>
      </c>
      <c r="Y212" s="204">
        <f t="shared" si="121"/>
        <v>304795</v>
      </c>
      <c r="Z212" s="204">
        <f>Z213+Z221</f>
        <v>0</v>
      </c>
      <c r="AA212" s="204">
        <f>AA213+AA221</f>
        <v>0</v>
      </c>
      <c r="AB212" s="204">
        <f>AB213+AB221</f>
        <v>48000</v>
      </c>
      <c r="AC212" s="204">
        <f t="shared" si="122"/>
        <v>48000</v>
      </c>
      <c r="AD212" s="204">
        <f>AD213+AD221</f>
        <v>0</v>
      </c>
      <c r="AE212" s="204">
        <f>AE213+AE221</f>
        <v>0</v>
      </c>
      <c r="AF212" s="204">
        <f>AF213+AF221</f>
        <v>0</v>
      </c>
      <c r="AG212" s="204">
        <f t="shared" si="123"/>
        <v>0</v>
      </c>
      <c r="AH212" s="204">
        <f>AH213+AH221</f>
        <v>0</v>
      </c>
      <c r="AI212" s="204">
        <f>AI213+AI221</f>
        <v>0</v>
      </c>
      <c r="AJ212" s="204">
        <f>AJ213+AJ221</f>
        <v>0</v>
      </c>
      <c r="AK212" s="204">
        <f t="shared" si="124"/>
        <v>0</v>
      </c>
      <c r="AL212" s="204">
        <f t="shared" si="125"/>
        <v>352795</v>
      </c>
    </row>
    <row r="213" spans="2:38" ht="14.45" x14ac:dyDescent="0.3">
      <c r="B213" s="214" t="s">
        <v>366</v>
      </c>
      <c r="C213" s="215" t="s">
        <v>244</v>
      </c>
      <c r="D213" s="216">
        <f>SUM(D214:D220)</f>
        <v>275290</v>
      </c>
      <c r="E213" s="216">
        <f>SUM(E214:E220)</f>
        <v>57995</v>
      </c>
      <c r="F213" s="216">
        <f t="shared" si="118"/>
        <v>333285</v>
      </c>
      <c r="G213" s="216">
        <f>SUM(G214:G220)</f>
        <v>0</v>
      </c>
      <c r="H213" s="216">
        <f t="shared" si="119"/>
        <v>333285</v>
      </c>
      <c r="I213" s="216">
        <f>SUM(I214:I220)</f>
        <v>0</v>
      </c>
      <c r="J213" s="216">
        <f t="shared" si="120"/>
        <v>333285</v>
      </c>
      <c r="K213" s="216">
        <f t="shared" ref="K213:X213" si="130">SUM(K214:K220)</f>
        <v>10000</v>
      </c>
      <c r="L213" s="216">
        <f t="shared" si="130"/>
        <v>45990</v>
      </c>
      <c r="M213" s="216">
        <f t="shared" si="130"/>
        <v>22995</v>
      </c>
      <c r="N213" s="216">
        <f t="shared" si="130"/>
        <v>254300</v>
      </c>
      <c r="O213" s="216">
        <f t="shared" si="130"/>
        <v>0</v>
      </c>
      <c r="P213" s="216">
        <f t="shared" si="130"/>
        <v>0</v>
      </c>
      <c r="Q213" s="216">
        <f t="shared" si="130"/>
        <v>0</v>
      </c>
      <c r="R213" s="216">
        <f t="shared" si="130"/>
        <v>0</v>
      </c>
      <c r="S213" s="216">
        <f t="shared" si="130"/>
        <v>0</v>
      </c>
      <c r="T213" s="216">
        <f t="shared" si="130"/>
        <v>0</v>
      </c>
      <c r="U213" s="216">
        <f t="shared" si="130"/>
        <v>0</v>
      </c>
      <c r="V213" s="216">
        <f t="shared" si="130"/>
        <v>100000</v>
      </c>
      <c r="W213" s="216">
        <f t="shared" si="130"/>
        <v>181485</v>
      </c>
      <c r="X213" s="216">
        <f t="shared" si="130"/>
        <v>16800</v>
      </c>
      <c r="Y213" s="216">
        <f t="shared" si="121"/>
        <v>298285</v>
      </c>
      <c r="Z213" s="216">
        <f>SUM(Z214:Z220)</f>
        <v>0</v>
      </c>
      <c r="AA213" s="216">
        <f>SUM(AA214:AA220)</f>
        <v>0</v>
      </c>
      <c r="AB213" s="216">
        <f>SUM(AB214:AB220)</f>
        <v>35000</v>
      </c>
      <c r="AC213" s="216">
        <f t="shared" si="122"/>
        <v>35000</v>
      </c>
      <c r="AD213" s="216">
        <f>SUM(AD214:AD220)</f>
        <v>0</v>
      </c>
      <c r="AE213" s="216">
        <f>SUM(AE214:AE220)</f>
        <v>0</v>
      </c>
      <c r="AF213" s="216">
        <f>SUM(AF214:AF220)</f>
        <v>0</v>
      </c>
      <c r="AG213" s="216">
        <f t="shared" si="123"/>
        <v>0</v>
      </c>
      <c r="AH213" s="216">
        <f>SUM(AH214:AH220)</f>
        <v>0</v>
      </c>
      <c r="AI213" s="216">
        <f>SUM(AI214:AI220)</f>
        <v>0</v>
      </c>
      <c r="AJ213" s="216">
        <f>SUM(AJ214:AJ220)</f>
        <v>0</v>
      </c>
      <c r="AK213" s="216">
        <f t="shared" si="124"/>
        <v>0</v>
      </c>
      <c r="AL213" s="216">
        <f t="shared" si="125"/>
        <v>333285</v>
      </c>
    </row>
    <row r="214" spans="2:38" ht="14.45" x14ac:dyDescent="0.3">
      <c r="B214" s="205" t="s">
        <v>372</v>
      </c>
      <c r="C214" s="206" t="s">
        <v>250</v>
      </c>
      <c r="D2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07">
        <f t="shared" si="118"/>
        <v>0</v>
      </c>
      <c r="G214" s="207"/>
      <c r="H214" s="207">
        <f t="shared" si="119"/>
        <v>0</v>
      </c>
      <c r="I214" s="207"/>
      <c r="J214" s="207">
        <f t="shared" si="120"/>
        <v>0</v>
      </c>
      <c r="K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07">
        <f t="shared" si="121"/>
        <v>0</v>
      </c>
      <c r="Z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07">
        <f t="shared" si="122"/>
        <v>0</v>
      </c>
      <c r="AD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07">
        <f t="shared" si="123"/>
        <v>0</v>
      </c>
      <c r="AH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07">
        <f t="shared" si="124"/>
        <v>0</v>
      </c>
      <c r="AL214" s="207">
        <f t="shared" si="125"/>
        <v>0</v>
      </c>
    </row>
    <row r="215" spans="2:38" ht="14.45" x14ac:dyDescent="0.3">
      <c r="B215" s="205" t="s">
        <v>938</v>
      </c>
      <c r="C215" s="206" t="s">
        <v>939</v>
      </c>
      <c r="D2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07">
        <f t="shared" si="118"/>
        <v>0</v>
      </c>
      <c r="G215" s="207"/>
      <c r="H215" s="207">
        <f t="shared" si="119"/>
        <v>0</v>
      </c>
      <c r="I215" s="207"/>
      <c r="J215" s="207">
        <f t="shared" si="120"/>
        <v>0</v>
      </c>
      <c r="K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07">
        <f t="shared" si="121"/>
        <v>0</v>
      </c>
      <c r="Z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07">
        <f t="shared" si="122"/>
        <v>0</v>
      </c>
      <c r="AD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07">
        <f t="shared" si="123"/>
        <v>0</v>
      </c>
      <c r="AH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07">
        <f t="shared" si="124"/>
        <v>0</v>
      </c>
      <c r="AL215" s="207">
        <f t="shared" si="125"/>
        <v>0</v>
      </c>
    </row>
    <row r="216" spans="2:38" ht="14.45" x14ac:dyDescent="0.3">
      <c r="B216" s="205" t="s">
        <v>940</v>
      </c>
      <c r="C216" s="206" t="s">
        <v>941</v>
      </c>
      <c r="D2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07">
        <f t="shared" si="118"/>
        <v>0</v>
      </c>
      <c r="G216" s="207"/>
      <c r="H216" s="207">
        <f t="shared" si="119"/>
        <v>0</v>
      </c>
      <c r="I216" s="207"/>
      <c r="J216" s="207">
        <f t="shared" si="120"/>
        <v>0</v>
      </c>
      <c r="K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07">
        <f t="shared" si="121"/>
        <v>0</v>
      </c>
      <c r="Z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07">
        <f t="shared" si="122"/>
        <v>0</v>
      </c>
      <c r="AD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07">
        <f t="shared" si="123"/>
        <v>0</v>
      </c>
      <c r="AH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07">
        <f t="shared" si="124"/>
        <v>0</v>
      </c>
      <c r="AL216" s="207">
        <f t="shared" si="125"/>
        <v>0</v>
      </c>
    </row>
    <row r="217" spans="2:38" ht="14.45" x14ac:dyDescent="0.3">
      <c r="B217" s="205" t="s">
        <v>942</v>
      </c>
      <c r="C217" s="206" t="s">
        <v>943</v>
      </c>
      <c r="D2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07">
        <f t="shared" si="118"/>
        <v>0</v>
      </c>
      <c r="G217" s="207"/>
      <c r="H217" s="207">
        <f t="shared" si="119"/>
        <v>0</v>
      </c>
      <c r="I217" s="207"/>
      <c r="J217" s="207">
        <f t="shared" si="120"/>
        <v>0</v>
      </c>
      <c r="K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07">
        <f t="shared" si="121"/>
        <v>0</v>
      </c>
      <c r="Z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07">
        <f t="shared" si="122"/>
        <v>0</v>
      </c>
      <c r="AD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07">
        <f t="shared" si="123"/>
        <v>0</v>
      </c>
      <c r="AH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07">
        <f t="shared" si="124"/>
        <v>0</v>
      </c>
      <c r="AL217" s="207">
        <f t="shared" si="125"/>
        <v>0</v>
      </c>
    </row>
    <row r="218" spans="2:38" ht="14.45" x14ac:dyDescent="0.3">
      <c r="B218" s="205" t="s">
        <v>944</v>
      </c>
      <c r="C218" s="206" t="s">
        <v>945</v>
      </c>
      <c r="D2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275290</v>
      </c>
      <c r="E2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57995</v>
      </c>
      <c r="F218" s="207">
        <f t="shared" si="118"/>
        <v>333285</v>
      </c>
      <c r="G218" s="207"/>
      <c r="H218" s="207">
        <f t="shared" si="119"/>
        <v>333285</v>
      </c>
      <c r="I218" s="207"/>
      <c r="J218" s="207">
        <f t="shared" si="120"/>
        <v>333285</v>
      </c>
      <c r="K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L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45990</v>
      </c>
      <c r="M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22995</v>
      </c>
      <c r="N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254300</v>
      </c>
      <c r="O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W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181485</v>
      </c>
      <c r="X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16800</v>
      </c>
      <c r="Y218" s="207">
        <f t="shared" si="121"/>
        <v>298285</v>
      </c>
      <c r="Z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35000</v>
      </c>
      <c r="AC218" s="207">
        <f t="shared" si="122"/>
        <v>35000</v>
      </c>
      <c r="AD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07">
        <f t="shared" si="123"/>
        <v>0</v>
      </c>
      <c r="AH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07">
        <f t="shared" si="124"/>
        <v>0</v>
      </c>
      <c r="AL218" s="207">
        <f t="shared" si="125"/>
        <v>333285</v>
      </c>
    </row>
    <row r="219" spans="2:38" ht="14.45" x14ac:dyDescent="0.3">
      <c r="B219" s="205" t="s">
        <v>946</v>
      </c>
      <c r="C219" s="206" t="s">
        <v>947</v>
      </c>
      <c r="D2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07">
        <f t="shared" si="118"/>
        <v>0</v>
      </c>
      <c r="G219" s="207"/>
      <c r="H219" s="207">
        <f t="shared" si="119"/>
        <v>0</v>
      </c>
      <c r="I219" s="207"/>
      <c r="J219" s="207">
        <f t="shared" si="120"/>
        <v>0</v>
      </c>
      <c r="K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07">
        <f t="shared" si="121"/>
        <v>0</v>
      </c>
      <c r="Z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07">
        <f t="shared" si="122"/>
        <v>0</v>
      </c>
      <c r="AD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07">
        <f t="shared" si="123"/>
        <v>0</v>
      </c>
      <c r="AH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07">
        <f t="shared" si="124"/>
        <v>0</v>
      </c>
      <c r="AL219" s="207">
        <f t="shared" si="125"/>
        <v>0</v>
      </c>
    </row>
    <row r="220" spans="2:38" ht="14.45" x14ac:dyDescent="0.3">
      <c r="B220" s="205" t="s">
        <v>948</v>
      </c>
      <c r="C220" s="206" t="s">
        <v>949</v>
      </c>
      <c r="D2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07">
        <f t="shared" si="118"/>
        <v>0</v>
      </c>
      <c r="G220" s="207"/>
      <c r="H220" s="207">
        <f t="shared" si="119"/>
        <v>0</v>
      </c>
      <c r="I220" s="207"/>
      <c r="J220" s="207">
        <f t="shared" si="120"/>
        <v>0</v>
      </c>
      <c r="K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07">
        <f t="shared" si="121"/>
        <v>0</v>
      </c>
      <c r="Z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07">
        <f t="shared" si="122"/>
        <v>0</v>
      </c>
      <c r="AD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07">
        <f t="shared" si="123"/>
        <v>0</v>
      </c>
      <c r="AH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07">
        <f t="shared" si="124"/>
        <v>0</v>
      </c>
      <c r="AL220" s="207">
        <f t="shared" si="125"/>
        <v>0</v>
      </c>
    </row>
    <row r="221" spans="2:38" ht="14.45" x14ac:dyDescent="0.3">
      <c r="B221" s="214" t="s">
        <v>367</v>
      </c>
      <c r="C221" s="215" t="s">
        <v>245</v>
      </c>
      <c r="D221" s="216">
        <f>SUM(D222:D228)</f>
        <v>6510</v>
      </c>
      <c r="E221" s="216">
        <f>SUM(E222:E228)</f>
        <v>13000</v>
      </c>
      <c r="F221" s="216">
        <f t="shared" si="118"/>
        <v>19510</v>
      </c>
      <c r="G221" s="216">
        <f>SUM(G222:G228)</f>
        <v>0</v>
      </c>
      <c r="H221" s="216">
        <f t="shared" si="119"/>
        <v>19510</v>
      </c>
      <c r="I221" s="216">
        <f>SUM(I222:I228)</f>
        <v>0</v>
      </c>
      <c r="J221" s="216">
        <f t="shared" si="120"/>
        <v>19510</v>
      </c>
      <c r="K221" s="216">
        <f t="shared" ref="K221:AJ221" si="131">SUM(K222:K228)</f>
        <v>0</v>
      </c>
      <c r="L221" s="216">
        <f t="shared" si="131"/>
        <v>0</v>
      </c>
      <c r="M221" s="216">
        <f t="shared" si="131"/>
        <v>0</v>
      </c>
      <c r="N221" s="216">
        <f t="shared" si="131"/>
        <v>13000</v>
      </c>
      <c r="O221" s="216">
        <f t="shared" si="131"/>
        <v>6510</v>
      </c>
      <c r="P221" s="216">
        <f t="shared" si="131"/>
        <v>0</v>
      </c>
      <c r="Q221" s="216">
        <f t="shared" si="131"/>
        <v>0</v>
      </c>
      <c r="R221" s="216">
        <f t="shared" si="131"/>
        <v>0</v>
      </c>
      <c r="S221" s="216">
        <f t="shared" si="131"/>
        <v>0</v>
      </c>
      <c r="T221" s="216">
        <f t="shared" si="131"/>
        <v>0</v>
      </c>
      <c r="U221" s="216">
        <f t="shared" si="131"/>
        <v>0</v>
      </c>
      <c r="V221" s="216">
        <f t="shared" si="131"/>
        <v>0</v>
      </c>
      <c r="W221" s="216">
        <f t="shared" si="131"/>
        <v>6510</v>
      </c>
      <c r="X221" s="216">
        <f t="shared" si="131"/>
        <v>0</v>
      </c>
      <c r="Y221" s="216">
        <f t="shared" si="121"/>
        <v>6510</v>
      </c>
      <c r="Z221" s="216">
        <f t="shared" si="131"/>
        <v>0</v>
      </c>
      <c r="AA221" s="216">
        <f t="shared" si="131"/>
        <v>0</v>
      </c>
      <c r="AB221" s="216">
        <f t="shared" si="131"/>
        <v>13000</v>
      </c>
      <c r="AC221" s="216">
        <f t="shared" si="122"/>
        <v>13000</v>
      </c>
      <c r="AD221" s="216">
        <f t="shared" si="131"/>
        <v>0</v>
      </c>
      <c r="AE221" s="216">
        <f t="shared" si="131"/>
        <v>0</v>
      </c>
      <c r="AF221" s="216">
        <f t="shared" si="131"/>
        <v>0</v>
      </c>
      <c r="AG221" s="216">
        <f t="shared" si="123"/>
        <v>0</v>
      </c>
      <c r="AH221" s="216">
        <f t="shared" si="131"/>
        <v>0</v>
      </c>
      <c r="AI221" s="216">
        <f t="shared" si="131"/>
        <v>0</v>
      </c>
      <c r="AJ221" s="216">
        <f t="shared" si="131"/>
        <v>0</v>
      </c>
      <c r="AK221" s="216">
        <f t="shared" si="124"/>
        <v>0</v>
      </c>
      <c r="AL221" s="216">
        <f t="shared" si="125"/>
        <v>19510</v>
      </c>
    </row>
    <row r="222" spans="2:38" ht="14.45" x14ac:dyDescent="0.3">
      <c r="B222" s="205" t="s">
        <v>373</v>
      </c>
      <c r="C222" s="206" t="s">
        <v>251</v>
      </c>
      <c r="D2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07">
        <f t="shared" ref="F222:F247" si="132">D222+E222</f>
        <v>0</v>
      </c>
      <c r="G222" s="207"/>
      <c r="H222" s="207">
        <f t="shared" ref="H222:H228" si="133">F222-G222</f>
        <v>0</v>
      </c>
      <c r="I222" s="207"/>
      <c r="J222" s="207">
        <f t="shared" ref="J222:J228" si="134">F222-I222</f>
        <v>0</v>
      </c>
      <c r="K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07">
        <f t="shared" ref="Y222:Y228" si="135">V222+W222+X222</f>
        <v>0</v>
      </c>
      <c r="Z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07">
        <f t="shared" ref="AC222:AC228" si="136">Z222+AA222+AB222</f>
        <v>0</v>
      </c>
      <c r="AD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07">
        <f t="shared" ref="AG222:AG228" si="137">AD222+AE222+AF222</f>
        <v>0</v>
      </c>
      <c r="AH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07">
        <f t="shared" ref="AK222:AK228" si="138">AH222+AI222+AJ222</f>
        <v>0</v>
      </c>
      <c r="AL222" s="207">
        <f t="shared" ref="AL222:AL228" si="139">Y222+AC222+AG222+AK222</f>
        <v>0</v>
      </c>
    </row>
    <row r="223" spans="2:38" ht="14.45" x14ac:dyDescent="0.3">
      <c r="B223" s="205" t="s">
        <v>950</v>
      </c>
      <c r="C223" s="206" t="s">
        <v>951</v>
      </c>
      <c r="D2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13000</v>
      </c>
      <c r="F223" s="207">
        <f t="shared" si="132"/>
        <v>13000</v>
      </c>
      <c r="G223" s="207"/>
      <c r="H223" s="207">
        <f t="shared" si="133"/>
        <v>13000</v>
      </c>
      <c r="I223" s="207"/>
      <c r="J223" s="207">
        <f t="shared" si="134"/>
        <v>13000</v>
      </c>
      <c r="K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13000</v>
      </c>
      <c r="O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07">
        <f t="shared" si="135"/>
        <v>0</v>
      </c>
      <c r="Z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13000</v>
      </c>
      <c r="AC223" s="207">
        <f t="shared" si="136"/>
        <v>13000</v>
      </c>
      <c r="AD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07">
        <f t="shared" si="137"/>
        <v>0</v>
      </c>
      <c r="AH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07">
        <f t="shared" si="138"/>
        <v>0</v>
      </c>
      <c r="AL223" s="207">
        <f t="shared" si="139"/>
        <v>13000</v>
      </c>
    </row>
    <row r="224" spans="2:38" ht="14.45" x14ac:dyDescent="0.3">
      <c r="B224" s="205" t="s">
        <v>952</v>
      </c>
      <c r="C224" s="206" t="s">
        <v>951</v>
      </c>
      <c r="D2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07">
        <f t="shared" si="132"/>
        <v>0</v>
      </c>
      <c r="G224" s="207"/>
      <c r="H224" s="207">
        <f>F224-G224</f>
        <v>0</v>
      </c>
      <c r="I224" s="207"/>
      <c r="J224" s="207">
        <f>F224-I224</f>
        <v>0</v>
      </c>
      <c r="K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07">
        <f>V224+W224+X224</f>
        <v>0</v>
      </c>
      <c r="Z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07">
        <f>Z224+AA224+AB224</f>
        <v>0</v>
      </c>
      <c r="AD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07">
        <f>AD224+AE224+AF224</f>
        <v>0</v>
      </c>
      <c r="AH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07">
        <f>AH224+AI224+AJ224</f>
        <v>0</v>
      </c>
      <c r="AL224" s="207">
        <f>Y224+AC224+AG224+AK224</f>
        <v>0</v>
      </c>
    </row>
    <row r="225" spans="2:38" ht="14.45" x14ac:dyDescent="0.3">
      <c r="B225" s="205" t="s">
        <v>953</v>
      </c>
      <c r="C225" s="206" t="s">
        <v>954</v>
      </c>
      <c r="D2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07">
        <f t="shared" si="132"/>
        <v>0</v>
      </c>
      <c r="G225" s="207"/>
      <c r="H225" s="207">
        <f>F225-G225</f>
        <v>0</v>
      </c>
      <c r="I225" s="207"/>
      <c r="J225" s="207">
        <f>F225-I225</f>
        <v>0</v>
      </c>
      <c r="K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07">
        <f>V225+W225+X225</f>
        <v>0</v>
      </c>
      <c r="Z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07">
        <f>Z225+AA225+AB225</f>
        <v>0</v>
      </c>
      <c r="AD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07">
        <f>AD225+AE225+AF225</f>
        <v>0</v>
      </c>
      <c r="AH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07">
        <f>AH225+AI225+AJ225</f>
        <v>0</v>
      </c>
      <c r="AL225" s="207">
        <f>Y225+AC225+AG225+AK225</f>
        <v>0</v>
      </c>
    </row>
    <row r="226" spans="2:38" ht="14.45" x14ac:dyDescent="0.3">
      <c r="B226" s="205" t="s">
        <v>374</v>
      </c>
      <c r="C226" s="206" t="s">
        <v>955</v>
      </c>
      <c r="D2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07">
        <f t="shared" si="132"/>
        <v>0</v>
      </c>
      <c r="G226" s="207"/>
      <c r="H226" s="207">
        <f>F226-G226</f>
        <v>0</v>
      </c>
      <c r="I226" s="207"/>
      <c r="J226" s="207">
        <f>F226-I226</f>
        <v>0</v>
      </c>
      <c r="K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07">
        <f>V226+W226+X226</f>
        <v>0</v>
      </c>
      <c r="Z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07">
        <f>Z226+AA226+AB226</f>
        <v>0</v>
      </c>
      <c r="AD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07">
        <f>AD226+AE226+AF226</f>
        <v>0</v>
      </c>
      <c r="AH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07">
        <f>AH226+AI226+AJ226</f>
        <v>0</v>
      </c>
      <c r="AL226" s="207">
        <f>Y226+AC226+AG226+AK226</f>
        <v>0</v>
      </c>
    </row>
    <row r="227" spans="2:38" ht="14.45" x14ac:dyDescent="0.3">
      <c r="B227" s="205" t="s">
        <v>956</v>
      </c>
      <c r="C227" s="206" t="s">
        <v>955</v>
      </c>
      <c r="D2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6510</v>
      </c>
      <c r="E2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07">
        <f t="shared" si="132"/>
        <v>6510</v>
      </c>
      <c r="G227" s="207"/>
      <c r="H227" s="207">
        <f>F227-G227</f>
        <v>6510</v>
      </c>
      <c r="I227" s="207"/>
      <c r="J227" s="207">
        <f>F227-I227</f>
        <v>6510</v>
      </c>
      <c r="K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6510</v>
      </c>
      <c r="P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6510</v>
      </c>
      <c r="X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07">
        <f>V227+W227+X227</f>
        <v>6510</v>
      </c>
      <c r="Z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07">
        <f>Z227+AA227+AB227</f>
        <v>0</v>
      </c>
      <c r="AD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07">
        <f>AD227+AE227+AF227</f>
        <v>0</v>
      </c>
      <c r="AH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07">
        <f>AH227+AI227+AJ227</f>
        <v>0</v>
      </c>
      <c r="AL227" s="207">
        <f>Y227+AC227+AG227+AK227</f>
        <v>6510</v>
      </c>
    </row>
    <row r="228" spans="2:38" ht="14.45" x14ac:dyDescent="0.3">
      <c r="B228" s="205" t="s">
        <v>957</v>
      </c>
      <c r="C228" s="206" t="s">
        <v>958</v>
      </c>
      <c r="D2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07">
        <f t="shared" si="132"/>
        <v>0</v>
      </c>
      <c r="G228" s="207"/>
      <c r="H228" s="207">
        <f t="shared" si="133"/>
        <v>0</v>
      </c>
      <c r="I228" s="207"/>
      <c r="J228" s="207">
        <f t="shared" si="134"/>
        <v>0</v>
      </c>
      <c r="K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07">
        <f t="shared" si="135"/>
        <v>0</v>
      </c>
      <c r="Z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07">
        <f t="shared" si="136"/>
        <v>0</v>
      </c>
      <c r="AD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07">
        <f t="shared" si="137"/>
        <v>0</v>
      </c>
      <c r="AH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07">
        <f t="shared" si="138"/>
        <v>0</v>
      </c>
      <c r="AL228" s="207">
        <f t="shared" si="139"/>
        <v>0</v>
      </c>
    </row>
    <row r="229" spans="2:38" ht="14.45" x14ac:dyDescent="0.3">
      <c r="B229" s="202" t="s">
        <v>375</v>
      </c>
      <c r="C229" s="203" t="s">
        <v>252</v>
      </c>
      <c r="D229" s="204">
        <f>D230+D238+D246+D263+D270+D315</f>
        <v>338595.83333333331</v>
      </c>
      <c r="E229" s="204">
        <f>E230+E238+E246+E263+E270+E315</f>
        <v>179005</v>
      </c>
      <c r="F229" s="204">
        <f t="shared" si="132"/>
        <v>517600.83333333331</v>
      </c>
      <c r="G229" s="204">
        <f>G230+G238+G246+G263+G270+G315</f>
        <v>0</v>
      </c>
      <c r="H229" s="204">
        <f t="shared" ref="H229:H247" si="140">F229-G229</f>
        <v>517600.83333333331</v>
      </c>
      <c r="I229" s="204">
        <f>I230+I238+I246+I263+I270+I315</f>
        <v>0</v>
      </c>
      <c r="J229" s="204">
        <f t="shared" ref="J229:J247" si="141">F229-I229</f>
        <v>517600.83333333331</v>
      </c>
      <c r="K229" s="204">
        <f t="shared" ref="K229:X229" si="142">K230+K238+K246+K263+K270+K315</f>
        <v>97945.833333333328</v>
      </c>
      <c r="L229" s="204">
        <f t="shared" si="142"/>
        <v>99850</v>
      </c>
      <c r="M229" s="204">
        <f t="shared" si="142"/>
        <v>51030</v>
      </c>
      <c r="N229" s="204">
        <f t="shared" si="142"/>
        <v>126675</v>
      </c>
      <c r="O229" s="204">
        <f t="shared" si="142"/>
        <v>22000</v>
      </c>
      <c r="P229" s="204">
        <f t="shared" si="142"/>
        <v>43600</v>
      </c>
      <c r="Q229" s="204">
        <f t="shared" si="142"/>
        <v>52900</v>
      </c>
      <c r="R229" s="204">
        <f t="shared" si="142"/>
        <v>0</v>
      </c>
      <c r="S229" s="204">
        <f t="shared" si="142"/>
        <v>0</v>
      </c>
      <c r="T229" s="204">
        <f t="shared" si="142"/>
        <v>6000</v>
      </c>
      <c r="U229" s="204">
        <f t="shared" si="142"/>
        <v>17600</v>
      </c>
      <c r="V229" s="204">
        <f t="shared" si="142"/>
        <v>16680</v>
      </c>
      <c r="W229" s="204">
        <f t="shared" si="142"/>
        <v>117195.83333333333</v>
      </c>
      <c r="X229" s="204">
        <f t="shared" si="142"/>
        <v>10200</v>
      </c>
      <c r="Y229" s="204">
        <f t="shared" ref="Y229:Y247" si="143">V229+W229+X229</f>
        <v>144075.83333333331</v>
      </c>
      <c r="Z229" s="204">
        <f>Z230+Z238+Z246+Z263+Z270+Z315</f>
        <v>172650</v>
      </c>
      <c r="AA229" s="204">
        <f>AA230+AA238+AA246+AA263+AA270+AA315</f>
        <v>53900</v>
      </c>
      <c r="AB229" s="204">
        <f>AB230+AB238+AB246+AB263+AB270+AB315</f>
        <v>28300</v>
      </c>
      <c r="AC229" s="204">
        <f t="shared" ref="AC229:AC247" si="144">Z229+AA229+AB229</f>
        <v>254850</v>
      </c>
      <c r="AD229" s="204">
        <f>AD230+AD238+AD246+AD263+AD270+AD315</f>
        <v>6000</v>
      </c>
      <c r="AE229" s="204">
        <f>AE230+AE238+AE246+AE263+AE270+AE315</f>
        <v>9000</v>
      </c>
      <c r="AF229" s="204">
        <f>AF230+AF238+AF246+AF263+AF270+AF315</f>
        <v>23900</v>
      </c>
      <c r="AG229" s="204">
        <f t="shared" ref="AG229:AG247" si="145">AD229+AE229+AF229</f>
        <v>38900</v>
      </c>
      <c r="AH229" s="204">
        <f>AH230+AH238+AH246+AH263+AH270+AH315</f>
        <v>0</v>
      </c>
      <c r="AI229" s="204">
        <f>AI230+AI238+AI246+AI263+AI270+AI315</f>
        <v>0</v>
      </c>
      <c r="AJ229" s="204">
        <f>AJ230+AJ238+AJ246+AJ263+AJ270+AJ315</f>
        <v>20900</v>
      </c>
      <c r="AK229" s="204">
        <f t="shared" ref="AK229:AK247" si="146">AH229+AI229+AJ229</f>
        <v>20900</v>
      </c>
      <c r="AL229" s="204">
        <f t="shared" ref="AL229:AL247" si="147">Y229+AC229+AG229+AK229</f>
        <v>458725.83333333331</v>
      </c>
    </row>
    <row r="230" spans="2:38" ht="14.45" x14ac:dyDescent="0.3">
      <c r="B230" s="214" t="s">
        <v>376</v>
      </c>
      <c r="C230" s="215" t="s">
        <v>253</v>
      </c>
      <c r="D230" s="216">
        <f>SUM(D231:D237)</f>
        <v>223900</v>
      </c>
      <c r="E230" s="216">
        <f>SUM(E231:E237)</f>
        <v>74955</v>
      </c>
      <c r="F230" s="216">
        <f t="shared" si="132"/>
        <v>298855</v>
      </c>
      <c r="G230" s="216">
        <f>SUM(G231:G237)</f>
        <v>0</v>
      </c>
      <c r="H230" s="216">
        <f t="shared" si="140"/>
        <v>298855</v>
      </c>
      <c r="I230" s="216">
        <f>SUM(I231:I237)</f>
        <v>0</v>
      </c>
      <c r="J230" s="216">
        <f t="shared" si="141"/>
        <v>298855</v>
      </c>
      <c r="K230" s="216">
        <f t="shared" ref="K230:X230" si="148">SUM(K231:K237)</f>
        <v>90450</v>
      </c>
      <c r="L230" s="216">
        <f t="shared" si="148"/>
        <v>96450</v>
      </c>
      <c r="M230" s="216">
        <f t="shared" si="148"/>
        <v>24630</v>
      </c>
      <c r="N230" s="216">
        <f t="shared" si="148"/>
        <v>35325</v>
      </c>
      <c r="O230" s="216">
        <f t="shared" si="148"/>
        <v>0</v>
      </c>
      <c r="P230" s="216">
        <f t="shared" si="148"/>
        <v>0</v>
      </c>
      <c r="Q230" s="216">
        <f t="shared" si="148"/>
        <v>32000</v>
      </c>
      <c r="R230" s="216">
        <f t="shared" si="148"/>
        <v>0</v>
      </c>
      <c r="S230" s="216">
        <f t="shared" si="148"/>
        <v>0</v>
      </c>
      <c r="T230" s="216">
        <f t="shared" si="148"/>
        <v>6000</v>
      </c>
      <c r="U230" s="216">
        <f t="shared" si="148"/>
        <v>14000</v>
      </c>
      <c r="V230" s="216">
        <f t="shared" si="148"/>
        <v>15880</v>
      </c>
      <c r="W230" s="216">
        <f t="shared" si="148"/>
        <v>4500</v>
      </c>
      <c r="X230" s="216">
        <f t="shared" si="148"/>
        <v>9000</v>
      </c>
      <c r="Y230" s="216">
        <f t="shared" si="143"/>
        <v>29380</v>
      </c>
      <c r="Z230" s="216">
        <f>SUM(Z231:Z237)</f>
        <v>172650</v>
      </c>
      <c r="AA230" s="216">
        <f>SUM(AA231:AA237)</f>
        <v>15000</v>
      </c>
      <c r="AB230" s="216">
        <f>SUM(AB231:AB237)</f>
        <v>16000</v>
      </c>
      <c r="AC230" s="216">
        <f t="shared" si="144"/>
        <v>203650</v>
      </c>
      <c r="AD230" s="216">
        <f>SUM(AD231:AD237)</f>
        <v>6000</v>
      </c>
      <c r="AE230" s="216">
        <f>SUM(AE231:AE237)</f>
        <v>9000</v>
      </c>
      <c r="AF230" s="216">
        <f>SUM(AF231:AF237)</f>
        <v>3000</v>
      </c>
      <c r="AG230" s="216">
        <f t="shared" si="145"/>
        <v>18000</v>
      </c>
      <c r="AH230" s="216">
        <f>SUM(AH231:AH237)</f>
        <v>0</v>
      </c>
      <c r="AI230" s="216">
        <f>SUM(AI231:AI237)</f>
        <v>0</v>
      </c>
      <c r="AJ230" s="216">
        <f>SUM(AJ231:AJ237)</f>
        <v>20000</v>
      </c>
      <c r="AK230" s="216">
        <f t="shared" si="146"/>
        <v>20000</v>
      </c>
      <c r="AL230" s="216">
        <f t="shared" si="147"/>
        <v>271030</v>
      </c>
    </row>
    <row r="231" spans="2:38" ht="14.45" x14ac:dyDescent="0.3">
      <c r="B231" s="205" t="s">
        <v>377</v>
      </c>
      <c r="C231" s="206" t="s">
        <v>254</v>
      </c>
      <c r="D2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223900</v>
      </c>
      <c r="E2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74955</v>
      </c>
      <c r="F231" s="207">
        <f t="shared" si="132"/>
        <v>298855</v>
      </c>
      <c r="G231" s="207"/>
      <c r="H231" s="207">
        <f t="shared" si="140"/>
        <v>298855</v>
      </c>
      <c r="I231" s="207"/>
      <c r="J231" s="207">
        <f t="shared" si="141"/>
        <v>298855</v>
      </c>
      <c r="K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90450</v>
      </c>
      <c r="L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96450</v>
      </c>
      <c r="M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24630</v>
      </c>
      <c r="N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35325</v>
      </c>
      <c r="O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32000</v>
      </c>
      <c r="R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U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14000</v>
      </c>
      <c r="V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15880</v>
      </c>
      <c r="W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v>
      </c>
      <c r="X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v>
      </c>
      <c r="Y231" s="207">
        <f t="shared" si="143"/>
        <v>29380</v>
      </c>
      <c r="Z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172650</v>
      </c>
      <c r="AA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AB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16000</v>
      </c>
      <c r="AC231" s="207">
        <f t="shared" si="144"/>
        <v>203650</v>
      </c>
      <c r="AD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AE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v>
      </c>
      <c r="AF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v>
      </c>
      <c r="AG231" s="207">
        <f t="shared" si="145"/>
        <v>18000</v>
      </c>
      <c r="AH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AK231" s="207">
        <f t="shared" si="146"/>
        <v>20000</v>
      </c>
      <c r="AL231" s="207">
        <f t="shared" si="147"/>
        <v>271030</v>
      </c>
    </row>
    <row r="232" spans="2:38" ht="14.45" x14ac:dyDescent="0.3">
      <c r="B232" s="205" t="s">
        <v>981</v>
      </c>
      <c r="C232" s="206" t="s">
        <v>982</v>
      </c>
      <c r="D2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07">
        <f t="shared" si="132"/>
        <v>0</v>
      </c>
      <c r="G232" s="207"/>
      <c r="H232" s="207">
        <f t="shared" si="140"/>
        <v>0</v>
      </c>
      <c r="I232" s="207"/>
      <c r="J232" s="207">
        <f t="shared" si="141"/>
        <v>0</v>
      </c>
      <c r="K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07">
        <f t="shared" si="143"/>
        <v>0</v>
      </c>
      <c r="Z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07">
        <f t="shared" si="144"/>
        <v>0</v>
      </c>
      <c r="AD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07">
        <f t="shared" si="145"/>
        <v>0</v>
      </c>
      <c r="AH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07">
        <f t="shared" si="146"/>
        <v>0</v>
      </c>
      <c r="AL232" s="207">
        <f t="shared" si="147"/>
        <v>0</v>
      </c>
    </row>
    <row r="233" spans="2:38" ht="14.45" x14ac:dyDescent="0.3">
      <c r="B233" s="205" t="s">
        <v>983</v>
      </c>
      <c r="C233" s="206" t="s">
        <v>984</v>
      </c>
      <c r="D2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07">
        <f t="shared" si="132"/>
        <v>0</v>
      </c>
      <c r="G233" s="207"/>
      <c r="H233" s="207">
        <f t="shared" si="140"/>
        <v>0</v>
      </c>
      <c r="I233" s="207"/>
      <c r="J233" s="207">
        <f t="shared" si="141"/>
        <v>0</v>
      </c>
      <c r="K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07">
        <f t="shared" si="143"/>
        <v>0</v>
      </c>
      <c r="Z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07">
        <f t="shared" si="144"/>
        <v>0</v>
      </c>
      <c r="AD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07">
        <f t="shared" si="145"/>
        <v>0</v>
      </c>
      <c r="AH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07">
        <f t="shared" si="146"/>
        <v>0</v>
      </c>
      <c r="AL233" s="207">
        <f t="shared" si="147"/>
        <v>0</v>
      </c>
    </row>
    <row r="234" spans="2:38" ht="14.45" x14ac:dyDescent="0.3">
      <c r="B234" s="205" t="s">
        <v>985</v>
      </c>
      <c r="C234" s="206" t="s">
        <v>986</v>
      </c>
      <c r="D2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07">
        <f t="shared" si="132"/>
        <v>0</v>
      </c>
      <c r="G234" s="207"/>
      <c r="H234" s="207">
        <f t="shared" si="140"/>
        <v>0</v>
      </c>
      <c r="I234" s="207"/>
      <c r="J234" s="207">
        <f t="shared" si="141"/>
        <v>0</v>
      </c>
      <c r="K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07">
        <f t="shared" si="143"/>
        <v>0</v>
      </c>
      <c r="Z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07">
        <f t="shared" si="144"/>
        <v>0</v>
      </c>
      <c r="AD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07">
        <f t="shared" si="145"/>
        <v>0</v>
      </c>
      <c r="AH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07">
        <f t="shared" si="146"/>
        <v>0</v>
      </c>
      <c r="AL234" s="207">
        <f t="shared" si="147"/>
        <v>0</v>
      </c>
    </row>
    <row r="235" spans="2:38" ht="14.45" x14ac:dyDescent="0.3">
      <c r="B235" s="205" t="s">
        <v>987</v>
      </c>
      <c r="C235" s="206" t="s">
        <v>988</v>
      </c>
      <c r="D2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07">
        <f t="shared" si="132"/>
        <v>0</v>
      </c>
      <c r="G235" s="207"/>
      <c r="H235" s="207">
        <f t="shared" si="140"/>
        <v>0</v>
      </c>
      <c r="I235" s="207"/>
      <c r="J235" s="207">
        <f t="shared" si="141"/>
        <v>0</v>
      </c>
      <c r="K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07">
        <f t="shared" si="143"/>
        <v>0</v>
      </c>
      <c r="Z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07">
        <f t="shared" si="144"/>
        <v>0</v>
      </c>
      <c r="AD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07">
        <f t="shared" si="145"/>
        <v>0</v>
      </c>
      <c r="AH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07">
        <f t="shared" si="146"/>
        <v>0</v>
      </c>
      <c r="AL235" s="207">
        <f t="shared" si="147"/>
        <v>0</v>
      </c>
    </row>
    <row r="236" spans="2:38" ht="14.45" x14ac:dyDescent="0.3">
      <c r="B236" s="205" t="s">
        <v>378</v>
      </c>
      <c r="C236" s="206" t="s">
        <v>989</v>
      </c>
      <c r="D2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07">
        <f t="shared" si="132"/>
        <v>0</v>
      </c>
      <c r="G236" s="207"/>
      <c r="H236" s="207">
        <f t="shared" si="140"/>
        <v>0</v>
      </c>
      <c r="I236" s="207"/>
      <c r="J236" s="207">
        <f t="shared" si="141"/>
        <v>0</v>
      </c>
      <c r="K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07">
        <f t="shared" si="143"/>
        <v>0</v>
      </c>
      <c r="Z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07">
        <f t="shared" si="144"/>
        <v>0</v>
      </c>
      <c r="AD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07">
        <f t="shared" si="145"/>
        <v>0</v>
      </c>
      <c r="AH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07">
        <f t="shared" si="146"/>
        <v>0</v>
      </c>
      <c r="AL236" s="207">
        <f t="shared" si="147"/>
        <v>0</v>
      </c>
    </row>
    <row r="237" spans="2:38" ht="14.45" x14ac:dyDescent="0.3">
      <c r="B237" s="205" t="s">
        <v>990</v>
      </c>
      <c r="C237" s="206" t="s">
        <v>991</v>
      </c>
      <c r="D2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07">
        <f t="shared" si="132"/>
        <v>0</v>
      </c>
      <c r="G237" s="207"/>
      <c r="H237" s="207">
        <f t="shared" si="140"/>
        <v>0</v>
      </c>
      <c r="I237" s="207"/>
      <c r="J237" s="207">
        <f t="shared" si="141"/>
        <v>0</v>
      </c>
      <c r="K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07">
        <f t="shared" si="143"/>
        <v>0</v>
      </c>
      <c r="Z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07">
        <f t="shared" si="144"/>
        <v>0</v>
      </c>
      <c r="AD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07">
        <f t="shared" si="145"/>
        <v>0</v>
      </c>
      <c r="AH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07">
        <f t="shared" si="146"/>
        <v>0</v>
      </c>
      <c r="AL237" s="207">
        <f t="shared" si="147"/>
        <v>0</v>
      </c>
    </row>
    <row r="238" spans="2:38" ht="14.45" x14ac:dyDescent="0.3">
      <c r="B238" s="214" t="s">
        <v>379</v>
      </c>
      <c r="C238" s="215" t="s">
        <v>256</v>
      </c>
      <c r="D238" s="216">
        <f>SUM(D239:D245)</f>
        <v>3000</v>
      </c>
      <c r="E238" s="216">
        <f>SUM(E239:E245)</f>
        <v>19200</v>
      </c>
      <c r="F238" s="216">
        <f t="shared" si="132"/>
        <v>22200</v>
      </c>
      <c r="G238" s="216">
        <f>SUM(G239:G245)</f>
        <v>0</v>
      </c>
      <c r="H238" s="216">
        <f t="shared" si="140"/>
        <v>22200</v>
      </c>
      <c r="I238" s="216">
        <f>SUM(I239:I245)</f>
        <v>0</v>
      </c>
      <c r="J238" s="216">
        <f t="shared" si="141"/>
        <v>22200</v>
      </c>
      <c r="K238" s="216">
        <f t="shared" ref="K238:X238" si="149">SUM(K239:K245)</f>
        <v>0</v>
      </c>
      <c r="L238" s="216">
        <f t="shared" si="149"/>
        <v>0</v>
      </c>
      <c r="M238" s="216">
        <f t="shared" si="149"/>
        <v>0</v>
      </c>
      <c r="N238" s="216">
        <f t="shared" si="149"/>
        <v>19200</v>
      </c>
      <c r="O238" s="216">
        <f t="shared" si="149"/>
        <v>0</v>
      </c>
      <c r="P238" s="216">
        <f t="shared" si="149"/>
        <v>0</v>
      </c>
      <c r="Q238" s="216">
        <f t="shared" si="149"/>
        <v>600</v>
      </c>
      <c r="R238" s="216">
        <f t="shared" si="149"/>
        <v>0</v>
      </c>
      <c r="S238" s="216">
        <f t="shared" si="149"/>
        <v>0</v>
      </c>
      <c r="T238" s="216">
        <f t="shared" si="149"/>
        <v>0</v>
      </c>
      <c r="U238" s="216">
        <f t="shared" si="149"/>
        <v>2400</v>
      </c>
      <c r="V238" s="216">
        <f t="shared" si="149"/>
        <v>0</v>
      </c>
      <c r="W238" s="216">
        <f t="shared" si="149"/>
        <v>600</v>
      </c>
      <c r="X238" s="216">
        <f t="shared" si="149"/>
        <v>1200</v>
      </c>
      <c r="Y238" s="216">
        <f t="shared" si="143"/>
        <v>1800</v>
      </c>
      <c r="Z238" s="216">
        <f>SUM(Z239:Z245)</f>
        <v>0</v>
      </c>
      <c r="AA238" s="216">
        <f>SUM(AA239:AA245)</f>
        <v>600</v>
      </c>
      <c r="AB238" s="216">
        <f>SUM(AB239:AB245)</f>
        <v>600</v>
      </c>
      <c r="AC238" s="216">
        <f t="shared" si="144"/>
        <v>1200</v>
      </c>
      <c r="AD238" s="216">
        <f>SUM(AD239:AD245)</f>
        <v>0</v>
      </c>
      <c r="AE238" s="216">
        <f>SUM(AE239:AE245)</f>
        <v>0</v>
      </c>
      <c r="AF238" s="216">
        <f>SUM(AF239:AF245)</f>
        <v>600</v>
      </c>
      <c r="AG238" s="216">
        <f t="shared" si="145"/>
        <v>600</v>
      </c>
      <c r="AH238" s="216">
        <f>SUM(AH239:AH245)</f>
        <v>0</v>
      </c>
      <c r="AI238" s="216">
        <f>SUM(AI239:AI245)</f>
        <v>0</v>
      </c>
      <c r="AJ238" s="216">
        <f>SUM(AJ239:AJ245)</f>
        <v>600</v>
      </c>
      <c r="AK238" s="216">
        <f t="shared" si="146"/>
        <v>600</v>
      </c>
      <c r="AL238" s="216">
        <f t="shared" si="147"/>
        <v>4200</v>
      </c>
    </row>
    <row r="239" spans="2:38" ht="14.45" x14ac:dyDescent="0.3">
      <c r="B239" s="205" t="s">
        <v>992</v>
      </c>
      <c r="C239" s="206" t="s">
        <v>993</v>
      </c>
      <c r="D2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E2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v>
      </c>
      <c r="F239" s="207">
        <f t="shared" si="132"/>
        <v>4200</v>
      </c>
      <c r="G239" s="207"/>
      <c r="H239" s="207">
        <f t="shared" si="140"/>
        <v>4200</v>
      </c>
      <c r="I239" s="207"/>
      <c r="J239" s="207">
        <f t="shared" si="141"/>
        <v>4200</v>
      </c>
      <c r="K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v>
      </c>
      <c r="O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v>
      </c>
      <c r="R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v>
      </c>
      <c r="V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v>
      </c>
      <c r="X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v>
      </c>
      <c r="Y239" s="207">
        <f t="shared" si="143"/>
        <v>1800</v>
      </c>
      <c r="Z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v>
      </c>
      <c r="AB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v>
      </c>
      <c r="AC239" s="207">
        <f t="shared" si="144"/>
        <v>1200</v>
      </c>
      <c r="AD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v>
      </c>
      <c r="AG239" s="207">
        <f t="shared" si="145"/>
        <v>600</v>
      </c>
      <c r="AH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v>
      </c>
      <c r="AK239" s="207">
        <f t="shared" si="146"/>
        <v>600</v>
      </c>
      <c r="AL239" s="207">
        <f t="shared" si="147"/>
        <v>4200</v>
      </c>
    </row>
    <row r="240" spans="2:38" ht="14.45" x14ac:dyDescent="0.3">
      <c r="B240" s="205" t="s">
        <v>994</v>
      </c>
      <c r="C240" s="206" t="s">
        <v>995</v>
      </c>
      <c r="D2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07">
        <f t="shared" si="132"/>
        <v>0</v>
      </c>
      <c r="G240" s="207"/>
      <c r="H240" s="207">
        <f t="shared" si="140"/>
        <v>0</v>
      </c>
      <c r="I240" s="207"/>
      <c r="J240" s="207">
        <f t="shared" si="141"/>
        <v>0</v>
      </c>
      <c r="K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07">
        <f t="shared" si="143"/>
        <v>0</v>
      </c>
      <c r="Z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07">
        <f t="shared" si="144"/>
        <v>0</v>
      </c>
      <c r="AD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07">
        <f t="shared" si="145"/>
        <v>0</v>
      </c>
      <c r="AH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07">
        <f t="shared" si="146"/>
        <v>0</v>
      </c>
      <c r="AL240" s="207">
        <f t="shared" si="147"/>
        <v>0</v>
      </c>
    </row>
    <row r="241" spans="2:38" ht="14.45" x14ac:dyDescent="0.3">
      <c r="B241" s="205" t="s">
        <v>380</v>
      </c>
      <c r="C241" s="206" t="s">
        <v>996</v>
      </c>
      <c r="D2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18000</v>
      </c>
      <c r="F241" s="207">
        <f t="shared" si="132"/>
        <v>18000</v>
      </c>
      <c r="G241" s="207"/>
      <c r="H241" s="207">
        <f t="shared" si="140"/>
        <v>18000</v>
      </c>
      <c r="I241" s="207"/>
      <c r="J241" s="207">
        <f t="shared" si="141"/>
        <v>18000</v>
      </c>
      <c r="K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18000</v>
      </c>
      <c r="O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07">
        <f t="shared" si="143"/>
        <v>0</v>
      </c>
      <c r="Z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07">
        <f t="shared" si="144"/>
        <v>0</v>
      </c>
      <c r="AD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07">
        <f t="shared" si="145"/>
        <v>0</v>
      </c>
      <c r="AH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07">
        <f t="shared" si="146"/>
        <v>0</v>
      </c>
      <c r="AL241" s="207">
        <f t="shared" si="147"/>
        <v>0</v>
      </c>
    </row>
    <row r="242" spans="2:38" ht="14.45" x14ac:dyDescent="0.3">
      <c r="B242" s="205" t="s">
        <v>997</v>
      </c>
      <c r="C242" s="206" t="s">
        <v>998</v>
      </c>
      <c r="D2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07">
        <f t="shared" si="132"/>
        <v>0</v>
      </c>
      <c r="G242" s="207"/>
      <c r="H242" s="207">
        <f t="shared" si="140"/>
        <v>0</v>
      </c>
      <c r="I242" s="207"/>
      <c r="J242" s="207">
        <f t="shared" si="141"/>
        <v>0</v>
      </c>
      <c r="K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07">
        <f t="shared" si="143"/>
        <v>0</v>
      </c>
      <c r="Z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07">
        <f t="shared" si="144"/>
        <v>0</v>
      </c>
      <c r="AD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07">
        <f t="shared" si="145"/>
        <v>0</v>
      </c>
      <c r="AH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07">
        <f t="shared" si="146"/>
        <v>0</v>
      </c>
      <c r="AL242" s="207">
        <f t="shared" si="147"/>
        <v>0</v>
      </c>
    </row>
    <row r="243" spans="2:38" ht="14.45" x14ac:dyDescent="0.3">
      <c r="B243" s="205" t="s">
        <v>999</v>
      </c>
      <c r="C243" s="206" t="s">
        <v>996</v>
      </c>
      <c r="D2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07">
        <f t="shared" si="132"/>
        <v>0</v>
      </c>
      <c r="G243" s="207"/>
      <c r="H243" s="207">
        <f t="shared" si="140"/>
        <v>0</v>
      </c>
      <c r="I243" s="207"/>
      <c r="J243" s="207">
        <f t="shared" si="141"/>
        <v>0</v>
      </c>
      <c r="K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07">
        <f t="shared" si="143"/>
        <v>0</v>
      </c>
      <c r="Z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07">
        <f t="shared" si="144"/>
        <v>0</v>
      </c>
      <c r="AD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07">
        <f t="shared" si="145"/>
        <v>0</v>
      </c>
      <c r="AH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07">
        <f t="shared" si="146"/>
        <v>0</v>
      </c>
      <c r="AL243" s="207">
        <f t="shared" si="147"/>
        <v>0</v>
      </c>
    </row>
    <row r="244" spans="2:38" ht="14.45" x14ac:dyDescent="0.3">
      <c r="B244" s="205" t="s">
        <v>1000</v>
      </c>
      <c r="C244" s="206" t="s">
        <v>1001</v>
      </c>
      <c r="D2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07">
        <f t="shared" si="132"/>
        <v>0</v>
      </c>
      <c r="G244" s="207"/>
      <c r="H244" s="207">
        <f t="shared" si="140"/>
        <v>0</v>
      </c>
      <c r="I244" s="207"/>
      <c r="J244" s="207">
        <f t="shared" si="141"/>
        <v>0</v>
      </c>
      <c r="K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07">
        <f t="shared" si="143"/>
        <v>0</v>
      </c>
      <c r="Z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07">
        <f t="shared" si="144"/>
        <v>0</v>
      </c>
      <c r="AD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07">
        <f t="shared" si="145"/>
        <v>0</v>
      </c>
      <c r="AH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07">
        <f t="shared" si="146"/>
        <v>0</v>
      </c>
      <c r="AL244" s="207">
        <f t="shared" si="147"/>
        <v>0</v>
      </c>
    </row>
    <row r="245" spans="2:38" ht="14.45" x14ac:dyDescent="0.3">
      <c r="B245" s="205" t="s">
        <v>1002</v>
      </c>
      <c r="C245" s="206" t="s">
        <v>1003</v>
      </c>
      <c r="D2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07">
        <f t="shared" si="132"/>
        <v>0</v>
      </c>
      <c r="G245" s="207"/>
      <c r="H245" s="207">
        <f t="shared" si="140"/>
        <v>0</v>
      </c>
      <c r="I245" s="207"/>
      <c r="J245" s="207">
        <f t="shared" si="141"/>
        <v>0</v>
      </c>
      <c r="K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07">
        <f t="shared" si="143"/>
        <v>0</v>
      </c>
      <c r="Z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07">
        <f t="shared" si="144"/>
        <v>0</v>
      </c>
      <c r="AD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07">
        <f t="shared" si="145"/>
        <v>0</v>
      </c>
      <c r="AH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07">
        <f t="shared" si="146"/>
        <v>0</v>
      </c>
      <c r="AL245" s="207">
        <f t="shared" si="147"/>
        <v>0</v>
      </c>
    </row>
    <row r="246" spans="2:38" ht="14.45" x14ac:dyDescent="0.3">
      <c r="B246" s="214" t="s">
        <v>381</v>
      </c>
      <c r="C246" s="215" t="s">
        <v>257</v>
      </c>
      <c r="D246" s="216">
        <f>SUM(D247:D262)</f>
        <v>74412.5</v>
      </c>
      <c r="E246" s="216">
        <f>SUM(E247:E262)</f>
        <v>11000</v>
      </c>
      <c r="F246" s="216">
        <f t="shared" si="132"/>
        <v>85412.5</v>
      </c>
      <c r="G246" s="216">
        <f>SUM(G247:G262)</f>
        <v>0</v>
      </c>
      <c r="H246" s="216">
        <f t="shared" si="140"/>
        <v>85412.5</v>
      </c>
      <c r="I246" s="216">
        <f>SUM(I247:I262)</f>
        <v>0</v>
      </c>
      <c r="J246" s="216">
        <f t="shared" si="141"/>
        <v>85412.5</v>
      </c>
      <c r="K246" s="216">
        <f t="shared" ref="K246:X246" si="150">SUM(K247:K262)</f>
        <v>7012.5</v>
      </c>
      <c r="L246" s="216">
        <f t="shared" si="150"/>
        <v>3400</v>
      </c>
      <c r="M246" s="216">
        <f t="shared" si="150"/>
        <v>0</v>
      </c>
      <c r="N246" s="216">
        <f t="shared" si="150"/>
        <v>66000</v>
      </c>
      <c r="O246" s="216">
        <f t="shared" si="150"/>
        <v>0</v>
      </c>
      <c r="P246" s="216">
        <f t="shared" si="150"/>
        <v>9000</v>
      </c>
      <c r="Q246" s="216">
        <f t="shared" si="150"/>
        <v>0</v>
      </c>
      <c r="R246" s="216">
        <f t="shared" si="150"/>
        <v>0</v>
      </c>
      <c r="S246" s="216">
        <f t="shared" si="150"/>
        <v>0</v>
      </c>
      <c r="T246" s="216">
        <f t="shared" si="150"/>
        <v>0</v>
      </c>
      <c r="U246" s="216">
        <f t="shared" si="150"/>
        <v>0</v>
      </c>
      <c r="V246" s="216">
        <f t="shared" si="150"/>
        <v>800</v>
      </c>
      <c r="W246" s="216">
        <f t="shared" si="150"/>
        <v>55212.5</v>
      </c>
      <c r="X246" s="216">
        <f t="shared" si="150"/>
        <v>0</v>
      </c>
      <c r="Y246" s="216">
        <f t="shared" si="143"/>
        <v>56012.5</v>
      </c>
      <c r="Z246" s="216">
        <f>SUM(Z247:Z262)</f>
        <v>0</v>
      </c>
      <c r="AA246" s="216">
        <f>SUM(AA247:AA262)</f>
        <v>24000</v>
      </c>
      <c r="AB246" s="216">
        <f>SUM(AB247:AB262)</f>
        <v>0</v>
      </c>
      <c r="AC246" s="216">
        <f t="shared" si="144"/>
        <v>24000</v>
      </c>
      <c r="AD246" s="216">
        <f>SUM(AD247:AD262)</f>
        <v>0</v>
      </c>
      <c r="AE246" s="216">
        <f>SUM(AE247:AE262)</f>
        <v>0</v>
      </c>
      <c r="AF246" s="216">
        <f>SUM(AF247:AF262)</f>
        <v>0</v>
      </c>
      <c r="AG246" s="216">
        <f t="shared" si="145"/>
        <v>0</v>
      </c>
      <c r="AH246" s="216">
        <f>SUM(AH247:AH262)</f>
        <v>0</v>
      </c>
      <c r="AI246" s="216">
        <f>SUM(AI247:AI262)</f>
        <v>0</v>
      </c>
      <c r="AJ246" s="216">
        <f>SUM(AJ247:AJ262)</f>
        <v>0</v>
      </c>
      <c r="AK246" s="216">
        <f t="shared" si="146"/>
        <v>0</v>
      </c>
      <c r="AL246" s="216">
        <f t="shared" si="147"/>
        <v>80012.5</v>
      </c>
    </row>
    <row r="247" spans="2:38" ht="14.45" x14ac:dyDescent="0.3">
      <c r="B247" s="205" t="s">
        <v>1004</v>
      </c>
      <c r="C247" s="206" t="s">
        <v>1005</v>
      </c>
      <c r="D2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212.5</v>
      </c>
      <c r="E2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07">
        <f t="shared" si="132"/>
        <v>212.5</v>
      </c>
      <c r="G247" s="207"/>
      <c r="H247" s="207">
        <f t="shared" si="140"/>
        <v>212.5</v>
      </c>
      <c r="I247" s="207"/>
      <c r="J247" s="207">
        <f t="shared" si="141"/>
        <v>212.5</v>
      </c>
      <c r="K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212.5</v>
      </c>
      <c r="L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212.5</v>
      </c>
      <c r="X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07">
        <f t="shared" si="143"/>
        <v>212.5</v>
      </c>
      <c r="Z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07">
        <f t="shared" si="144"/>
        <v>0</v>
      </c>
      <c r="AD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07">
        <f t="shared" si="145"/>
        <v>0</v>
      </c>
      <c r="AH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07">
        <f t="shared" si="146"/>
        <v>0</v>
      </c>
      <c r="AL247" s="207">
        <f t="shared" si="147"/>
        <v>212.5</v>
      </c>
    </row>
    <row r="248" spans="2:38" ht="14.45" x14ac:dyDescent="0.3">
      <c r="B248" s="205" t="s">
        <v>1006</v>
      </c>
      <c r="C248" s="206" t="s">
        <v>1007</v>
      </c>
      <c r="D2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9000</v>
      </c>
      <c r="F248" s="207">
        <f t="shared" ref="F248:F256" si="151">D248+E248</f>
        <v>9000</v>
      </c>
      <c r="G248" s="207"/>
      <c r="H248" s="207">
        <f t="shared" ref="H248:H256" si="152">F248-G248</f>
        <v>9000</v>
      </c>
      <c r="I248" s="207"/>
      <c r="J248" s="207">
        <f t="shared" ref="J248:J256" si="153">F248-I248</f>
        <v>9000</v>
      </c>
      <c r="K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v>
      </c>
      <c r="Q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v>
      </c>
      <c r="X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07">
        <f t="shared" ref="Y248:Y256" si="154">V248+W248+X248</f>
        <v>9000</v>
      </c>
      <c r="Z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07">
        <f t="shared" ref="AC248:AC256" si="155">Z248+AA248+AB248</f>
        <v>0</v>
      </c>
      <c r="AD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07">
        <f t="shared" ref="AG248:AG256" si="156">AD248+AE248+AF248</f>
        <v>0</v>
      </c>
      <c r="AH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07">
        <f t="shared" ref="AK248:AK256" si="157">AH248+AI248+AJ248</f>
        <v>0</v>
      </c>
      <c r="AL248" s="207">
        <f t="shared" ref="AL248:AL256" si="158">Y248+AC248+AG248+AK248</f>
        <v>9000</v>
      </c>
    </row>
    <row r="249" spans="2:38" ht="14.45" x14ac:dyDescent="0.3">
      <c r="B249" s="205" t="s">
        <v>1008</v>
      </c>
      <c r="C249" s="206" t="s">
        <v>1009</v>
      </c>
      <c r="D2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50200</v>
      </c>
      <c r="E2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07">
        <f t="shared" si="151"/>
        <v>50200</v>
      </c>
      <c r="G249" s="207"/>
      <c r="H249" s="207">
        <f t="shared" si="152"/>
        <v>50200</v>
      </c>
      <c r="I249" s="207"/>
      <c r="J249" s="207">
        <f t="shared" si="153"/>
        <v>50200</v>
      </c>
      <c r="K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6800</v>
      </c>
      <c r="L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3400</v>
      </c>
      <c r="M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O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v>
      </c>
      <c r="W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46000</v>
      </c>
      <c r="X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07">
        <f t="shared" si="154"/>
        <v>46800</v>
      </c>
      <c r="Z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07">
        <f t="shared" si="155"/>
        <v>0</v>
      </c>
      <c r="AD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07">
        <f t="shared" si="156"/>
        <v>0</v>
      </c>
      <c r="AH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07">
        <f t="shared" si="157"/>
        <v>0</v>
      </c>
      <c r="AL249" s="207">
        <f t="shared" si="158"/>
        <v>46800</v>
      </c>
    </row>
    <row r="250" spans="2:38" ht="14.45" x14ac:dyDescent="0.3">
      <c r="B250" s="205" t="s">
        <v>382</v>
      </c>
      <c r="C250" s="206" t="s">
        <v>258</v>
      </c>
      <c r="D2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v>
      </c>
      <c r="F250" s="207">
        <f t="shared" si="151"/>
        <v>2000</v>
      </c>
      <c r="G250" s="207"/>
      <c r="H250" s="207">
        <f t="shared" si="152"/>
        <v>2000</v>
      </c>
      <c r="I250" s="207"/>
      <c r="J250" s="207">
        <f t="shared" si="153"/>
        <v>2000</v>
      </c>
      <c r="K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O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07">
        <f t="shared" si="154"/>
        <v>0</v>
      </c>
      <c r="Z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07">
        <f t="shared" si="155"/>
        <v>0</v>
      </c>
      <c r="AD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07">
        <f t="shared" si="156"/>
        <v>0</v>
      </c>
      <c r="AH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07">
        <f t="shared" si="157"/>
        <v>0</v>
      </c>
      <c r="AL250" s="207">
        <f t="shared" si="158"/>
        <v>0</v>
      </c>
    </row>
    <row r="251" spans="2:38" ht="14.45" x14ac:dyDescent="0.3">
      <c r="B251" s="205" t="s">
        <v>1010</v>
      </c>
      <c r="C251" s="206" t="s">
        <v>1011</v>
      </c>
      <c r="D2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07">
        <f t="shared" si="151"/>
        <v>0</v>
      </c>
      <c r="G251" s="207"/>
      <c r="H251" s="207">
        <f t="shared" si="152"/>
        <v>0</v>
      </c>
      <c r="I251" s="207"/>
      <c r="J251" s="207">
        <f t="shared" si="153"/>
        <v>0</v>
      </c>
      <c r="K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07">
        <f t="shared" si="154"/>
        <v>0</v>
      </c>
      <c r="Z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07">
        <f t="shared" si="155"/>
        <v>0</v>
      </c>
      <c r="AD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07">
        <f t="shared" si="156"/>
        <v>0</v>
      </c>
      <c r="AH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07">
        <f t="shared" si="157"/>
        <v>0</v>
      </c>
      <c r="AL251" s="207">
        <f t="shared" si="158"/>
        <v>0</v>
      </c>
    </row>
    <row r="252" spans="2:38" ht="14.45" x14ac:dyDescent="0.3">
      <c r="B252" s="205" t="s">
        <v>1012</v>
      </c>
      <c r="C252" s="206" t="s">
        <v>1013</v>
      </c>
      <c r="D2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07">
        <f t="shared" si="151"/>
        <v>0</v>
      </c>
      <c r="G252" s="207"/>
      <c r="H252" s="207">
        <f t="shared" si="152"/>
        <v>0</v>
      </c>
      <c r="I252" s="207"/>
      <c r="J252" s="207">
        <f t="shared" si="153"/>
        <v>0</v>
      </c>
      <c r="K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07">
        <f t="shared" si="154"/>
        <v>0</v>
      </c>
      <c r="Z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07">
        <f t="shared" si="155"/>
        <v>0</v>
      </c>
      <c r="AD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07">
        <f t="shared" si="156"/>
        <v>0</v>
      </c>
      <c r="AH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07">
        <f t="shared" si="157"/>
        <v>0</v>
      </c>
      <c r="AL252" s="207">
        <f t="shared" si="158"/>
        <v>0</v>
      </c>
    </row>
    <row r="253" spans="2:38" ht="14.45" x14ac:dyDescent="0.3">
      <c r="B253" s="205" t="s">
        <v>383</v>
      </c>
      <c r="C253" s="206" t="s">
        <v>259</v>
      </c>
      <c r="D2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24000</v>
      </c>
      <c r="E2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07">
        <f t="shared" si="151"/>
        <v>24000</v>
      </c>
      <c r="G253" s="207"/>
      <c r="H253" s="207">
        <f t="shared" si="152"/>
        <v>24000</v>
      </c>
      <c r="I253" s="207"/>
      <c r="J253" s="207">
        <f t="shared" si="153"/>
        <v>24000</v>
      </c>
      <c r="K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v>
      </c>
      <c r="O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07">
        <f t="shared" si="154"/>
        <v>0</v>
      </c>
      <c r="Z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24000</v>
      </c>
      <c r="AB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07">
        <f t="shared" si="155"/>
        <v>24000</v>
      </c>
      <c r="AD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07">
        <f t="shared" si="156"/>
        <v>0</v>
      </c>
      <c r="AH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07">
        <f t="shared" si="157"/>
        <v>0</v>
      </c>
      <c r="AL253" s="207">
        <f t="shared" si="158"/>
        <v>24000</v>
      </c>
    </row>
    <row r="254" spans="2:38" ht="14.45" x14ac:dyDescent="0.3">
      <c r="B254" s="205" t="s">
        <v>1014</v>
      </c>
      <c r="C254" s="206" t="s">
        <v>1015</v>
      </c>
      <c r="D2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07">
        <f t="shared" si="151"/>
        <v>0</v>
      </c>
      <c r="G254" s="207"/>
      <c r="H254" s="207">
        <f t="shared" si="152"/>
        <v>0</v>
      </c>
      <c r="I254" s="207"/>
      <c r="J254" s="207">
        <f t="shared" si="153"/>
        <v>0</v>
      </c>
      <c r="K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07">
        <f t="shared" si="154"/>
        <v>0</v>
      </c>
      <c r="Z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07">
        <f t="shared" si="155"/>
        <v>0</v>
      </c>
      <c r="AD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07">
        <f t="shared" si="156"/>
        <v>0</v>
      </c>
      <c r="AH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07">
        <f t="shared" si="157"/>
        <v>0</v>
      </c>
      <c r="AL254" s="207">
        <f t="shared" si="158"/>
        <v>0</v>
      </c>
    </row>
    <row r="255" spans="2:38" ht="14.45" x14ac:dyDescent="0.3">
      <c r="B255" s="205" t="s">
        <v>1016</v>
      </c>
      <c r="C255" s="206" t="s">
        <v>1017</v>
      </c>
      <c r="D2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07">
        <f t="shared" si="151"/>
        <v>0</v>
      </c>
      <c r="G255" s="207"/>
      <c r="H255" s="207">
        <f t="shared" si="152"/>
        <v>0</v>
      </c>
      <c r="I255" s="207"/>
      <c r="J255" s="207">
        <f t="shared" si="153"/>
        <v>0</v>
      </c>
      <c r="K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07">
        <f t="shared" si="154"/>
        <v>0</v>
      </c>
      <c r="Z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07">
        <f t="shared" si="155"/>
        <v>0</v>
      </c>
      <c r="AD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07">
        <f t="shared" si="156"/>
        <v>0</v>
      </c>
      <c r="AH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07">
        <f t="shared" si="157"/>
        <v>0</v>
      </c>
      <c r="AL255" s="207">
        <f t="shared" si="158"/>
        <v>0</v>
      </c>
    </row>
    <row r="256" spans="2:38" x14ac:dyDescent="0.25">
      <c r="B256" s="205" t="s">
        <v>384</v>
      </c>
      <c r="C256" s="206" t="s">
        <v>260</v>
      </c>
      <c r="D2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07">
        <f t="shared" si="151"/>
        <v>0</v>
      </c>
      <c r="G256" s="207"/>
      <c r="H256" s="207">
        <f t="shared" si="152"/>
        <v>0</v>
      </c>
      <c r="I256" s="207"/>
      <c r="J256" s="207">
        <f t="shared" si="153"/>
        <v>0</v>
      </c>
      <c r="K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07">
        <f t="shared" si="154"/>
        <v>0</v>
      </c>
      <c r="Z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07">
        <f t="shared" si="155"/>
        <v>0</v>
      </c>
      <c r="AD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07">
        <f t="shared" si="156"/>
        <v>0</v>
      </c>
      <c r="AH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07">
        <f t="shared" si="157"/>
        <v>0</v>
      </c>
      <c r="AL256" s="207">
        <f t="shared" si="158"/>
        <v>0</v>
      </c>
    </row>
    <row r="257" spans="2:38" x14ac:dyDescent="0.25">
      <c r="B257" s="205" t="s">
        <v>1018</v>
      </c>
      <c r="C257" s="206" t="s">
        <v>1019</v>
      </c>
      <c r="D2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07">
        <f t="shared" ref="F257:F271" si="159">D257+E257</f>
        <v>0</v>
      </c>
      <c r="G257" s="207"/>
      <c r="H257" s="207">
        <f t="shared" ref="H257:H271" si="160">F257-G257</f>
        <v>0</v>
      </c>
      <c r="I257" s="207"/>
      <c r="J257" s="207">
        <f t="shared" ref="J257:J271" si="161">F257-I257</f>
        <v>0</v>
      </c>
      <c r="K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07">
        <f t="shared" ref="Y257:Y271" si="162">V257+W257+X257</f>
        <v>0</v>
      </c>
      <c r="Z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07">
        <f t="shared" ref="AC257:AC271" si="163">Z257+AA257+AB257</f>
        <v>0</v>
      </c>
      <c r="AD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07">
        <f t="shared" ref="AG257:AG271" si="164">AD257+AE257+AF257</f>
        <v>0</v>
      </c>
      <c r="AH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07">
        <f t="shared" ref="AK257:AK271" si="165">AH257+AI257+AJ257</f>
        <v>0</v>
      </c>
      <c r="AL257" s="207">
        <f t="shared" ref="AL257:AL271" si="166">Y257+AC257+AG257+AK257</f>
        <v>0</v>
      </c>
    </row>
    <row r="258" spans="2:38" ht="14.45" x14ac:dyDescent="0.3">
      <c r="B258" s="205" t="s">
        <v>1020</v>
      </c>
      <c r="C258" s="206" t="s">
        <v>1021</v>
      </c>
      <c r="D2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07">
        <f t="shared" si="159"/>
        <v>0</v>
      </c>
      <c r="G258" s="207"/>
      <c r="H258" s="207">
        <f t="shared" si="160"/>
        <v>0</v>
      </c>
      <c r="I258" s="207"/>
      <c r="J258" s="207">
        <f t="shared" si="161"/>
        <v>0</v>
      </c>
      <c r="K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07">
        <f t="shared" si="162"/>
        <v>0</v>
      </c>
      <c r="Z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07">
        <f t="shared" si="163"/>
        <v>0</v>
      </c>
      <c r="AD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07">
        <f t="shared" si="164"/>
        <v>0</v>
      </c>
      <c r="AH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07">
        <f t="shared" si="165"/>
        <v>0</v>
      </c>
      <c r="AL258" s="207">
        <f t="shared" si="166"/>
        <v>0</v>
      </c>
    </row>
    <row r="259" spans="2:38" ht="14.45" x14ac:dyDescent="0.3">
      <c r="B259" s="205" t="s">
        <v>1022</v>
      </c>
      <c r="C259" s="206" t="s">
        <v>1023</v>
      </c>
      <c r="D2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07">
        <f t="shared" si="159"/>
        <v>0</v>
      </c>
      <c r="G259" s="207"/>
      <c r="H259" s="207">
        <f t="shared" si="160"/>
        <v>0</v>
      </c>
      <c r="I259" s="207"/>
      <c r="J259" s="207">
        <f t="shared" si="161"/>
        <v>0</v>
      </c>
      <c r="K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07">
        <f t="shared" si="162"/>
        <v>0</v>
      </c>
      <c r="Z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07">
        <f t="shared" si="163"/>
        <v>0</v>
      </c>
      <c r="AD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07">
        <f t="shared" si="164"/>
        <v>0</v>
      </c>
      <c r="AH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07">
        <f t="shared" si="165"/>
        <v>0</v>
      </c>
      <c r="AL259" s="207">
        <f t="shared" si="166"/>
        <v>0</v>
      </c>
    </row>
    <row r="260" spans="2:38" x14ac:dyDescent="0.25">
      <c r="B260" s="205" t="s">
        <v>1024</v>
      </c>
      <c r="C260" s="206" t="s">
        <v>1025</v>
      </c>
      <c r="D2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07">
        <f t="shared" si="159"/>
        <v>0</v>
      </c>
      <c r="G260" s="207"/>
      <c r="H260" s="207">
        <f t="shared" si="160"/>
        <v>0</v>
      </c>
      <c r="I260" s="207"/>
      <c r="J260" s="207">
        <f t="shared" si="161"/>
        <v>0</v>
      </c>
      <c r="K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07">
        <f t="shared" si="162"/>
        <v>0</v>
      </c>
      <c r="Z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07">
        <f t="shared" si="163"/>
        <v>0</v>
      </c>
      <c r="AD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07">
        <f t="shared" si="164"/>
        <v>0</v>
      </c>
      <c r="AH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07">
        <f t="shared" si="165"/>
        <v>0</v>
      </c>
      <c r="AL260" s="207">
        <f t="shared" si="166"/>
        <v>0</v>
      </c>
    </row>
    <row r="261" spans="2:38" ht="14.45" x14ac:dyDescent="0.3">
      <c r="B261" s="205" t="s">
        <v>385</v>
      </c>
      <c r="C261" s="206" t="s">
        <v>261</v>
      </c>
      <c r="D2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07">
        <f t="shared" si="159"/>
        <v>0</v>
      </c>
      <c r="G261" s="207"/>
      <c r="H261" s="207">
        <f t="shared" si="160"/>
        <v>0</v>
      </c>
      <c r="I261" s="207"/>
      <c r="J261" s="207">
        <f t="shared" si="161"/>
        <v>0</v>
      </c>
      <c r="K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07">
        <f t="shared" si="162"/>
        <v>0</v>
      </c>
      <c r="Z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07">
        <f t="shared" si="163"/>
        <v>0</v>
      </c>
      <c r="AD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07">
        <f t="shared" si="164"/>
        <v>0</v>
      </c>
      <c r="AH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07">
        <f t="shared" si="165"/>
        <v>0</v>
      </c>
      <c r="AL261" s="207">
        <f t="shared" si="166"/>
        <v>0</v>
      </c>
    </row>
    <row r="262" spans="2:38" ht="14.45" x14ac:dyDescent="0.3">
      <c r="B262" s="205" t="s">
        <v>1026</v>
      </c>
      <c r="C262" s="206" t="s">
        <v>1027</v>
      </c>
      <c r="D2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07">
        <f t="shared" si="159"/>
        <v>0</v>
      </c>
      <c r="G262" s="207"/>
      <c r="H262" s="207">
        <f t="shared" si="160"/>
        <v>0</v>
      </c>
      <c r="I262" s="207"/>
      <c r="J262" s="207">
        <f t="shared" si="161"/>
        <v>0</v>
      </c>
      <c r="K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07">
        <f t="shared" si="162"/>
        <v>0</v>
      </c>
      <c r="Z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07">
        <f t="shared" si="163"/>
        <v>0</v>
      </c>
      <c r="AD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07">
        <f t="shared" si="164"/>
        <v>0</v>
      </c>
      <c r="AH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07">
        <f t="shared" si="165"/>
        <v>0</v>
      </c>
      <c r="AL262" s="207">
        <f t="shared" si="166"/>
        <v>0</v>
      </c>
    </row>
    <row r="263" spans="2:38" ht="14.45" x14ac:dyDescent="0.3">
      <c r="B263" s="214" t="s">
        <v>386</v>
      </c>
      <c r="C263" s="215" t="s">
        <v>262</v>
      </c>
      <c r="D263" s="216">
        <f>SUM(D264:D269)</f>
        <v>0</v>
      </c>
      <c r="E263" s="216">
        <f>SUM(E264:E269)</f>
        <v>0</v>
      </c>
      <c r="F263" s="216">
        <f t="shared" si="159"/>
        <v>0</v>
      </c>
      <c r="G263" s="216">
        <f>SUM(G264:G269)</f>
        <v>0</v>
      </c>
      <c r="H263" s="216">
        <f t="shared" si="160"/>
        <v>0</v>
      </c>
      <c r="I263" s="216">
        <f>SUM(I264:I269)</f>
        <v>0</v>
      </c>
      <c r="J263" s="216">
        <f t="shared" si="161"/>
        <v>0</v>
      </c>
      <c r="K263" s="216">
        <f t="shared" ref="K263:X263" si="167">SUM(K264:K269)</f>
        <v>0</v>
      </c>
      <c r="L263" s="216">
        <f t="shared" si="167"/>
        <v>0</v>
      </c>
      <c r="M263" s="216">
        <f t="shared" si="167"/>
        <v>0</v>
      </c>
      <c r="N263" s="216">
        <f t="shared" si="167"/>
        <v>0</v>
      </c>
      <c r="O263" s="216">
        <f t="shared" si="167"/>
        <v>0</v>
      </c>
      <c r="P263" s="216">
        <f t="shared" si="167"/>
        <v>0</v>
      </c>
      <c r="Q263" s="216">
        <f t="shared" si="167"/>
        <v>0</v>
      </c>
      <c r="R263" s="216">
        <f t="shared" si="167"/>
        <v>0</v>
      </c>
      <c r="S263" s="216">
        <f t="shared" si="167"/>
        <v>0</v>
      </c>
      <c r="T263" s="216">
        <f t="shared" si="167"/>
        <v>0</v>
      </c>
      <c r="U263" s="216">
        <f t="shared" si="167"/>
        <v>0</v>
      </c>
      <c r="V263" s="216">
        <f t="shared" si="167"/>
        <v>0</v>
      </c>
      <c r="W263" s="216">
        <f t="shared" si="167"/>
        <v>0</v>
      </c>
      <c r="X263" s="216">
        <f t="shared" si="167"/>
        <v>0</v>
      </c>
      <c r="Y263" s="216">
        <f t="shared" si="162"/>
        <v>0</v>
      </c>
      <c r="Z263" s="216">
        <f>SUM(Z264:Z269)</f>
        <v>0</v>
      </c>
      <c r="AA263" s="216">
        <f>SUM(AA264:AA269)</f>
        <v>0</v>
      </c>
      <c r="AB263" s="216">
        <f>SUM(AB264:AB269)</f>
        <v>0</v>
      </c>
      <c r="AC263" s="216">
        <f t="shared" si="163"/>
        <v>0</v>
      </c>
      <c r="AD263" s="216">
        <f>SUM(AD264:AD269)</f>
        <v>0</v>
      </c>
      <c r="AE263" s="216">
        <f>SUM(AE264:AE269)</f>
        <v>0</v>
      </c>
      <c r="AF263" s="216">
        <f>SUM(AF264:AF269)</f>
        <v>0</v>
      </c>
      <c r="AG263" s="216">
        <f t="shared" si="164"/>
        <v>0</v>
      </c>
      <c r="AH263" s="216">
        <f>SUM(AH264:AH269)</f>
        <v>0</v>
      </c>
      <c r="AI263" s="216">
        <f>SUM(AI264:AI269)</f>
        <v>0</v>
      </c>
      <c r="AJ263" s="216">
        <f>SUM(AJ264:AJ269)</f>
        <v>0</v>
      </c>
      <c r="AK263" s="216">
        <f t="shared" si="165"/>
        <v>0</v>
      </c>
      <c r="AL263" s="216">
        <f t="shared" si="166"/>
        <v>0</v>
      </c>
    </row>
    <row r="264" spans="2:38" ht="14.45" x14ac:dyDescent="0.3">
      <c r="B264" s="205" t="s">
        <v>1034</v>
      </c>
      <c r="C264" s="206" t="s">
        <v>1035</v>
      </c>
      <c r="D2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07">
        <f t="shared" si="159"/>
        <v>0</v>
      </c>
      <c r="G264" s="207"/>
      <c r="H264" s="207">
        <f t="shared" si="160"/>
        <v>0</v>
      </c>
      <c r="I264" s="207"/>
      <c r="J264" s="207">
        <f t="shared" si="161"/>
        <v>0</v>
      </c>
      <c r="K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07">
        <f t="shared" si="162"/>
        <v>0</v>
      </c>
      <c r="Z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07">
        <f t="shared" si="163"/>
        <v>0</v>
      </c>
      <c r="AD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07">
        <f t="shared" si="164"/>
        <v>0</v>
      </c>
      <c r="AH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07">
        <f t="shared" si="165"/>
        <v>0</v>
      </c>
      <c r="AL264" s="207">
        <f t="shared" si="166"/>
        <v>0</v>
      </c>
    </row>
    <row r="265" spans="2:38" ht="14.45" x14ac:dyDescent="0.3">
      <c r="B265" s="205" t="s">
        <v>1036</v>
      </c>
      <c r="C265" s="206" t="s">
        <v>1037</v>
      </c>
      <c r="D2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07">
        <f t="shared" si="159"/>
        <v>0</v>
      </c>
      <c r="G265" s="207"/>
      <c r="H265" s="207">
        <f t="shared" si="160"/>
        <v>0</v>
      </c>
      <c r="I265" s="207"/>
      <c r="J265" s="207">
        <f t="shared" si="161"/>
        <v>0</v>
      </c>
      <c r="K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07">
        <f t="shared" si="162"/>
        <v>0</v>
      </c>
      <c r="Z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07">
        <f t="shared" si="163"/>
        <v>0</v>
      </c>
      <c r="AD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07">
        <f t="shared" si="164"/>
        <v>0</v>
      </c>
      <c r="AH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07">
        <f t="shared" si="165"/>
        <v>0</v>
      </c>
      <c r="AL265" s="207">
        <f t="shared" si="166"/>
        <v>0</v>
      </c>
    </row>
    <row r="266" spans="2:38" ht="14.45" x14ac:dyDescent="0.3">
      <c r="B266" s="205" t="s">
        <v>387</v>
      </c>
      <c r="C266" s="206" t="s">
        <v>263</v>
      </c>
      <c r="D2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07">
        <f t="shared" si="159"/>
        <v>0</v>
      </c>
      <c r="G266" s="207"/>
      <c r="H266" s="207">
        <f t="shared" si="160"/>
        <v>0</v>
      </c>
      <c r="I266" s="207"/>
      <c r="J266" s="207">
        <f t="shared" si="161"/>
        <v>0</v>
      </c>
      <c r="K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07">
        <f t="shared" si="162"/>
        <v>0</v>
      </c>
      <c r="Z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07">
        <f t="shared" si="163"/>
        <v>0</v>
      </c>
      <c r="AD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07">
        <f t="shared" si="164"/>
        <v>0</v>
      </c>
      <c r="AH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07">
        <f t="shared" si="165"/>
        <v>0</v>
      </c>
      <c r="AL266" s="207">
        <f t="shared" si="166"/>
        <v>0</v>
      </c>
    </row>
    <row r="267" spans="2:38" ht="14.45" x14ac:dyDescent="0.3">
      <c r="B267" s="205" t="s">
        <v>1038</v>
      </c>
      <c r="C267" s="206" t="s">
        <v>1039</v>
      </c>
      <c r="D2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07">
        <f t="shared" si="159"/>
        <v>0</v>
      </c>
      <c r="G267" s="207"/>
      <c r="H267" s="207">
        <f t="shared" si="160"/>
        <v>0</v>
      </c>
      <c r="I267" s="207"/>
      <c r="J267" s="207">
        <f t="shared" si="161"/>
        <v>0</v>
      </c>
      <c r="K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07">
        <f t="shared" si="162"/>
        <v>0</v>
      </c>
      <c r="Z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07">
        <f t="shared" si="163"/>
        <v>0</v>
      </c>
      <c r="AD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07">
        <f t="shared" si="164"/>
        <v>0</v>
      </c>
      <c r="AH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07">
        <f t="shared" si="165"/>
        <v>0</v>
      </c>
      <c r="AL267" s="207">
        <f t="shared" si="166"/>
        <v>0</v>
      </c>
    </row>
    <row r="268" spans="2:38" ht="14.45" x14ac:dyDescent="0.3">
      <c r="B268" s="205" t="s">
        <v>1040</v>
      </c>
      <c r="C268" s="206" t="s">
        <v>1041</v>
      </c>
      <c r="D2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07">
        <f t="shared" si="159"/>
        <v>0</v>
      </c>
      <c r="G268" s="207"/>
      <c r="H268" s="207">
        <f t="shared" si="160"/>
        <v>0</v>
      </c>
      <c r="I268" s="207"/>
      <c r="J268" s="207">
        <f t="shared" si="161"/>
        <v>0</v>
      </c>
      <c r="K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07">
        <f t="shared" si="162"/>
        <v>0</v>
      </c>
      <c r="Z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07">
        <f t="shared" si="163"/>
        <v>0</v>
      </c>
      <c r="AD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07">
        <f t="shared" si="164"/>
        <v>0</v>
      </c>
      <c r="AH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07">
        <f t="shared" si="165"/>
        <v>0</v>
      </c>
      <c r="AL268" s="207">
        <f t="shared" si="166"/>
        <v>0</v>
      </c>
    </row>
    <row r="269" spans="2:38" ht="14.45" x14ac:dyDescent="0.3">
      <c r="B269" s="205" t="s">
        <v>1042</v>
      </c>
      <c r="C269" s="206" t="s">
        <v>1043</v>
      </c>
      <c r="D2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07">
        <f t="shared" si="159"/>
        <v>0</v>
      </c>
      <c r="G269" s="207"/>
      <c r="H269" s="207">
        <f t="shared" si="160"/>
        <v>0</v>
      </c>
      <c r="I269" s="207"/>
      <c r="J269" s="207">
        <f t="shared" si="161"/>
        <v>0</v>
      </c>
      <c r="K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07">
        <f t="shared" si="162"/>
        <v>0</v>
      </c>
      <c r="Z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07">
        <f t="shared" si="163"/>
        <v>0</v>
      </c>
      <c r="AD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07">
        <f t="shared" si="164"/>
        <v>0</v>
      </c>
      <c r="AH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07">
        <f t="shared" si="165"/>
        <v>0</v>
      </c>
      <c r="AL269" s="207">
        <f t="shared" si="166"/>
        <v>0</v>
      </c>
    </row>
    <row r="270" spans="2:38" ht="14.45" x14ac:dyDescent="0.3">
      <c r="B270" s="214" t="s">
        <v>388</v>
      </c>
      <c r="C270" s="215" t="s">
        <v>264</v>
      </c>
      <c r="D270" s="216">
        <f>SUM(D271:D314)</f>
        <v>36800</v>
      </c>
      <c r="E270" s="216">
        <f>SUM(E271:E314)</f>
        <v>32600</v>
      </c>
      <c r="F270" s="216">
        <f t="shared" si="159"/>
        <v>69400</v>
      </c>
      <c r="G270" s="216">
        <f>SUM(G271:G314)</f>
        <v>0</v>
      </c>
      <c r="H270" s="216">
        <f t="shared" si="160"/>
        <v>69400</v>
      </c>
      <c r="I270" s="216">
        <f>SUM(I271:I314)</f>
        <v>0</v>
      </c>
      <c r="J270" s="216">
        <f t="shared" si="161"/>
        <v>69400</v>
      </c>
      <c r="K270" s="216">
        <f t="shared" ref="K270:X270" si="168">SUM(K271:K314)</f>
        <v>0</v>
      </c>
      <c r="L270" s="216">
        <f t="shared" si="168"/>
        <v>0</v>
      </c>
      <c r="M270" s="216">
        <f t="shared" si="168"/>
        <v>26400</v>
      </c>
      <c r="N270" s="216">
        <f t="shared" si="168"/>
        <v>600</v>
      </c>
      <c r="O270" s="216">
        <f t="shared" si="168"/>
        <v>8000</v>
      </c>
      <c r="P270" s="216">
        <f t="shared" si="168"/>
        <v>12900</v>
      </c>
      <c r="Q270" s="216">
        <f t="shared" si="168"/>
        <v>20300</v>
      </c>
      <c r="R270" s="216">
        <f t="shared" si="168"/>
        <v>0</v>
      </c>
      <c r="S270" s="216">
        <f t="shared" si="168"/>
        <v>0</v>
      </c>
      <c r="T270" s="216">
        <f t="shared" si="168"/>
        <v>0</v>
      </c>
      <c r="U270" s="216">
        <f t="shared" si="168"/>
        <v>1200</v>
      </c>
      <c r="V270" s="216">
        <f t="shared" si="168"/>
        <v>0</v>
      </c>
      <c r="W270" s="216">
        <f t="shared" si="168"/>
        <v>34700</v>
      </c>
      <c r="X270" s="216">
        <f t="shared" si="168"/>
        <v>0</v>
      </c>
      <c r="Y270" s="216">
        <f t="shared" si="162"/>
        <v>34700</v>
      </c>
      <c r="Z270" s="216">
        <f>SUM(Z271:Z314)</f>
        <v>0</v>
      </c>
      <c r="AA270" s="216">
        <f>SUM(AA271:AA314)</f>
        <v>300</v>
      </c>
      <c r="AB270" s="216">
        <f>SUM(AB271:AB314)</f>
        <v>11700</v>
      </c>
      <c r="AC270" s="216">
        <f t="shared" si="163"/>
        <v>12000</v>
      </c>
      <c r="AD270" s="216">
        <f>SUM(AD271:AD314)</f>
        <v>0</v>
      </c>
      <c r="AE270" s="216">
        <f>SUM(AE271:AE314)</f>
        <v>0</v>
      </c>
      <c r="AF270" s="216">
        <f>SUM(AF271:AF314)</f>
        <v>20300</v>
      </c>
      <c r="AG270" s="216">
        <f t="shared" si="164"/>
        <v>20300</v>
      </c>
      <c r="AH270" s="216">
        <f>SUM(AH271:AH314)</f>
        <v>0</v>
      </c>
      <c r="AI270" s="216">
        <f>SUM(AI271:AI314)</f>
        <v>0</v>
      </c>
      <c r="AJ270" s="216">
        <f>SUM(AJ271:AJ314)</f>
        <v>300</v>
      </c>
      <c r="AK270" s="216">
        <f t="shared" si="165"/>
        <v>300</v>
      </c>
      <c r="AL270" s="216">
        <f t="shared" si="166"/>
        <v>67300</v>
      </c>
    </row>
    <row r="271" spans="2:38" ht="14.45" x14ac:dyDescent="0.3">
      <c r="B271" s="205" t="s">
        <v>1044</v>
      </c>
      <c r="C271" s="206" t="s">
        <v>1045</v>
      </c>
      <c r="D2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07">
        <f t="shared" si="159"/>
        <v>0</v>
      </c>
      <c r="G271" s="207"/>
      <c r="H271" s="207">
        <f t="shared" si="160"/>
        <v>0</v>
      </c>
      <c r="I271" s="207"/>
      <c r="J271" s="207">
        <f t="shared" si="161"/>
        <v>0</v>
      </c>
      <c r="K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07">
        <f t="shared" si="162"/>
        <v>0</v>
      </c>
      <c r="Z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07">
        <f t="shared" si="163"/>
        <v>0</v>
      </c>
      <c r="AD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07">
        <f t="shared" si="164"/>
        <v>0</v>
      </c>
      <c r="AH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07">
        <f t="shared" si="165"/>
        <v>0</v>
      </c>
      <c r="AL271" s="207">
        <f t="shared" si="166"/>
        <v>0</v>
      </c>
    </row>
    <row r="272" spans="2:38" ht="14.45" x14ac:dyDescent="0.3">
      <c r="B272" s="205" t="s">
        <v>389</v>
      </c>
      <c r="C272" s="206" t="s">
        <v>1046</v>
      </c>
      <c r="D2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07">
        <f t="shared" ref="F272:F303" si="169">D272+E272</f>
        <v>0</v>
      </c>
      <c r="G272" s="207"/>
      <c r="H272" s="207">
        <f t="shared" ref="H272:H303" si="170">F272-G272</f>
        <v>0</v>
      </c>
      <c r="I272" s="207"/>
      <c r="J272" s="207">
        <f t="shared" ref="J272:J303" si="171">F272-I272</f>
        <v>0</v>
      </c>
      <c r="K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07">
        <f t="shared" ref="Y272:Y303" si="172">V272+W272+X272</f>
        <v>0</v>
      </c>
      <c r="Z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07">
        <f t="shared" ref="AC272:AC303" si="173">Z272+AA272+AB272</f>
        <v>0</v>
      </c>
      <c r="AD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07">
        <f t="shared" ref="AG272:AG303" si="174">AD272+AE272+AF272</f>
        <v>0</v>
      </c>
      <c r="AH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07">
        <f t="shared" ref="AK272:AK303" si="175">AH272+AI272+AJ272</f>
        <v>0</v>
      </c>
      <c r="AL272" s="207">
        <f t="shared" ref="AL272:AL303" si="176">Y272+AC272+AG272+AK272</f>
        <v>0</v>
      </c>
    </row>
    <row r="273" spans="2:38" ht="14.45" x14ac:dyDescent="0.3">
      <c r="B273" s="205" t="s">
        <v>1047</v>
      </c>
      <c r="C273" s="206" t="s">
        <v>1048</v>
      </c>
      <c r="D2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07">
        <f t="shared" si="169"/>
        <v>0</v>
      </c>
      <c r="G273" s="207"/>
      <c r="H273" s="207">
        <f t="shared" si="170"/>
        <v>0</v>
      </c>
      <c r="I273" s="207"/>
      <c r="J273" s="207">
        <f t="shared" si="171"/>
        <v>0</v>
      </c>
      <c r="K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07">
        <f t="shared" si="172"/>
        <v>0</v>
      </c>
      <c r="Z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07">
        <f t="shared" si="173"/>
        <v>0</v>
      </c>
      <c r="AD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07">
        <f t="shared" si="174"/>
        <v>0</v>
      </c>
      <c r="AH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07">
        <f t="shared" si="175"/>
        <v>0</v>
      </c>
      <c r="AL273" s="207">
        <f t="shared" si="176"/>
        <v>0</v>
      </c>
    </row>
    <row r="274" spans="2:38" ht="14.45" x14ac:dyDescent="0.3">
      <c r="B274" s="205" t="s">
        <v>1049</v>
      </c>
      <c r="C274" s="206" t="s">
        <v>1050</v>
      </c>
      <c r="D2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07">
        <f t="shared" si="169"/>
        <v>0</v>
      </c>
      <c r="G274" s="207"/>
      <c r="H274" s="207">
        <f t="shared" si="170"/>
        <v>0</v>
      </c>
      <c r="I274" s="207"/>
      <c r="J274" s="207">
        <f t="shared" si="171"/>
        <v>0</v>
      </c>
      <c r="K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07">
        <f t="shared" si="172"/>
        <v>0</v>
      </c>
      <c r="Z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07">
        <f t="shared" si="173"/>
        <v>0</v>
      </c>
      <c r="AD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07">
        <f t="shared" si="174"/>
        <v>0</v>
      </c>
      <c r="AH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07">
        <f t="shared" si="175"/>
        <v>0</v>
      </c>
      <c r="AL274" s="207">
        <f t="shared" si="176"/>
        <v>0</v>
      </c>
    </row>
    <row r="275" spans="2:38" ht="14.45" x14ac:dyDescent="0.3">
      <c r="B275" s="205" t="s">
        <v>1051</v>
      </c>
      <c r="C275" s="206" t="s">
        <v>1052</v>
      </c>
      <c r="D2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07">
        <f t="shared" si="169"/>
        <v>0</v>
      </c>
      <c r="G275" s="207"/>
      <c r="H275" s="207">
        <f t="shared" si="170"/>
        <v>0</v>
      </c>
      <c r="I275" s="207"/>
      <c r="J275" s="207">
        <f t="shared" si="171"/>
        <v>0</v>
      </c>
      <c r="K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07">
        <f t="shared" si="172"/>
        <v>0</v>
      </c>
      <c r="Z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07">
        <f t="shared" si="173"/>
        <v>0</v>
      </c>
      <c r="AD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07">
        <f t="shared" si="174"/>
        <v>0</v>
      </c>
      <c r="AH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07">
        <f t="shared" si="175"/>
        <v>0</v>
      </c>
      <c r="AL275" s="207">
        <f t="shared" si="176"/>
        <v>0</v>
      </c>
    </row>
    <row r="276" spans="2:38" ht="14.45" x14ac:dyDescent="0.3">
      <c r="B276" s="205" t="s">
        <v>1053</v>
      </c>
      <c r="C276" s="206" t="s">
        <v>1054</v>
      </c>
      <c r="D2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07">
        <f t="shared" si="169"/>
        <v>0</v>
      </c>
      <c r="G276" s="207"/>
      <c r="H276" s="207">
        <f t="shared" si="170"/>
        <v>0</v>
      </c>
      <c r="I276" s="207"/>
      <c r="J276" s="207">
        <f t="shared" si="171"/>
        <v>0</v>
      </c>
      <c r="K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07">
        <f t="shared" si="172"/>
        <v>0</v>
      </c>
      <c r="Z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07">
        <f t="shared" si="173"/>
        <v>0</v>
      </c>
      <c r="AD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07">
        <f t="shared" si="174"/>
        <v>0</v>
      </c>
      <c r="AH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07">
        <f t="shared" si="175"/>
        <v>0</v>
      </c>
      <c r="AL276" s="207">
        <f t="shared" si="176"/>
        <v>0</v>
      </c>
    </row>
    <row r="277" spans="2:38" ht="14.45" x14ac:dyDescent="0.3">
      <c r="B277" s="205" t="s">
        <v>1055</v>
      </c>
      <c r="C277" s="206" t="s">
        <v>1056</v>
      </c>
      <c r="D2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07">
        <f t="shared" si="169"/>
        <v>0</v>
      </c>
      <c r="G277" s="207"/>
      <c r="H277" s="207">
        <f t="shared" si="170"/>
        <v>0</v>
      </c>
      <c r="I277" s="207"/>
      <c r="J277" s="207">
        <f t="shared" si="171"/>
        <v>0</v>
      </c>
      <c r="K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07">
        <f t="shared" si="172"/>
        <v>0</v>
      </c>
      <c r="Z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07">
        <f t="shared" si="173"/>
        <v>0</v>
      </c>
      <c r="AD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07">
        <f t="shared" si="174"/>
        <v>0</v>
      </c>
      <c r="AH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07">
        <f t="shared" si="175"/>
        <v>0</v>
      </c>
      <c r="AL277" s="207">
        <f t="shared" si="176"/>
        <v>0</v>
      </c>
    </row>
    <row r="278" spans="2:38" ht="14.45" x14ac:dyDescent="0.3">
      <c r="B278" s="205" t="s">
        <v>1057</v>
      </c>
      <c r="C278" s="206" t="s">
        <v>1058</v>
      </c>
      <c r="D2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12900</v>
      </c>
      <c r="E2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v>
      </c>
      <c r="F278" s="207">
        <f t="shared" si="169"/>
        <v>13500</v>
      </c>
      <c r="G278" s="207"/>
      <c r="H278" s="207">
        <f t="shared" si="170"/>
        <v>13500</v>
      </c>
      <c r="I278" s="207"/>
      <c r="J278" s="207">
        <f t="shared" si="171"/>
        <v>13500</v>
      </c>
      <c r="K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v>
      </c>
      <c r="O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11400</v>
      </c>
      <c r="Q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v>
      </c>
      <c r="R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v>
      </c>
      <c r="V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v>
      </c>
      <c r="X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07">
        <f t="shared" si="172"/>
        <v>300</v>
      </c>
      <c r="Z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v>
      </c>
      <c r="AB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11700</v>
      </c>
      <c r="AC278" s="207">
        <f t="shared" si="173"/>
        <v>12000</v>
      </c>
      <c r="AD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v>
      </c>
      <c r="AG278" s="207">
        <f t="shared" si="174"/>
        <v>300</v>
      </c>
      <c r="AH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v>
      </c>
      <c r="AK278" s="207">
        <f t="shared" si="175"/>
        <v>300</v>
      </c>
      <c r="AL278" s="207">
        <f t="shared" si="176"/>
        <v>12900</v>
      </c>
    </row>
    <row r="279" spans="2:38" ht="14.45" x14ac:dyDescent="0.3">
      <c r="B279" s="205" t="s">
        <v>390</v>
      </c>
      <c r="C279" s="206" t="s">
        <v>1059</v>
      </c>
      <c r="D2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8400</v>
      </c>
      <c r="E2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07">
        <f t="shared" si="169"/>
        <v>8400</v>
      </c>
      <c r="G279" s="207"/>
      <c r="H279" s="207">
        <f t="shared" si="170"/>
        <v>8400</v>
      </c>
      <c r="I279" s="207"/>
      <c r="J279" s="207">
        <f t="shared" si="171"/>
        <v>8400</v>
      </c>
      <c r="K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8400</v>
      </c>
      <c r="N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8400</v>
      </c>
      <c r="X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07">
        <f t="shared" si="172"/>
        <v>8400</v>
      </c>
      <c r="Z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07">
        <f t="shared" si="173"/>
        <v>0</v>
      </c>
      <c r="AD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07">
        <f t="shared" si="174"/>
        <v>0</v>
      </c>
      <c r="AH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07">
        <f t="shared" si="175"/>
        <v>0</v>
      </c>
      <c r="AL279" s="207">
        <f t="shared" si="176"/>
        <v>8400</v>
      </c>
    </row>
    <row r="280" spans="2:38" ht="14.45" x14ac:dyDescent="0.3">
      <c r="B280" s="205" t="s">
        <v>1060</v>
      </c>
      <c r="C280" s="206" t="s">
        <v>1061</v>
      </c>
      <c r="D2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32000</v>
      </c>
      <c r="F280" s="207">
        <f t="shared" si="169"/>
        <v>32000</v>
      </c>
      <c r="G280" s="207"/>
      <c r="H280" s="207">
        <f t="shared" si="170"/>
        <v>32000</v>
      </c>
      <c r="I280" s="207"/>
      <c r="J280" s="207">
        <f t="shared" si="171"/>
        <v>32000</v>
      </c>
      <c r="K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N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R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X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07">
        <f t="shared" si="172"/>
        <v>12000</v>
      </c>
      <c r="Z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07">
        <f t="shared" si="173"/>
        <v>0</v>
      </c>
      <c r="AD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AG280" s="207">
        <f t="shared" si="174"/>
        <v>20000</v>
      </c>
      <c r="AH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07">
        <f t="shared" si="175"/>
        <v>0</v>
      </c>
      <c r="AL280" s="207">
        <f t="shared" si="176"/>
        <v>32000</v>
      </c>
    </row>
    <row r="281" spans="2:38" ht="14.45" x14ac:dyDescent="0.3">
      <c r="B281" s="205" t="s">
        <v>1062</v>
      </c>
      <c r="C281" s="206" t="s">
        <v>1063</v>
      </c>
      <c r="D2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14000</v>
      </c>
      <c r="E2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07">
        <f t="shared" si="169"/>
        <v>14000</v>
      </c>
      <c r="G281" s="207"/>
      <c r="H281" s="207">
        <f t="shared" si="170"/>
        <v>14000</v>
      </c>
      <c r="I281" s="207"/>
      <c r="J281" s="207">
        <f t="shared" si="171"/>
        <v>14000</v>
      </c>
      <c r="K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N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v>
      </c>
      <c r="P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14000</v>
      </c>
      <c r="X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07">
        <f t="shared" si="172"/>
        <v>14000</v>
      </c>
      <c r="Z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07">
        <f t="shared" si="173"/>
        <v>0</v>
      </c>
      <c r="AD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07">
        <f t="shared" si="174"/>
        <v>0</v>
      </c>
      <c r="AH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07">
        <f t="shared" si="175"/>
        <v>0</v>
      </c>
      <c r="AL281" s="207">
        <f t="shared" si="176"/>
        <v>14000</v>
      </c>
    </row>
    <row r="282" spans="2:38" ht="14.45" x14ac:dyDescent="0.3">
      <c r="B282" s="205" t="s">
        <v>1064</v>
      </c>
      <c r="C282" s="206" t="s">
        <v>1065</v>
      </c>
      <c r="D2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07">
        <f t="shared" si="169"/>
        <v>0</v>
      </c>
      <c r="G282" s="207"/>
      <c r="H282" s="207">
        <f t="shared" si="170"/>
        <v>0</v>
      </c>
      <c r="I282" s="207"/>
      <c r="J282" s="207">
        <f t="shared" si="171"/>
        <v>0</v>
      </c>
      <c r="K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07">
        <f t="shared" si="172"/>
        <v>0</v>
      </c>
      <c r="Z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07">
        <f t="shared" si="173"/>
        <v>0</v>
      </c>
      <c r="AD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07">
        <f t="shared" si="174"/>
        <v>0</v>
      </c>
      <c r="AH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07">
        <f t="shared" si="175"/>
        <v>0</v>
      </c>
      <c r="AL282" s="207">
        <f t="shared" si="176"/>
        <v>0</v>
      </c>
    </row>
    <row r="283" spans="2:38" ht="14.45" x14ac:dyDescent="0.3">
      <c r="B283" s="205" t="s">
        <v>1066</v>
      </c>
      <c r="C283" s="206" t="s">
        <v>1067</v>
      </c>
      <c r="D2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07">
        <f t="shared" si="169"/>
        <v>0</v>
      </c>
      <c r="G283" s="207"/>
      <c r="H283" s="207">
        <f t="shared" si="170"/>
        <v>0</v>
      </c>
      <c r="I283" s="207"/>
      <c r="J283" s="207">
        <f t="shared" si="171"/>
        <v>0</v>
      </c>
      <c r="K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07">
        <f t="shared" si="172"/>
        <v>0</v>
      </c>
      <c r="Z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07">
        <f t="shared" si="173"/>
        <v>0</v>
      </c>
      <c r="AD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07">
        <f t="shared" si="174"/>
        <v>0</v>
      </c>
      <c r="AH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07">
        <f t="shared" si="175"/>
        <v>0</v>
      </c>
      <c r="AL283" s="207">
        <f t="shared" si="176"/>
        <v>0</v>
      </c>
    </row>
    <row r="284" spans="2:38" ht="14.45" x14ac:dyDescent="0.3">
      <c r="B284" s="205" t="s">
        <v>1068</v>
      </c>
      <c r="C284" s="206" t="s">
        <v>1069</v>
      </c>
      <c r="D2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07">
        <f t="shared" si="169"/>
        <v>0</v>
      </c>
      <c r="G284" s="207"/>
      <c r="H284" s="207">
        <f t="shared" si="170"/>
        <v>0</v>
      </c>
      <c r="I284" s="207"/>
      <c r="J284" s="207">
        <f t="shared" si="171"/>
        <v>0</v>
      </c>
      <c r="K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07">
        <f t="shared" si="172"/>
        <v>0</v>
      </c>
      <c r="Z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07">
        <f t="shared" si="173"/>
        <v>0</v>
      </c>
      <c r="AD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07">
        <f t="shared" si="174"/>
        <v>0</v>
      </c>
      <c r="AH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07">
        <f t="shared" si="175"/>
        <v>0</v>
      </c>
      <c r="AL284" s="207">
        <f t="shared" si="176"/>
        <v>0</v>
      </c>
    </row>
    <row r="285" spans="2:38" ht="14.45" x14ac:dyDescent="0.3">
      <c r="B285" s="205" t="s">
        <v>1070</v>
      </c>
      <c r="C285" s="206" t="s">
        <v>1071</v>
      </c>
      <c r="D2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07">
        <f t="shared" si="169"/>
        <v>0</v>
      </c>
      <c r="G285" s="207"/>
      <c r="H285" s="207">
        <f t="shared" si="170"/>
        <v>0</v>
      </c>
      <c r="I285" s="207"/>
      <c r="J285" s="207">
        <f t="shared" si="171"/>
        <v>0</v>
      </c>
      <c r="K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07">
        <f t="shared" si="172"/>
        <v>0</v>
      </c>
      <c r="Z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07">
        <f t="shared" si="173"/>
        <v>0</v>
      </c>
      <c r="AD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07">
        <f t="shared" si="174"/>
        <v>0</v>
      </c>
      <c r="AH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07">
        <f t="shared" si="175"/>
        <v>0</v>
      </c>
      <c r="AL285" s="207">
        <f t="shared" si="176"/>
        <v>0</v>
      </c>
    </row>
    <row r="286" spans="2:38" ht="14.45" x14ac:dyDescent="0.3">
      <c r="B286" s="205" t="s">
        <v>1072</v>
      </c>
      <c r="C286" s="206" t="s">
        <v>1073</v>
      </c>
      <c r="D2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07">
        <f t="shared" si="169"/>
        <v>0</v>
      </c>
      <c r="G286" s="207"/>
      <c r="H286" s="207">
        <f t="shared" si="170"/>
        <v>0</v>
      </c>
      <c r="I286" s="207"/>
      <c r="J286" s="207">
        <f t="shared" si="171"/>
        <v>0</v>
      </c>
      <c r="K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07">
        <f t="shared" si="172"/>
        <v>0</v>
      </c>
      <c r="Z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07">
        <f t="shared" si="173"/>
        <v>0</v>
      </c>
      <c r="AD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07">
        <f t="shared" si="174"/>
        <v>0</v>
      </c>
      <c r="AH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07">
        <f t="shared" si="175"/>
        <v>0</v>
      </c>
      <c r="AL286" s="207">
        <f t="shared" si="176"/>
        <v>0</v>
      </c>
    </row>
    <row r="287" spans="2:38" ht="14.45" x14ac:dyDescent="0.3">
      <c r="B287" s="205" t="s">
        <v>1074</v>
      </c>
      <c r="C287" s="206" t="s">
        <v>1075</v>
      </c>
      <c r="D2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07">
        <f t="shared" si="169"/>
        <v>0</v>
      </c>
      <c r="G287" s="207"/>
      <c r="H287" s="207">
        <f t="shared" si="170"/>
        <v>0</v>
      </c>
      <c r="I287" s="207"/>
      <c r="J287" s="207">
        <f t="shared" si="171"/>
        <v>0</v>
      </c>
      <c r="K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07">
        <f t="shared" si="172"/>
        <v>0</v>
      </c>
      <c r="Z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07">
        <f t="shared" si="173"/>
        <v>0</v>
      </c>
      <c r="AD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07">
        <f t="shared" si="174"/>
        <v>0</v>
      </c>
      <c r="AH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07">
        <f t="shared" si="175"/>
        <v>0</v>
      </c>
      <c r="AL287" s="207">
        <f t="shared" si="176"/>
        <v>0</v>
      </c>
    </row>
    <row r="288" spans="2:38" ht="14.45" x14ac:dyDescent="0.3">
      <c r="B288" s="205" t="s">
        <v>391</v>
      </c>
      <c r="C288" s="206" t="s">
        <v>1076</v>
      </c>
      <c r="D2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07">
        <f t="shared" si="169"/>
        <v>0</v>
      </c>
      <c r="G288" s="207"/>
      <c r="H288" s="207">
        <f t="shared" si="170"/>
        <v>0</v>
      </c>
      <c r="I288" s="207"/>
      <c r="J288" s="207">
        <f t="shared" si="171"/>
        <v>0</v>
      </c>
      <c r="K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07">
        <f t="shared" si="172"/>
        <v>0</v>
      </c>
      <c r="Z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07">
        <f t="shared" si="173"/>
        <v>0</v>
      </c>
      <c r="AD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07">
        <f t="shared" si="174"/>
        <v>0</v>
      </c>
      <c r="AH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07">
        <f t="shared" si="175"/>
        <v>0</v>
      </c>
      <c r="AL288" s="207">
        <f t="shared" si="176"/>
        <v>0</v>
      </c>
    </row>
    <row r="289" spans="2:38" ht="14.45" x14ac:dyDescent="0.3">
      <c r="B289" s="205" t="s">
        <v>1077</v>
      </c>
      <c r="C289" s="206" t="s">
        <v>1078</v>
      </c>
      <c r="D2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07">
        <f t="shared" si="169"/>
        <v>0</v>
      </c>
      <c r="G289" s="207"/>
      <c r="H289" s="207">
        <f t="shared" si="170"/>
        <v>0</v>
      </c>
      <c r="I289" s="207"/>
      <c r="J289" s="207">
        <f t="shared" si="171"/>
        <v>0</v>
      </c>
      <c r="K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07">
        <f t="shared" si="172"/>
        <v>0</v>
      </c>
      <c r="Z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07">
        <f t="shared" si="173"/>
        <v>0</v>
      </c>
      <c r="AD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07">
        <f t="shared" si="174"/>
        <v>0</v>
      </c>
      <c r="AH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07">
        <f t="shared" si="175"/>
        <v>0</v>
      </c>
      <c r="AL289" s="207">
        <f t="shared" si="176"/>
        <v>0</v>
      </c>
    </row>
    <row r="290" spans="2:38" ht="14.45" x14ac:dyDescent="0.3">
      <c r="B290" s="205" t="s">
        <v>1079</v>
      </c>
      <c r="C290" s="206" t="s">
        <v>1080</v>
      </c>
      <c r="D2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07">
        <f t="shared" si="169"/>
        <v>0</v>
      </c>
      <c r="G290" s="207"/>
      <c r="H290" s="207">
        <f t="shared" si="170"/>
        <v>0</v>
      </c>
      <c r="I290" s="207"/>
      <c r="J290" s="207">
        <f t="shared" si="171"/>
        <v>0</v>
      </c>
      <c r="K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07">
        <f t="shared" si="172"/>
        <v>0</v>
      </c>
      <c r="Z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07">
        <f t="shared" si="173"/>
        <v>0</v>
      </c>
      <c r="AD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07">
        <f t="shared" si="174"/>
        <v>0</v>
      </c>
      <c r="AH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07">
        <f t="shared" si="175"/>
        <v>0</v>
      </c>
      <c r="AL290" s="207">
        <f t="shared" si="176"/>
        <v>0</v>
      </c>
    </row>
    <row r="291" spans="2:38" ht="14.45" x14ac:dyDescent="0.3">
      <c r="B291" s="205" t="s">
        <v>1081</v>
      </c>
      <c r="C291" s="206" t="s">
        <v>1082</v>
      </c>
      <c r="D2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07">
        <f t="shared" si="169"/>
        <v>0</v>
      </c>
      <c r="G291" s="207"/>
      <c r="H291" s="207">
        <f t="shared" si="170"/>
        <v>0</v>
      </c>
      <c r="I291" s="207"/>
      <c r="J291" s="207">
        <f t="shared" si="171"/>
        <v>0</v>
      </c>
      <c r="K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07">
        <f t="shared" si="172"/>
        <v>0</v>
      </c>
      <c r="Z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07">
        <f t="shared" si="173"/>
        <v>0</v>
      </c>
      <c r="AD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07">
        <f t="shared" si="174"/>
        <v>0</v>
      </c>
      <c r="AH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07">
        <f t="shared" si="175"/>
        <v>0</v>
      </c>
      <c r="AL291" s="207">
        <f t="shared" si="176"/>
        <v>0</v>
      </c>
    </row>
    <row r="292" spans="2:38" ht="14.45" x14ac:dyDescent="0.3">
      <c r="B292" s="205" t="s">
        <v>1083</v>
      </c>
      <c r="C292" s="206" t="s">
        <v>1076</v>
      </c>
      <c r="D2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07">
        <f t="shared" si="169"/>
        <v>0</v>
      </c>
      <c r="G292" s="207"/>
      <c r="H292" s="207">
        <f t="shared" si="170"/>
        <v>0</v>
      </c>
      <c r="I292" s="207"/>
      <c r="J292" s="207">
        <f t="shared" si="171"/>
        <v>0</v>
      </c>
      <c r="K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07">
        <f t="shared" si="172"/>
        <v>0</v>
      </c>
      <c r="Z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07">
        <f t="shared" si="173"/>
        <v>0</v>
      </c>
      <c r="AD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07">
        <f t="shared" si="174"/>
        <v>0</v>
      </c>
      <c r="AH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07">
        <f t="shared" si="175"/>
        <v>0</v>
      </c>
      <c r="AL292" s="207">
        <f t="shared" si="176"/>
        <v>0</v>
      </c>
    </row>
    <row r="293" spans="2:38" ht="14.45" x14ac:dyDescent="0.3">
      <c r="B293" s="205" t="s">
        <v>1084</v>
      </c>
      <c r="C293" s="206" t="s">
        <v>1085</v>
      </c>
      <c r="D2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07">
        <f t="shared" si="169"/>
        <v>0</v>
      </c>
      <c r="G293" s="207"/>
      <c r="H293" s="207">
        <f t="shared" si="170"/>
        <v>0</v>
      </c>
      <c r="I293" s="207"/>
      <c r="J293" s="207">
        <f t="shared" si="171"/>
        <v>0</v>
      </c>
      <c r="K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07">
        <f t="shared" si="172"/>
        <v>0</v>
      </c>
      <c r="Z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07">
        <f t="shared" si="173"/>
        <v>0</v>
      </c>
      <c r="AD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07">
        <f t="shared" si="174"/>
        <v>0</v>
      </c>
      <c r="AH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07">
        <f t="shared" si="175"/>
        <v>0</v>
      </c>
      <c r="AL293" s="207">
        <f t="shared" si="176"/>
        <v>0</v>
      </c>
    </row>
    <row r="294" spans="2:38" ht="14.45" x14ac:dyDescent="0.3">
      <c r="B294" s="205" t="s">
        <v>1086</v>
      </c>
      <c r="C294" s="206" t="s">
        <v>1087</v>
      </c>
      <c r="D29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07">
        <f t="shared" si="169"/>
        <v>0</v>
      </c>
      <c r="G294" s="207"/>
      <c r="H294" s="207">
        <f t="shared" si="170"/>
        <v>0</v>
      </c>
      <c r="I294" s="207"/>
      <c r="J294" s="207">
        <f t="shared" si="171"/>
        <v>0</v>
      </c>
      <c r="K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07">
        <f t="shared" si="172"/>
        <v>0</v>
      </c>
      <c r="Z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07">
        <f t="shared" si="173"/>
        <v>0</v>
      </c>
      <c r="AD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07">
        <f t="shared" si="174"/>
        <v>0</v>
      </c>
      <c r="AH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07">
        <f t="shared" si="175"/>
        <v>0</v>
      </c>
      <c r="AL294" s="207">
        <f t="shared" si="176"/>
        <v>0</v>
      </c>
    </row>
    <row r="295" spans="2:38" ht="14.45" x14ac:dyDescent="0.3">
      <c r="B295" s="205" t="s">
        <v>1088</v>
      </c>
      <c r="C295" s="206" t="s">
        <v>1089</v>
      </c>
      <c r="D2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07">
        <f t="shared" si="169"/>
        <v>0</v>
      </c>
      <c r="G295" s="207"/>
      <c r="H295" s="207">
        <f t="shared" si="170"/>
        <v>0</v>
      </c>
      <c r="I295" s="207"/>
      <c r="J295" s="207">
        <f t="shared" si="171"/>
        <v>0</v>
      </c>
      <c r="K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07">
        <f t="shared" si="172"/>
        <v>0</v>
      </c>
      <c r="Z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07">
        <f t="shared" si="173"/>
        <v>0</v>
      </c>
      <c r="AD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07">
        <f t="shared" si="174"/>
        <v>0</v>
      </c>
      <c r="AH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07">
        <f t="shared" si="175"/>
        <v>0</v>
      </c>
      <c r="AL295" s="207">
        <f t="shared" si="176"/>
        <v>0</v>
      </c>
    </row>
    <row r="296" spans="2:38" ht="14.45" x14ac:dyDescent="0.3">
      <c r="B296" s="205" t="s">
        <v>1090</v>
      </c>
      <c r="C296" s="206" t="s">
        <v>1091</v>
      </c>
      <c r="D2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07">
        <f t="shared" si="169"/>
        <v>0</v>
      </c>
      <c r="G296" s="207"/>
      <c r="H296" s="207">
        <f t="shared" si="170"/>
        <v>0</v>
      </c>
      <c r="I296" s="207"/>
      <c r="J296" s="207">
        <f t="shared" si="171"/>
        <v>0</v>
      </c>
      <c r="K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07">
        <f t="shared" si="172"/>
        <v>0</v>
      </c>
      <c r="Z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07">
        <f t="shared" si="173"/>
        <v>0</v>
      </c>
      <c r="AD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07">
        <f t="shared" si="174"/>
        <v>0</v>
      </c>
      <c r="AH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07">
        <f t="shared" si="175"/>
        <v>0</v>
      </c>
      <c r="AL296" s="207">
        <f t="shared" si="176"/>
        <v>0</v>
      </c>
    </row>
    <row r="297" spans="2:38" ht="14.45" x14ac:dyDescent="0.3">
      <c r="B297" s="205" t="s">
        <v>1092</v>
      </c>
      <c r="C297" s="206" t="s">
        <v>1093</v>
      </c>
      <c r="D29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v>
      </c>
      <c r="E29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07">
        <f t="shared" si="169"/>
        <v>1500</v>
      </c>
      <c r="G297" s="207"/>
      <c r="H297" s="207">
        <f t="shared" si="170"/>
        <v>1500</v>
      </c>
      <c r="I297" s="207"/>
      <c r="J297" s="207">
        <f t="shared" si="171"/>
        <v>1500</v>
      </c>
      <c r="K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v>
      </c>
      <c r="Q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07">
        <f t="shared" si="172"/>
        <v>0</v>
      </c>
      <c r="Z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07">
        <f t="shared" si="173"/>
        <v>0</v>
      </c>
      <c r="AD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07">
        <f t="shared" si="174"/>
        <v>0</v>
      </c>
      <c r="AH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07">
        <f t="shared" si="175"/>
        <v>0</v>
      </c>
      <c r="AL297" s="207">
        <f t="shared" si="176"/>
        <v>0</v>
      </c>
    </row>
    <row r="298" spans="2:38" ht="14.45" x14ac:dyDescent="0.3">
      <c r="B298" s="205" t="s">
        <v>1094</v>
      </c>
      <c r="C298" s="206" t="s">
        <v>1095</v>
      </c>
      <c r="D2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07">
        <f t="shared" si="169"/>
        <v>0</v>
      </c>
      <c r="G298" s="207"/>
      <c r="H298" s="207">
        <f t="shared" si="170"/>
        <v>0</v>
      </c>
      <c r="I298" s="207"/>
      <c r="J298" s="207">
        <f t="shared" si="171"/>
        <v>0</v>
      </c>
      <c r="K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07">
        <f t="shared" si="172"/>
        <v>0</v>
      </c>
      <c r="Z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07">
        <f t="shared" si="173"/>
        <v>0</v>
      </c>
      <c r="AD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07">
        <f t="shared" si="174"/>
        <v>0</v>
      </c>
      <c r="AH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07">
        <f t="shared" si="175"/>
        <v>0</v>
      </c>
      <c r="AL298" s="207">
        <f t="shared" si="176"/>
        <v>0</v>
      </c>
    </row>
    <row r="299" spans="2:38" ht="14.45" x14ac:dyDescent="0.3">
      <c r="B299" s="205" t="s">
        <v>1096</v>
      </c>
      <c r="C299" s="206" t="s">
        <v>1097</v>
      </c>
      <c r="D2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07">
        <f t="shared" si="169"/>
        <v>0</v>
      </c>
      <c r="G299" s="207"/>
      <c r="H299" s="207">
        <f t="shared" si="170"/>
        <v>0</v>
      </c>
      <c r="I299" s="207"/>
      <c r="J299" s="207">
        <f t="shared" si="171"/>
        <v>0</v>
      </c>
      <c r="K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07">
        <f t="shared" si="172"/>
        <v>0</v>
      </c>
      <c r="Z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07">
        <f t="shared" si="173"/>
        <v>0</v>
      </c>
      <c r="AD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07">
        <f t="shared" si="174"/>
        <v>0</v>
      </c>
      <c r="AH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07">
        <f t="shared" si="175"/>
        <v>0</v>
      </c>
      <c r="AL299" s="207">
        <f t="shared" si="176"/>
        <v>0</v>
      </c>
    </row>
    <row r="300" spans="2:38" ht="14.45" x14ac:dyDescent="0.3">
      <c r="B300" s="205" t="s">
        <v>1098</v>
      </c>
      <c r="C300" s="206" t="s">
        <v>1099</v>
      </c>
      <c r="D3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07">
        <f t="shared" si="169"/>
        <v>0</v>
      </c>
      <c r="G300" s="207"/>
      <c r="H300" s="207">
        <f t="shared" si="170"/>
        <v>0</v>
      </c>
      <c r="I300" s="207"/>
      <c r="J300" s="207">
        <f t="shared" si="171"/>
        <v>0</v>
      </c>
      <c r="K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07">
        <f t="shared" si="172"/>
        <v>0</v>
      </c>
      <c r="Z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07">
        <f t="shared" si="173"/>
        <v>0</v>
      </c>
      <c r="AD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07">
        <f t="shared" si="174"/>
        <v>0</v>
      </c>
      <c r="AH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07">
        <f t="shared" si="175"/>
        <v>0</v>
      </c>
      <c r="AL300" s="207">
        <f t="shared" si="176"/>
        <v>0</v>
      </c>
    </row>
    <row r="301" spans="2:38" ht="14.45" x14ac:dyDescent="0.3">
      <c r="B301" s="205" t="s">
        <v>1100</v>
      </c>
      <c r="C301" s="206" t="s">
        <v>1101</v>
      </c>
      <c r="D3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07">
        <f t="shared" si="169"/>
        <v>0</v>
      </c>
      <c r="G301" s="207"/>
      <c r="H301" s="207">
        <f t="shared" si="170"/>
        <v>0</v>
      </c>
      <c r="I301" s="207"/>
      <c r="J301" s="207">
        <f t="shared" si="171"/>
        <v>0</v>
      </c>
      <c r="K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07">
        <f t="shared" si="172"/>
        <v>0</v>
      </c>
      <c r="Z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07">
        <f t="shared" si="173"/>
        <v>0</v>
      </c>
      <c r="AD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07">
        <f t="shared" si="174"/>
        <v>0</v>
      </c>
      <c r="AH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07">
        <f t="shared" si="175"/>
        <v>0</v>
      </c>
      <c r="AL301" s="207">
        <f t="shared" si="176"/>
        <v>0</v>
      </c>
    </row>
    <row r="302" spans="2:38" ht="14.45" x14ac:dyDescent="0.3">
      <c r="B302" s="205" t="s">
        <v>1102</v>
      </c>
      <c r="C302" s="206" t="s">
        <v>1103</v>
      </c>
      <c r="D3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07">
        <f t="shared" si="169"/>
        <v>0</v>
      </c>
      <c r="G302" s="207"/>
      <c r="H302" s="207">
        <f t="shared" si="170"/>
        <v>0</v>
      </c>
      <c r="I302" s="207"/>
      <c r="J302" s="207">
        <f t="shared" si="171"/>
        <v>0</v>
      </c>
      <c r="K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07">
        <f t="shared" si="172"/>
        <v>0</v>
      </c>
      <c r="Z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07">
        <f t="shared" si="173"/>
        <v>0</v>
      </c>
      <c r="AD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07">
        <f t="shared" si="174"/>
        <v>0</v>
      </c>
      <c r="AH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07">
        <f t="shared" si="175"/>
        <v>0</v>
      </c>
      <c r="AL302" s="207">
        <f t="shared" si="176"/>
        <v>0</v>
      </c>
    </row>
    <row r="303" spans="2:38" ht="14.45" x14ac:dyDescent="0.3">
      <c r="B303" s="205" t="s">
        <v>1104</v>
      </c>
      <c r="C303" s="206" t="s">
        <v>1105</v>
      </c>
      <c r="D3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07">
        <f t="shared" si="169"/>
        <v>0</v>
      </c>
      <c r="G303" s="207"/>
      <c r="H303" s="207">
        <f t="shared" si="170"/>
        <v>0</v>
      </c>
      <c r="I303" s="207"/>
      <c r="J303" s="207">
        <f t="shared" si="171"/>
        <v>0</v>
      </c>
      <c r="K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07">
        <f t="shared" si="172"/>
        <v>0</v>
      </c>
      <c r="Z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07">
        <f t="shared" si="173"/>
        <v>0</v>
      </c>
      <c r="AD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07">
        <f t="shared" si="174"/>
        <v>0</v>
      </c>
      <c r="AH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07">
        <f t="shared" si="175"/>
        <v>0</v>
      </c>
      <c r="AL303" s="207">
        <f t="shared" si="176"/>
        <v>0</v>
      </c>
    </row>
    <row r="304" spans="2:38" ht="14.45" x14ac:dyDescent="0.3">
      <c r="B304" s="205" t="s">
        <v>1106</v>
      </c>
      <c r="C304" s="206" t="s">
        <v>1107</v>
      </c>
      <c r="D30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07">
        <f t="shared" ref="F304:F335" si="177">D304+E304</f>
        <v>0</v>
      </c>
      <c r="G304" s="207"/>
      <c r="H304" s="207">
        <f t="shared" ref="H304:H335" si="178">F304-G304</f>
        <v>0</v>
      </c>
      <c r="I304" s="207"/>
      <c r="J304" s="207">
        <f t="shared" ref="J304:J335" si="179">F304-I304</f>
        <v>0</v>
      </c>
      <c r="K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07">
        <f t="shared" ref="Y304:Y335" si="180">V304+W304+X304</f>
        <v>0</v>
      </c>
      <c r="Z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07">
        <f t="shared" ref="AC304:AC335" si="181">Z304+AA304+AB304</f>
        <v>0</v>
      </c>
      <c r="AD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07">
        <f t="shared" ref="AG304:AG335" si="182">AD304+AE304+AF304</f>
        <v>0</v>
      </c>
      <c r="AH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07">
        <f t="shared" ref="AK304:AK335" si="183">AH304+AI304+AJ304</f>
        <v>0</v>
      </c>
      <c r="AL304" s="207">
        <f t="shared" ref="AL304:AL335" si="184">Y304+AC304+AG304+AK304</f>
        <v>0</v>
      </c>
    </row>
    <row r="305" spans="2:38" ht="14.45" x14ac:dyDescent="0.3">
      <c r="B305" s="205" t="s">
        <v>1108</v>
      </c>
      <c r="C305" s="206" t="s">
        <v>1109</v>
      </c>
      <c r="D3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07">
        <f t="shared" si="177"/>
        <v>0</v>
      </c>
      <c r="G305" s="207"/>
      <c r="H305" s="207">
        <f t="shared" si="178"/>
        <v>0</v>
      </c>
      <c r="I305" s="207"/>
      <c r="J305" s="207">
        <f t="shared" si="179"/>
        <v>0</v>
      </c>
      <c r="K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07">
        <f t="shared" si="180"/>
        <v>0</v>
      </c>
      <c r="Z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07">
        <f t="shared" si="181"/>
        <v>0</v>
      </c>
      <c r="AD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07">
        <f t="shared" si="182"/>
        <v>0</v>
      </c>
      <c r="AH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07">
        <f t="shared" si="183"/>
        <v>0</v>
      </c>
      <c r="AL305" s="207">
        <f t="shared" si="184"/>
        <v>0</v>
      </c>
    </row>
    <row r="306" spans="2:38" ht="14.45" x14ac:dyDescent="0.3">
      <c r="B306" s="205" t="s">
        <v>1110</v>
      </c>
      <c r="C306" s="206" t="s">
        <v>1111</v>
      </c>
      <c r="D3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07">
        <f t="shared" si="177"/>
        <v>0</v>
      </c>
      <c r="G306" s="207"/>
      <c r="H306" s="207">
        <f t="shared" si="178"/>
        <v>0</v>
      </c>
      <c r="I306" s="207"/>
      <c r="J306" s="207">
        <f t="shared" si="179"/>
        <v>0</v>
      </c>
      <c r="K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07">
        <f t="shared" si="180"/>
        <v>0</v>
      </c>
      <c r="Z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07">
        <f t="shared" si="181"/>
        <v>0</v>
      </c>
      <c r="AD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07">
        <f t="shared" si="182"/>
        <v>0</v>
      </c>
      <c r="AH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07">
        <f t="shared" si="183"/>
        <v>0</v>
      </c>
      <c r="AL306" s="207">
        <f t="shared" si="184"/>
        <v>0</v>
      </c>
    </row>
    <row r="307" spans="2:38" ht="14.45" x14ac:dyDescent="0.3">
      <c r="B307" s="205" t="s">
        <v>1112</v>
      </c>
      <c r="C307" s="206" t="s">
        <v>1113</v>
      </c>
      <c r="D3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07">
        <f t="shared" si="177"/>
        <v>0</v>
      </c>
      <c r="G307" s="207"/>
      <c r="H307" s="207">
        <f t="shared" si="178"/>
        <v>0</v>
      </c>
      <c r="I307" s="207"/>
      <c r="J307" s="207">
        <f t="shared" si="179"/>
        <v>0</v>
      </c>
      <c r="K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07">
        <f t="shared" si="180"/>
        <v>0</v>
      </c>
      <c r="Z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07">
        <f t="shared" si="181"/>
        <v>0</v>
      </c>
      <c r="AD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07">
        <f t="shared" si="182"/>
        <v>0</v>
      </c>
      <c r="AH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07">
        <f t="shared" si="183"/>
        <v>0</v>
      </c>
      <c r="AL307" s="207">
        <f t="shared" si="184"/>
        <v>0</v>
      </c>
    </row>
    <row r="308" spans="2:38" ht="14.45" x14ac:dyDescent="0.3">
      <c r="B308" s="205" t="s">
        <v>1114</v>
      </c>
      <c r="C308" s="206" t="s">
        <v>1115</v>
      </c>
      <c r="D3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07">
        <f t="shared" si="177"/>
        <v>0</v>
      </c>
      <c r="G308" s="207"/>
      <c r="H308" s="207">
        <f t="shared" si="178"/>
        <v>0</v>
      </c>
      <c r="I308" s="207"/>
      <c r="J308" s="207">
        <f t="shared" si="179"/>
        <v>0</v>
      </c>
      <c r="K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07">
        <f t="shared" si="180"/>
        <v>0</v>
      </c>
      <c r="Z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07">
        <f t="shared" si="181"/>
        <v>0</v>
      </c>
      <c r="AD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07">
        <f t="shared" si="182"/>
        <v>0</v>
      </c>
      <c r="AH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07">
        <f t="shared" si="183"/>
        <v>0</v>
      </c>
      <c r="AL308" s="207">
        <f t="shared" si="184"/>
        <v>0</v>
      </c>
    </row>
    <row r="309" spans="2:38" ht="14.45" x14ac:dyDescent="0.3">
      <c r="B309" s="205" t="s">
        <v>1116</v>
      </c>
      <c r="C309" s="206" t="s">
        <v>1117</v>
      </c>
      <c r="D3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07">
        <f t="shared" si="177"/>
        <v>0</v>
      </c>
      <c r="G309" s="207"/>
      <c r="H309" s="207">
        <f t="shared" si="178"/>
        <v>0</v>
      </c>
      <c r="I309" s="207"/>
      <c r="J309" s="207">
        <f t="shared" si="179"/>
        <v>0</v>
      </c>
      <c r="K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07">
        <f t="shared" si="180"/>
        <v>0</v>
      </c>
      <c r="Z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07">
        <f t="shared" si="181"/>
        <v>0</v>
      </c>
      <c r="AD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07">
        <f t="shared" si="182"/>
        <v>0</v>
      </c>
      <c r="AH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07">
        <f t="shared" si="183"/>
        <v>0</v>
      </c>
      <c r="AL309" s="207">
        <f t="shared" si="184"/>
        <v>0</v>
      </c>
    </row>
    <row r="310" spans="2:38" ht="14.45" x14ac:dyDescent="0.3">
      <c r="B310" s="205" t="s">
        <v>1118</v>
      </c>
      <c r="C310" s="206" t="s">
        <v>1119</v>
      </c>
      <c r="D3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07">
        <f t="shared" si="177"/>
        <v>0</v>
      </c>
      <c r="G310" s="207"/>
      <c r="H310" s="207">
        <f t="shared" si="178"/>
        <v>0</v>
      </c>
      <c r="I310" s="207"/>
      <c r="J310" s="207">
        <f t="shared" si="179"/>
        <v>0</v>
      </c>
      <c r="K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07">
        <f t="shared" si="180"/>
        <v>0</v>
      </c>
      <c r="Z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07">
        <f t="shared" si="181"/>
        <v>0</v>
      </c>
      <c r="AD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07">
        <f t="shared" si="182"/>
        <v>0</v>
      </c>
      <c r="AH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07">
        <f t="shared" si="183"/>
        <v>0</v>
      </c>
      <c r="AL310" s="207">
        <f t="shared" si="184"/>
        <v>0</v>
      </c>
    </row>
    <row r="311" spans="2:38" ht="14.45" x14ac:dyDescent="0.3">
      <c r="B311" s="205" t="s">
        <v>1120</v>
      </c>
      <c r="C311" s="206" t="s">
        <v>1121</v>
      </c>
      <c r="D3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07">
        <f t="shared" si="177"/>
        <v>0</v>
      </c>
      <c r="G311" s="207"/>
      <c r="H311" s="207">
        <f t="shared" si="178"/>
        <v>0</v>
      </c>
      <c r="I311" s="207"/>
      <c r="J311" s="207">
        <f t="shared" si="179"/>
        <v>0</v>
      </c>
      <c r="K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07">
        <f t="shared" si="180"/>
        <v>0</v>
      </c>
      <c r="Z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07">
        <f t="shared" si="181"/>
        <v>0</v>
      </c>
      <c r="AD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07">
        <f t="shared" si="182"/>
        <v>0</v>
      </c>
      <c r="AH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07">
        <f t="shared" si="183"/>
        <v>0</v>
      </c>
      <c r="AL311" s="207">
        <f t="shared" si="184"/>
        <v>0</v>
      </c>
    </row>
    <row r="312" spans="2:38" ht="14.45" x14ac:dyDescent="0.3">
      <c r="B312" s="205" t="s">
        <v>1122</v>
      </c>
      <c r="C312" s="206" t="s">
        <v>1123</v>
      </c>
      <c r="D31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07">
        <f t="shared" si="177"/>
        <v>0</v>
      </c>
      <c r="G312" s="207"/>
      <c r="H312" s="207">
        <f t="shared" si="178"/>
        <v>0</v>
      </c>
      <c r="I312" s="207"/>
      <c r="J312" s="207">
        <f t="shared" si="179"/>
        <v>0</v>
      </c>
      <c r="K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07">
        <f t="shared" si="180"/>
        <v>0</v>
      </c>
      <c r="Z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07">
        <f t="shared" si="181"/>
        <v>0</v>
      </c>
      <c r="AD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07">
        <f t="shared" si="182"/>
        <v>0</v>
      </c>
      <c r="AH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07">
        <f t="shared" si="183"/>
        <v>0</v>
      </c>
      <c r="AL312" s="207">
        <f t="shared" si="184"/>
        <v>0</v>
      </c>
    </row>
    <row r="313" spans="2:38" ht="14.45" x14ac:dyDescent="0.3">
      <c r="B313" s="205" t="s">
        <v>1124</v>
      </c>
      <c r="C313" s="206" t="s">
        <v>1125</v>
      </c>
      <c r="D31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07">
        <f t="shared" si="177"/>
        <v>0</v>
      </c>
      <c r="G313" s="207"/>
      <c r="H313" s="207">
        <f t="shared" si="178"/>
        <v>0</v>
      </c>
      <c r="I313" s="207"/>
      <c r="J313" s="207">
        <f t="shared" si="179"/>
        <v>0</v>
      </c>
      <c r="K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07">
        <f t="shared" si="180"/>
        <v>0</v>
      </c>
      <c r="Z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07">
        <f t="shared" si="181"/>
        <v>0</v>
      </c>
      <c r="AD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07">
        <f t="shared" si="182"/>
        <v>0</v>
      </c>
      <c r="AH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07">
        <f t="shared" si="183"/>
        <v>0</v>
      </c>
      <c r="AL313" s="207">
        <f t="shared" si="184"/>
        <v>0</v>
      </c>
    </row>
    <row r="314" spans="2:38" ht="14.45" x14ac:dyDescent="0.3">
      <c r="B314" s="205" t="s">
        <v>1126</v>
      </c>
      <c r="C314" s="206" t="s">
        <v>1127</v>
      </c>
      <c r="D3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07">
        <f t="shared" si="177"/>
        <v>0</v>
      </c>
      <c r="G314" s="207"/>
      <c r="H314" s="207">
        <f t="shared" si="178"/>
        <v>0</v>
      </c>
      <c r="I314" s="207"/>
      <c r="J314" s="207">
        <f t="shared" si="179"/>
        <v>0</v>
      </c>
      <c r="K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07">
        <f t="shared" si="180"/>
        <v>0</v>
      </c>
      <c r="Z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07">
        <f t="shared" si="181"/>
        <v>0</v>
      </c>
      <c r="AD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07">
        <f t="shared" si="182"/>
        <v>0</v>
      </c>
      <c r="AH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07">
        <f t="shared" si="183"/>
        <v>0</v>
      </c>
      <c r="AL314" s="207">
        <f t="shared" si="184"/>
        <v>0</v>
      </c>
    </row>
    <row r="315" spans="2:38" ht="14.45" x14ac:dyDescent="0.3">
      <c r="B315" s="214" t="s">
        <v>392</v>
      </c>
      <c r="C315" s="215" t="s">
        <v>265</v>
      </c>
      <c r="D315" s="216">
        <f>SUM(D316:D329)</f>
        <v>483.33333333333337</v>
      </c>
      <c r="E315" s="216">
        <f>SUM(E316:E329)</f>
        <v>41250</v>
      </c>
      <c r="F315" s="216">
        <f t="shared" si="177"/>
        <v>41733.333333333336</v>
      </c>
      <c r="G315" s="216">
        <f>SUM(G316:G329)</f>
        <v>0</v>
      </c>
      <c r="H315" s="216">
        <f t="shared" si="178"/>
        <v>41733.333333333336</v>
      </c>
      <c r="I315" s="216">
        <f>SUM(I316:I329)</f>
        <v>0</v>
      </c>
      <c r="J315" s="216">
        <f t="shared" si="179"/>
        <v>41733.333333333336</v>
      </c>
      <c r="K315" s="216">
        <f t="shared" ref="K315:X315" si="185">SUM(K316:K329)</f>
        <v>483.33333333333337</v>
      </c>
      <c r="L315" s="216">
        <f t="shared" si="185"/>
        <v>0</v>
      </c>
      <c r="M315" s="216">
        <f t="shared" si="185"/>
        <v>0</v>
      </c>
      <c r="N315" s="216">
        <f t="shared" si="185"/>
        <v>5550</v>
      </c>
      <c r="O315" s="216">
        <f t="shared" si="185"/>
        <v>14000</v>
      </c>
      <c r="P315" s="216">
        <f t="shared" si="185"/>
        <v>21700</v>
      </c>
      <c r="Q315" s="216">
        <f t="shared" si="185"/>
        <v>0</v>
      </c>
      <c r="R315" s="216">
        <f t="shared" si="185"/>
        <v>0</v>
      </c>
      <c r="S315" s="216">
        <f t="shared" si="185"/>
        <v>0</v>
      </c>
      <c r="T315" s="216">
        <f t="shared" si="185"/>
        <v>0</v>
      </c>
      <c r="U315" s="216">
        <f t="shared" si="185"/>
        <v>0</v>
      </c>
      <c r="V315" s="216">
        <f t="shared" si="185"/>
        <v>0</v>
      </c>
      <c r="W315" s="216">
        <f t="shared" si="185"/>
        <v>22183.333333333332</v>
      </c>
      <c r="X315" s="216">
        <f t="shared" si="185"/>
        <v>0</v>
      </c>
      <c r="Y315" s="216">
        <f t="shared" si="180"/>
        <v>22183.333333333332</v>
      </c>
      <c r="Z315" s="216">
        <f>SUM(Z316:Z329)</f>
        <v>0</v>
      </c>
      <c r="AA315" s="216">
        <f>SUM(AA316:AA329)</f>
        <v>14000</v>
      </c>
      <c r="AB315" s="216">
        <f>SUM(AB316:AB329)</f>
        <v>0</v>
      </c>
      <c r="AC315" s="216">
        <f t="shared" si="181"/>
        <v>14000</v>
      </c>
      <c r="AD315" s="216">
        <f>SUM(AD316:AD329)</f>
        <v>0</v>
      </c>
      <c r="AE315" s="216">
        <f>SUM(AE316:AE329)</f>
        <v>0</v>
      </c>
      <c r="AF315" s="216">
        <f>SUM(AF316:AF329)</f>
        <v>0</v>
      </c>
      <c r="AG315" s="216">
        <f t="shared" si="182"/>
        <v>0</v>
      </c>
      <c r="AH315" s="216">
        <f>SUM(AH316:AH329)</f>
        <v>0</v>
      </c>
      <c r="AI315" s="216">
        <f>SUM(AI316:AI329)</f>
        <v>0</v>
      </c>
      <c r="AJ315" s="216">
        <f>SUM(AJ316:AJ329)</f>
        <v>0</v>
      </c>
      <c r="AK315" s="216">
        <f t="shared" si="183"/>
        <v>0</v>
      </c>
      <c r="AL315" s="216">
        <f t="shared" si="184"/>
        <v>36183.333333333328</v>
      </c>
    </row>
    <row r="316" spans="2:38" ht="14.45" x14ac:dyDescent="0.3">
      <c r="B316" s="205" t="s">
        <v>1128</v>
      </c>
      <c r="C316" s="206" t="s">
        <v>1129</v>
      </c>
      <c r="D3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07">
        <f t="shared" si="177"/>
        <v>0</v>
      </c>
      <c r="G316" s="207"/>
      <c r="H316" s="207">
        <f t="shared" si="178"/>
        <v>0</v>
      </c>
      <c r="I316" s="207"/>
      <c r="J316" s="207">
        <f t="shared" si="179"/>
        <v>0</v>
      </c>
      <c r="K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07">
        <f t="shared" si="180"/>
        <v>0</v>
      </c>
      <c r="Z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07">
        <f t="shared" si="181"/>
        <v>0</v>
      </c>
      <c r="AD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07">
        <f t="shared" si="182"/>
        <v>0</v>
      </c>
      <c r="AH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07">
        <f t="shared" si="183"/>
        <v>0</v>
      </c>
      <c r="AL316" s="207">
        <f t="shared" si="184"/>
        <v>0</v>
      </c>
    </row>
    <row r="317" spans="2:38" x14ac:dyDescent="0.25">
      <c r="B317" s="205" t="s">
        <v>393</v>
      </c>
      <c r="C317" s="206" t="s">
        <v>1130</v>
      </c>
      <c r="D3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483.33333333333337</v>
      </c>
      <c r="E3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07">
        <f t="shared" si="177"/>
        <v>483.33333333333337</v>
      </c>
      <c r="G317" s="207"/>
      <c r="H317" s="207">
        <f t="shared" si="178"/>
        <v>483.33333333333337</v>
      </c>
      <c r="I317" s="207"/>
      <c r="J317" s="207">
        <f t="shared" si="179"/>
        <v>483.33333333333337</v>
      </c>
      <c r="K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483.33333333333337</v>
      </c>
      <c r="L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483.33333333333337</v>
      </c>
      <c r="X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07">
        <f t="shared" si="180"/>
        <v>483.33333333333337</v>
      </c>
      <c r="Z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07">
        <f t="shared" si="181"/>
        <v>0</v>
      </c>
      <c r="AD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07">
        <f t="shared" si="182"/>
        <v>0</v>
      </c>
      <c r="AH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07">
        <f t="shared" si="183"/>
        <v>0</v>
      </c>
      <c r="AL317" s="207">
        <f t="shared" si="184"/>
        <v>483.33333333333337</v>
      </c>
    </row>
    <row r="318" spans="2:38" x14ac:dyDescent="0.25">
      <c r="B318" s="205" t="s">
        <v>1131</v>
      </c>
      <c r="C318" s="206" t="s">
        <v>1132</v>
      </c>
      <c r="D3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07">
        <f t="shared" si="177"/>
        <v>0</v>
      </c>
      <c r="G318" s="207"/>
      <c r="H318" s="207">
        <f t="shared" si="178"/>
        <v>0</v>
      </c>
      <c r="I318" s="207"/>
      <c r="J318" s="207">
        <f t="shared" si="179"/>
        <v>0</v>
      </c>
      <c r="K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07">
        <f t="shared" si="180"/>
        <v>0</v>
      </c>
      <c r="Z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07">
        <f t="shared" si="181"/>
        <v>0</v>
      </c>
      <c r="AD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07">
        <f t="shared" si="182"/>
        <v>0</v>
      </c>
      <c r="AH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07">
        <f t="shared" si="183"/>
        <v>0</v>
      </c>
      <c r="AL318" s="207">
        <f t="shared" si="184"/>
        <v>0</v>
      </c>
    </row>
    <row r="319" spans="2:38" x14ac:dyDescent="0.25">
      <c r="B319" s="205" t="s">
        <v>1133</v>
      </c>
      <c r="C319" s="206" t="s">
        <v>1134</v>
      </c>
      <c r="D3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07">
        <f t="shared" si="177"/>
        <v>0</v>
      </c>
      <c r="G319" s="207"/>
      <c r="H319" s="207">
        <f t="shared" si="178"/>
        <v>0</v>
      </c>
      <c r="I319" s="207"/>
      <c r="J319" s="207">
        <f t="shared" si="179"/>
        <v>0</v>
      </c>
      <c r="K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07">
        <f t="shared" si="180"/>
        <v>0</v>
      </c>
      <c r="Z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07">
        <f t="shared" si="181"/>
        <v>0</v>
      </c>
      <c r="AD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07">
        <f t="shared" si="182"/>
        <v>0</v>
      </c>
      <c r="AH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07">
        <f t="shared" si="183"/>
        <v>0</v>
      </c>
      <c r="AL319" s="207">
        <f t="shared" si="184"/>
        <v>0</v>
      </c>
    </row>
    <row r="320" spans="2:38" ht="14.45" x14ac:dyDescent="0.3">
      <c r="B320" s="205" t="s">
        <v>1135</v>
      </c>
      <c r="C320" s="206" t="s">
        <v>1136</v>
      </c>
      <c r="D3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07">
        <f t="shared" si="177"/>
        <v>0</v>
      </c>
      <c r="G320" s="207"/>
      <c r="H320" s="207">
        <f t="shared" si="178"/>
        <v>0</v>
      </c>
      <c r="I320" s="207"/>
      <c r="J320" s="207">
        <f t="shared" si="179"/>
        <v>0</v>
      </c>
      <c r="K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07">
        <f t="shared" si="180"/>
        <v>0</v>
      </c>
      <c r="Z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07">
        <f t="shared" si="181"/>
        <v>0</v>
      </c>
      <c r="AD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07">
        <f t="shared" si="182"/>
        <v>0</v>
      </c>
      <c r="AH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07">
        <f t="shared" si="183"/>
        <v>0</v>
      </c>
      <c r="AL320" s="207">
        <f t="shared" si="184"/>
        <v>0</v>
      </c>
    </row>
    <row r="321" spans="2:38" ht="14.45" x14ac:dyDescent="0.3">
      <c r="B321" s="205" t="s">
        <v>1137</v>
      </c>
      <c r="C321" s="206" t="s">
        <v>1138</v>
      </c>
      <c r="D3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07">
        <f t="shared" si="177"/>
        <v>0</v>
      </c>
      <c r="G321" s="207"/>
      <c r="H321" s="207">
        <f t="shared" si="178"/>
        <v>0</v>
      </c>
      <c r="I321" s="207"/>
      <c r="J321" s="207">
        <f t="shared" si="179"/>
        <v>0</v>
      </c>
      <c r="K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07">
        <f t="shared" si="180"/>
        <v>0</v>
      </c>
      <c r="Z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07">
        <f t="shared" si="181"/>
        <v>0</v>
      </c>
      <c r="AD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07">
        <f t="shared" si="182"/>
        <v>0</v>
      </c>
      <c r="AH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07">
        <f t="shared" si="183"/>
        <v>0</v>
      </c>
      <c r="AL321" s="207">
        <f t="shared" si="184"/>
        <v>0</v>
      </c>
    </row>
    <row r="322" spans="2:38" ht="14.45" x14ac:dyDescent="0.3">
      <c r="B322" s="205" t="s">
        <v>394</v>
      </c>
      <c r="C322" s="206" t="s">
        <v>1139</v>
      </c>
      <c r="D3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07">
        <f t="shared" si="177"/>
        <v>0</v>
      </c>
      <c r="G322" s="207"/>
      <c r="H322" s="207">
        <f t="shared" si="178"/>
        <v>0</v>
      </c>
      <c r="I322" s="207"/>
      <c r="J322" s="207">
        <f t="shared" si="179"/>
        <v>0</v>
      </c>
      <c r="K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07">
        <f t="shared" si="180"/>
        <v>0</v>
      </c>
      <c r="Z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07">
        <f t="shared" si="181"/>
        <v>0</v>
      </c>
      <c r="AD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07">
        <f t="shared" si="182"/>
        <v>0</v>
      </c>
      <c r="AH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07">
        <f t="shared" si="183"/>
        <v>0</v>
      </c>
      <c r="AL322" s="207">
        <f t="shared" si="184"/>
        <v>0</v>
      </c>
    </row>
    <row r="323" spans="2:38" ht="14.45" x14ac:dyDescent="0.3">
      <c r="B323" s="205" t="s">
        <v>1140</v>
      </c>
      <c r="C323" s="206" t="s">
        <v>1141</v>
      </c>
      <c r="D3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07">
        <f t="shared" si="177"/>
        <v>0</v>
      </c>
      <c r="G323" s="207"/>
      <c r="H323" s="207">
        <f t="shared" si="178"/>
        <v>0</v>
      </c>
      <c r="I323" s="207"/>
      <c r="J323" s="207">
        <f t="shared" si="179"/>
        <v>0</v>
      </c>
      <c r="K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07">
        <f t="shared" si="180"/>
        <v>0</v>
      </c>
      <c r="Z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07">
        <f t="shared" si="181"/>
        <v>0</v>
      </c>
      <c r="AD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07">
        <f t="shared" si="182"/>
        <v>0</v>
      </c>
      <c r="AH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07">
        <f t="shared" si="183"/>
        <v>0</v>
      </c>
      <c r="AL323" s="207">
        <f t="shared" si="184"/>
        <v>0</v>
      </c>
    </row>
    <row r="324" spans="2:38" ht="14.45" x14ac:dyDescent="0.3">
      <c r="B324" s="205" t="s">
        <v>1142</v>
      </c>
      <c r="C324" s="206" t="s">
        <v>1143</v>
      </c>
      <c r="D3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07">
        <f t="shared" si="177"/>
        <v>0</v>
      </c>
      <c r="G324" s="207"/>
      <c r="H324" s="207">
        <f t="shared" si="178"/>
        <v>0</v>
      </c>
      <c r="I324" s="207"/>
      <c r="J324" s="207">
        <f t="shared" si="179"/>
        <v>0</v>
      </c>
      <c r="K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07">
        <f t="shared" si="180"/>
        <v>0</v>
      </c>
      <c r="Z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07">
        <f t="shared" si="181"/>
        <v>0</v>
      </c>
      <c r="AD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07">
        <f t="shared" si="182"/>
        <v>0</v>
      </c>
      <c r="AH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07">
        <f t="shared" si="183"/>
        <v>0</v>
      </c>
      <c r="AL324" s="207">
        <f t="shared" si="184"/>
        <v>0</v>
      </c>
    </row>
    <row r="325" spans="2:38" ht="14.45" x14ac:dyDescent="0.3">
      <c r="B325" s="205" t="s">
        <v>1144</v>
      </c>
      <c r="C325" s="206" t="s">
        <v>1145</v>
      </c>
      <c r="D3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27250</v>
      </c>
      <c r="F325" s="207">
        <f t="shared" si="177"/>
        <v>27250</v>
      </c>
      <c r="G325" s="207"/>
      <c r="H325" s="207">
        <f t="shared" si="178"/>
        <v>27250</v>
      </c>
      <c r="I325" s="207"/>
      <c r="J325" s="207">
        <f t="shared" si="179"/>
        <v>27250</v>
      </c>
      <c r="K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5550</v>
      </c>
      <c r="O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21700</v>
      </c>
      <c r="Q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21700</v>
      </c>
      <c r="X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07">
        <f t="shared" si="180"/>
        <v>21700</v>
      </c>
      <c r="Z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07">
        <f t="shared" si="181"/>
        <v>0</v>
      </c>
      <c r="AD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07">
        <f t="shared" si="182"/>
        <v>0</v>
      </c>
      <c r="AH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07">
        <f t="shared" si="183"/>
        <v>0</v>
      </c>
      <c r="AL325" s="207">
        <f t="shared" si="184"/>
        <v>21700</v>
      </c>
    </row>
    <row r="326" spans="2:38" ht="14.45" x14ac:dyDescent="0.3">
      <c r="B326" s="205" t="s">
        <v>1146</v>
      </c>
      <c r="C326" s="206" t="s">
        <v>1147</v>
      </c>
      <c r="D3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07">
        <f t="shared" si="177"/>
        <v>0</v>
      </c>
      <c r="G326" s="207"/>
      <c r="H326" s="207">
        <f t="shared" si="178"/>
        <v>0</v>
      </c>
      <c r="I326" s="207"/>
      <c r="J326" s="207">
        <f t="shared" si="179"/>
        <v>0</v>
      </c>
      <c r="K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07">
        <f t="shared" si="180"/>
        <v>0</v>
      </c>
      <c r="Z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07">
        <f t="shared" si="181"/>
        <v>0</v>
      </c>
      <c r="AD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07">
        <f t="shared" si="182"/>
        <v>0</v>
      </c>
      <c r="AH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07">
        <f t="shared" si="183"/>
        <v>0</v>
      </c>
      <c r="AL326" s="207">
        <f t="shared" si="184"/>
        <v>0</v>
      </c>
    </row>
    <row r="327" spans="2:38" ht="14.45" x14ac:dyDescent="0.3">
      <c r="B327" s="205" t="s">
        <v>1148</v>
      </c>
      <c r="C327" s="206" t="s">
        <v>1149</v>
      </c>
      <c r="D3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07">
        <f t="shared" si="177"/>
        <v>0</v>
      </c>
      <c r="G327" s="207"/>
      <c r="H327" s="207">
        <f t="shared" si="178"/>
        <v>0</v>
      </c>
      <c r="I327" s="207"/>
      <c r="J327" s="207">
        <f t="shared" si="179"/>
        <v>0</v>
      </c>
      <c r="K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07">
        <f t="shared" si="180"/>
        <v>0</v>
      </c>
      <c r="Z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07">
        <f t="shared" si="181"/>
        <v>0</v>
      </c>
      <c r="AD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07">
        <f t="shared" si="182"/>
        <v>0</v>
      </c>
      <c r="AH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07">
        <f t="shared" si="183"/>
        <v>0</v>
      </c>
      <c r="AL327" s="207">
        <f t="shared" si="184"/>
        <v>0</v>
      </c>
    </row>
    <row r="328" spans="2:38" ht="14.45" x14ac:dyDescent="0.3">
      <c r="B328" s="205" t="s">
        <v>1150</v>
      </c>
      <c r="C328" s="206" t="s">
        <v>1151</v>
      </c>
      <c r="D3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14000</v>
      </c>
      <c r="F328" s="207">
        <f t="shared" si="177"/>
        <v>14000</v>
      </c>
      <c r="G328" s="207"/>
      <c r="H328" s="207">
        <f t="shared" si="178"/>
        <v>14000</v>
      </c>
      <c r="I328" s="207"/>
      <c r="J328" s="207">
        <f t="shared" si="179"/>
        <v>14000</v>
      </c>
      <c r="K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14000</v>
      </c>
      <c r="P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07">
        <f t="shared" si="180"/>
        <v>0</v>
      </c>
      <c r="Z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14000</v>
      </c>
      <c r="AB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07">
        <f t="shared" si="181"/>
        <v>14000</v>
      </c>
      <c r="AD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07">
        <f t="shared" si="182"/>
        <v>0</v>
      </c>
      <c r="AH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07">
        <f t="shared" si="183"/>
        <v>0</v>
      </c>
      <c r="AL328" s="207">
        <f t="shared" si="184"/>
        <v>14000</v>
      </c>
    </row>
    <row r="329" spans="2:38" ht="14.45" x14ac:dyDescent="0.3">
      <c r="B329" s="205" t="s">
        <v>1152</v>
      </c>
      <c r="C329" s="206" t="s">
        <v>1153</v>
      </c>
      <c r="D3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07">
        <f t="shared" si="177"/>
        <v>0</v>
      </c>
      <c r="G329" s="207"/>
      <c r="H329" s="207">
        <f t="shared" si="178"/>
        <v>0</v>
      </c>
      <c r="I329" s="207"/>
      <c r="J329" s="207">
        <f t="shared" si="179"/>
        <v>0</v>
      </c>
      <c r="K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07">
        <f t="shared" si="180"/>
        <v>0</v>
      </c>
      <c r="Z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07">
        <f t="shared" si="181"/>
        <v>0</v>
      </c>
      <c r="AD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07">
        <f t="shared" si="182"/>
        <v>0</v>
      </c>
      <c r="AH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07">
        <f t="shared" si="183"/>
        <v>0</v>
      </c>
      <c r="AL329" s="207">
        <f t="shared" si="184"/>
        <v>0</v>
      </c>
    </row>
    <row r="330" spans="2:38" ht="14.45" x14ac:dyDescent="0.3">
      <c r="B330" s="202" t="s">
        <v>376</v>
      </c>
      <c r="C330" s="203" t="s">
        <v>253</v>
      </c>
      <c r="D330" s="204">
        <f>D331</f>
        <v>0</v>
      </c>
      <c r="E330" s="204">
        <f>E331</f>
        <v>0</v>
      </c>
      <c r="F330" s="204">
        <f t="shared" si="177"/>
        <v>0</v>
      </c>
      <c r="G330" s="204">
        <f>G331</f>
        <v>0</v>
      </c>
      <c r="H330" s="204">
        <f t="shared" si="178"/>
        <v>0</v>
      </c>
      <c r="I330" s="204">
        <f>I331</f>
        <v>0</v>
      </c>
      <c r="J330" s="204">
        <f t="shared" si="179"/>
        <v>0</v>
      </c>
      <c r="K330" s="204">
        <f t="shared" ref="K330:AJ330" si="186">K331</f>
        <v>0</v>
      </c>
      <c r="L330" s="204">
        <f t="shared" si="186"/>
        <v>0</v>
      </c>
      <c r="M330" s="204">
        <f t="shared" si="186"/>
        <v>0</v>
      </c>
      <c r="N330" s="204">
        <f t="shared" si="186"/>
        <v>0</v>
      </c>
      <c r="O330" s="204">
        <f t="shared" si="186"/>
        <v>0</v>
      </c>
      <c r="P330" s="204">
        <f t="shared" si="186"/>
        <v>0</v>
      </c>
      <c r="Q330" s="204">
        <f t="shared" si="186"/>
        <v>0</v>
      </c>
      <c r="R330" s="204">
        <f t="shared" si="186"/>
        <v>0</v>
      </c>
      <c r="S330" s="204">
        <f t="shared" si="186"/>
        <v>0</v>
      </c>
      <c r="T330" s="204">
        <f t="shared" si="186"/>
        <v>0</v>
      </c>
      <c r="U330" s="204">
        <f t="shared" si="186"/>
        <v>0</v>
      </c>
      <c r="V330" s="204">
        <f t="shared" si="186"/>
        <v>0</v>
      </c>
      <c r="W330" s="204">
        <f t="shared" si="186"/>
        <v>0</v>
      </c>
      <c r="X330" s="204">
        <f t="shared" si="186"/>
        <v>0</v>
      </c>
      <c r="Y330" s="204">
        <f t="shared" si="180"/>
        <v>0</v>
      </c>
      <c r="Z330" s="204">
        <f t="shared" si="186"/>
        <v>0</v>
      </c>
      <c r="AA330" s="204">
        <f t="shared" si="186"/>
        <v>0</v>
      </c>
      <c r="AB330" s="204">
        <f t="shared" si="186"/>
        <v>0</v>
      </c>
      <c r="AC330" s="204">
        <f t="shared" si="181"/>
        <v>0</v>
      </c>
      <c r="AD330" s="204">
        <f t="shared" si="186"/>
        <v>0</v>
      </c>
      <c r="AE330" s="204">
        <f t="shared" si="186"/>
        <v>0</v>
      </c>
      <c r="AF330" s="204">
        <f t="shared" si="186"/>
        <v>0</v>
      </c>
      <c r="AG330" s="204">
        <f t="shared" si="182"/>
        <v>0</v>
      </c>
      <c r="AH330" s="204">
        <f t="shared" si="186"/>
        <v>0</v>
      </c>
      <c r="AI330" s="204">
        <f t="shared" si="186"/>
        <v>0</v>
      </c>
      <c r="AJ330" s="204">
        <f t="shared" si="186"/>
        <v>0</v>
      </c>
      <c r="AK330" s="204">
        <f t="shared" si="183"/>
        <v>0</v>
      </c>
      <c r="AL330" s="204">
        <f t="shared" si="184"/>
        <v>0</v>
      </c>
    </row>
    <row r="331" spans="2:38" ht="14.45" x14ac:dyDescent="0.3">
      <c r="B331" s="214" t="s">
        <v>378</v>
      </c>
      <c r="C331" s="215" t="s">
        <v>255</v>
      </c>
      <c r="D331" s="216">
        <f>SUM(D332:D335)</f>
        <v>0</v>
      </c>
      <c r="E331" s="216">
        <f>SUM(E332:E335)</f>
        <v>0</v>
      </c>
      <c r="F331" s="216">
        <f t="shared" si="177"/>
        <v>0</v>
      </c>
      <c r="G331" s="216">
        <f>SUM(G332:G335)</f>
        <v>0</v>
      </c>
      <c r="H331" s="216">
        <f t="shared" si="178"/>
        <v>0</v>
      </c>
      <c r="I331" s="216">
        <f>SUM(I332:I335)</f>
        <v>0</v>
      </c>
      <c r="J331" s="216">
        <f t="shared" si="179"/>
        <v>0</v>
      </c>
      <c r="K331" s="216">
        <f t="shared" ref="K331:X331" si="187">SUM(K332:K335)</f>
        <v>0</v>
      </c>
      <c r="L331" s="216">
        <f t="shared" si="187"/>
        <v>0</v>
      </c>
      <c r="M331" s="216">
        <f t="shared" si="187"/>
        <v>0</v>
      </c>
      <c r="N331" s="216">
        <f t="shared" si="187"/>
        <v>0</v>
      </c>
      <c r="O331" s="216">
        <f t="shared" si="187"/>
        <v>0</v>
      </c>
      <c r="P331" s="216">
        <f t="shared" si="187"/>
        <v>0</v>
      </c>
      <c r="Q331" s="216">
        <f t="shared" si="187"/>
        <v>0</v>
      </c>
      <c r="R331" s="216">
        <f t="shared" si="187"/>
        <v>0</v>
      </c>
      <c r="S331" s="216">
        <f t="shared" si="187"/>
        <v>0</v>
      </c>
      <c r="T331" s="216">
        <f t="shared" si="187"/>
        <v>0</v>
      </c>
      <c r="U331" s="216">
        <f t="shared" si="187"/>
        <v>0</v>
      </c>
      <c r="V331" s="216">
        <f t="shared" si="187"/>
        <v>0</v>
      </c>
      <c r="W331" s="216">
        <f t="shared" si="187"/>
        <v>0</v>
      </c>
      <c r="X331" s="216">
        <f t="shared" si="187"/>
        <v>0</v>
      </c>
      <c r="Y331" s="216">
        <f t="shared" si="180"/>
        <v>0</v>
      </c>
      <c r="Z331" s="216">
        <f>SUM(Z332:Z335)</f>
        <v>0</v>
      </c>
      <c r="AA331" s="216">
        <f>SUM(AA332:AA335)</f>
        <v>0</v>
      </c>
      <c r="AB331" s="216">
        <f>SUM(AB332:AB335)</f>
        <v>0</v>
      </c>
      <c r="AC331" s="216">
        <f t="shared" si="181"/>
        <v>0</v>
      </c>
      <c r="AD331" s="216">
        <f>SUM(AD332:AD335)</f>
        <v>0</v>
      </c>
      <c r="AE331" s="216">
        <f>SUM(AE332:AE335)</f>
        <v>0</v>
      </c>
      <c r="AF331" s="216">
        <f>SUM(AF332:AF335)</f>
        <v>0</v>
      </c>
      <c r="AG331" s="216">
        <f t="shared" si="182"/>
        <v>0</v>
      </c>
      <c r="AH331" s="216">
        <f>SUM(AH332:AH335)</f>
        <v>0</v>
      </c>
      <c r="AI331" s="216">
        <f>SUM(AI332:AI335)</f>
        <v>0</v>
      </c>
      <c r="AJ331" s="216">
        <f>SUM(AJ332:AJ335)</f>
        <v>0</v>
      </c>
      <c r="AK331" s="216">
        <f t="shared" si="183"/>
        <v>0</v>
      </c>
      <c r="AL331" s="216">
        <f t="shared" si="184"/>
        <v>0</v>
      </c>
    </row>
    <row r="332" spans="2:38" ht="14.45" x14ac:dyDescent="0.3">
      <c r="B332" s="205" t="s">
        <v>395</v>
      </c>
      <c r="C332" s="206" t="s">
        <v>266</v>
      </c>
      <c r="D3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07">
        <f t="shared" si="177"/>
        <v>0</v>
      </c>
      <c r="G332" s="207"/>
      <c r="H332" s="207">
        <f t="shared" si="178"/>
        <v>0</v>
      </c>
      <c r="I332" s="207"/>
      <c r="J332" s="207">
        <f t="shared" si="179"/>
        <v>0</v>
      </c>
      <c r="K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07">
        <f t="shared" si="180"/>
        <v>0</v>
      </c>
      <c r="Z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07">
        <f t="shared" si="181"/>
        <v>0</v>
      </c>
      <c r="AD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07">
        <f t="shared" si="182"/>
        <v>0</v>
      </c>
      <c r="AH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07">
        <f t="shared" si="183"/>
        <v>0</v>
      </c>
      <c r="AL332" s="207">
        <f t="shared" si="184"/>
        <v>0</v>
      </c>
    </row>
    <row r="333" spans="2:38" ht="14.45" x14ac:dyDescent="0.3">
      <c r="B333" s="205" t="s">
        <v>1028</v>
      </c>
      <c r="C333" s="206" t="s">
        <v>1029</v>
      </c>
      <c r="D3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07">
        <f t="shared" si="177"/>
        <v>0</v>
      </c>
      <c r="G333" s="207"/>
      <c r="H333" s="207">
        <f t="shared" si="178"/>
        <v>0</v>
      </c>
      <c r="I333" s="207"/>
      <c r="J333" s="207">
        <f t="shared" si="179"/>
        <v>0</v>
      </c>
      <c r="K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07">
        <f t="shared" si="180"/>
        <v>0</v>
      </c>
      <c r="Z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07">
        <f t="shared" si="181"/>
        <v>0</v>
      </c>
      <c r="AD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07">
        <f t="shared" si="182"/>
        <v>0</v>
      </c>
      <c r="AH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07">
        <f t="shared" si="183"/>
        <v>0</v>
      </c>
      <c r="AL333" s="207">
        <f t="shared" si="184"/>
        <v>0</v>
      </c>
    </row>
    <row r="334" spans="2:38" ht="14.45" x14ac:dyDescent="0.3">
      <c r="B334" s="205" t="s">
        <v>1030</v>
      </c>
      <c r="C334" s="206" t="s">
        <v>1031</v>
      </c>
      <c r="D3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07">
        <f t="shared" si="177"/>
        <v>0</v>
      </c>
      <c r="G334" s="207"/>
      <c r="H334" s="207">
        <f t="shared" si="178"/>
        <v>0</v>
      </c>
      <c r="I334" s="207"/>
      <c r="J334" s="207">
        <f t="shared" si="179"/>
        <v>0</v>
      </c>
      <c r="K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07">
        <f t="shared" si="180"/>
        <v>0</v>
      </c>
      <c r="Z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07">
        <f t="shared" si="181"/>
        <v>0</v>
      </c>
      <c r="AD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07">
        <f t="shared" si="182"/>
        <v>0</v>
      </c>
      <c r="AH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07">
        <f t="shared" si="183"/>
        <v>0</v>
      </c>
      <c r="AL334" s="207">
        <f t="shared" si="184"/>
        <v>0</v>
      </c>
    </row>
    <row r="335" spans="2:38" ht="14.45" x14ac:dyDescent="0.3">
      <c r="B335" s="205" t="s">
        <v>1032</v>
      </c>
      <c r="C335" s="206" t="s">
        <v>1033</v>
      </c>
      <c r="D3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07">
        <f t="shared" si="177"/>
        <v>0</v>
      </c>
      <c r="G335" s="207"/>
      <c r="H335" s="207">
        <f t="shared" si="178"/>
        <v>0</v>
      </c>
      <c r="I335" s="207"/>
      <c r="J335" s="207">
        <f t="shared" si="179"/>
        <v>0</v>
      </c>
      <c r="K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07">
        <f t="shared" si="180"/>
        <v>0</v>
      </c>
      <c r="Z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07">
        <f t="shared" si="181"/>
        <v>0</v>
      </c>
      <c r="AD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07">
        <f t="shared" si="182"/>
        <v>0</v>
      </c>
      <c r="AH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07">
        <f t="shared" si="183"/>
        <v>0</v>
      </c>
      <c r="AL335" s="207">
        <f t="shared" si="184"/>
        <v>0</v>
      </c>
    </row>
    <row r="336" spans="2:38" ht="14.45" x14ac:dyDescent="0.3">
      <c r="B336" s="202" t="s">
        <v>396</v>
      </c>
      <c r="C336" s="203" t="s">
        <v>267</v>
      </c>
      <c r="D336" s="204">
        <f>D337+D340+D378+D384</f>
        <v>801740</v>
      </c>
      <c r="E336" s="204">
        <f>E337+E340+E378+E384</f>
        <v>101422000</v>
      </c>
      <c r="F336" s="204">
        <f t="shared" ref="F336:F357" si="188">D336+E336</f>
        <v>102223740</v>
      </c>
      <c r="G336" s="204">
        <f>G337+G340+G378+G384</f>
        <v>0</v>
      </c>
      <c r="H336" s="204">
        <f t="shared" ref="H336:H357" si="189">F336-G336</f>
        <v>102223740</v>
      </c>
      <c r="I336" s="204">
        <f>I337+I340+I378+I384</f>
        <v>0</v>
      </c>
      <c r="J336" s="204">
        <f t="shared" ref="J336:J357" si="190">F336-I336</f>
        <v>102223740</v>
      </c>
      <c r="K336" s="204">
        <f t="shared" ref="K336:X336" si="191">K337+K340+K378+K384</f>
        <v>0</v>
      </c>
      <c r="L336" s="204">
        <f t="shared" si="191"/>
        <v>0</v>
      </c>
      <c r="M336" s="204">
        <f t="shared" si="191"/>
        <v>0</v>
      </c>
      <c r="N336" s="204">
        <f t="shared" si="191"/>
        <v>18240</v>
      </c>
      <c r="O336" s="204">
        <f t="shared" si="191"/>
        <v>535500</v>
      </c>
      <c r="P336" s="204">
        <f t="shared" si="191"/>
        <v>3567000</v>
      </c>
      <c r="Q336" s="204">
        <f t="shared" si="191"/>
        <v>0</v>
      </c>
      <c r="R336" s="204">
        <f t="shared" si="191"/>
        <v>9000</v>
      </c>
      <c r="S336" s="204">
        <f t="shared" si="191"/>
        <v>97900000</v>
      </c>
      <c r="T336" s="204">
        <f t="shared" si="191"/>
        <v>0</v>
      </c>
      <c r="U336" s="204">
        <f t="shared" si="191"/>
        <v>165000</v>
      </c>
      <c r="V336" s="204">
        <f t="shared" si="191"/>
        <v>98755000</v>
      </c>
      <c r="W336" s="204">
        <f t="shared" si="191"/>
        <v>235000</v>
      </c>
      <c r="X336" s="204">
        <f t="shared" si="191"/>
        <v>289500</v>
      </c>
      <c r="Y336" s="204">
        <f t="shared" ref="Y336:Y357" si="192">V336+W336+X336</f>
        <v>99279500</v>
      </c>
      <c r="Z336" s="204">
        <f>Z337+Z340+Z378+Z384</f>
        <v>18240</v>
      </c>
      <c r="AA336" s="204">
        <f>AA337+AA340+AA378+AA384</f>
        <v>0</v>
      </c>
      <c r="AB336" s="204">
        <f>AB337+AB340+AB378+AB384</f>
        <v>0</v>
      </c>
      <c r="AC336" s="204">
        <f t="shared" ref="AC336:AC357" si="193">Z336+AA336+AB336</f>
        <v>18240</v>
      </c>
      <c r="AD336" s="204">
        <f>AD337+AD340+AD378+AD384</f>
        <v>5000</v>
      </c>
      <c r="AE336" s="204">
        <f>AE337+AE340+AE378+AE384</f>
        <v>0</v>
      </c>
      <c r="AF336" s="204">
        <f>AF337+AF340+AF378+AF384</f>
        <v>2892000</v>
      </c>
      <c r="AG336" s="204">
        <f t="shared" ref="AG336:AG357" si="194">AD336+AE336+AF336</f>
        <v>2897000</v>
      </c>
      <c r="AH336" s="204">
        <f>AH337+AH340+AH378+AH384</f>
        <v>0</v>
      </c>
      <c r="AI336" s="204">
        <f>AI337+AI340+AI378+AI384</f>
        <v>0</v>
      </c>
      <c r="AJ336" s="204">
        <f>AJ337+AJ340+AJ378+AJ384</f>
        <v>0</v>
      </c>
      <c r="AK336" s="204">
        <f t="shared" ref="AK336:AK357" si="195">AH336+AI336+AJ336</f>
        <v>0</v>
      </c>
      <c r="AL336" s="204">
        <f t="shared" ref="AL336:AL357" si="196">Y336+AC336+AG336+AK336</f>
        <v>102194740</v>
      </c>
    </row>
    <row r="337" spans="2:38" ht="14.45" x14ac:dyDescent="0.3">
      <c r="B337" s="214" t="s">
        <v>397</v>
      </c>
      <c r="C337" s="215" t="s">
        <v>268</v>
      </c>
      <c r="D337" s="216">
        <f>SUM(D338:D339)</f>
        <v>0</v>
      </c>
      <c r="E337" s="216">
        <f>SUM(E338:E339)</f>
        <v>0</v>
      </c>
      <c r="F337" s="216">
        <f t="shared" si="188"/>
        <v>0</v>
      </c>
      <c r="G337" s="216">
        <f>SUM(G338:G339)</f>
        <v>0</v>
      </c>
      <c r="H337" s="216">
        <f t="shared" si="189"/>
        <v>0</v>
      </c>
      <c r="I337" s="216">
        <f>SUM(I338:I339)</f>
        <v>0</v>
      </c>
      <c r="J337" s="216">
        <f t="shared" si="190"/>
        <v>0</v>
      </c>
      <c r="K337" s="216">
        <f t="shared" ref="K337:AJ337" si="197">SUM(K338:K339)</f>
        <v>0</v>
      </c>
      <c r="L337" s="216">
        <f t="shared" si="197"/>
        <v>0</v>
      </c>
      <c r="M337" s="216">
        <f t="shared" si="197"/>
        <v>0</v>
      </c>
      <c r="N337" s="216">
        <f t="shared" si="197"/>
        <v>0</v>
      </c>
      <c r="O337" s="216">
        <f t="shared" si="197"/>
        <v>0</v>
      </c>
      <c r="P337" s="216">
        <f t="shared" si="197"/>
        <v>0</v>
      </c>
      <c r="Q337" s="216">
        <f t="shared" si="197"/>
        <v>0</v>
      </c>
      <c r="R337" s="216">
        <f t="shared" si="197"/>
        <v>0</v>
      </c>
      <c r="S337" s="216">
        <f t="shared" si="197"/>
        <v>0</v>
      </c>
      <c r="T337" s="216">
        <f t="shared" si="197"/>
        <v>0</v>
      </c>
      <c r="U337" s="216">
        <f t="shared" si="197"/>
        <v>0</v>
      </c>
      <c r="V337" s="216">
        <f t="shared" si="197"/>
        <v>0</v>
      </c>
      <c r="W337" s="216">
        <f t="shared" si="197"/>
        <v>0</v>
      </c>
      <c r="X337" s="216">
        <f t="shared" si="197"/>
        <v>0</v>
      </c>
      <c r="Y337" s="216">
        <f t="shared" si="192"/>
        <v>0</v>
      </c>
      <c r="Z337" s="216">
        <f t="shared" si="197"/>
        <v>0</v>
      </c>
      <c r="AA337" s="216">
        <f t="shared" si="197"/>
        <v>0</v>
      </c>
      <c r="AB337" s="216">
        <f t="shared" si="197"/>
        <v>0</v>
      </c>
      <c r="AC337" s="216">
        <f t="shared" si="193"/>
        <v>0</v>
      </c>
      <c r="AD337" s="216">
        <f t="shared" si="197"/>
        <v>0</v>
      </c>
      <c r="AE337" s="216">
        <f t="shared" si="197"/>
        <v>0</v>
      </c>
      <c r="AF337" s="216">
        <f t="shared" si="197"/>
        <v>0</v>
      </c>
      <c r="AG337" s="216">
        <f t="shared" si="194"/>
        <v>0</v>
      </c>
      <c r="AH337" s="216">
        <f t="shared" si="197"/>
        <v>0</v>
      </c>
      <c r="AI337" s="216">
        <f t="shared" si="197"/>
        <v>0</v>
      </c>
      <c r="AJ337" s="216">
        <f t="shared" si="197"/>
        <v>0</v>
      </c>
      <c r="AK337" s="216">
        <f t="shared" si="195"/>
        <v>0</v>
      </c>
      <c r="AL337" s="216">
        <f t="shared" si="196"/>
        <v>0</v>
      </c>
    </row>
    <row r="338" spans="2:38" ht="14.45" x14ac:dyDescent="0.3">
      <c r="B338" s="205" t="s">
        <v>398</v>
      </c>
      <c r="C338" s="206" t="s">
        <v>269</v>
      </c>
      <c r="D3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07">
        <f t="shared" si="188"/>
        <v>0</v>
      </c>
      <c r="G338" s="207"/>
      <c r="H338" s="207">
        <f t="shared" si="189"/>
        <v>0</v>
      </c>
      <c r="I338" s="207"/>
      <c r="J338" s="207">
        <f t="shared" si="190"/>
        <v>0</v>
      </c>
      <c r="K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07">
        <f t="shared" si="192"/>
        <v>0</v>
      </c>
      <c r="Z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07">
        <f t="shared" si="193"/>
        <v>0</v>
      </c>
      <c r="AD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07">
        <f t="shared" si="194"/>
        <v>0</v>
      </c>
      <c r="AH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07">
        <f t="shared" si="195"/>
        <v>0</v>
      </c>
      <c r="AL338" s="207">
        <f t="shared" si="196"/>
        <v>0</v>
      </c>
    </row>
    <row r="339" spans="2:38" ht="14.45" x14ac:dyDescent="0.3">
      <c r="B339" s="205" t="s">
        <v>399</v>
      </c>
      <c r="C339" s="206" t="s">
        <v>270</v>
      </c>
      <c r="D3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07">
        <f t="shared" si="188"/>
        <v>0</v>
      </c>
      <c r="G339" s="207"/>
      <c r="H339" s="207">
        <f t="shared" si="189"/>
        <v>0</v>
      </c>
      <c r="I339" s="207"/>
      <c r="J339" s="207">
        <f t="shared" si="190"/>
        <v>0</v>
      </c>
      <c r="K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07">
        <f t="shared" si="192"/>
        <v>0</v>
      </c>
      <c r="Z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07">
        <f t="shared" si="193"/>
        <v>0</v>
      </c>
      <c r="AD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07">
        <f t="shared" si="194"/>
        <v>0</v>
      </c>
      <c r="AH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07">
        <f t="shared" si="195"/>
        <v>0</v>
      </c>
      <c r="AL339" s="207">
        <f t="shared" si="196"/>
        <v>0</v>
      </c>
    </row>
    <row r="340" spans="2:38" ht="14.45" x14ac:dyDescent="0.3">
      <c r="B340" s="214" t="s">
        <v>400</v>
      </c>
      <c r="C340" s="215" t="s">
        <v>271</v>
      </c>
      <c r="D340" s="216">
        <f>SUM(D341:D377)</f>
        <v>801740</v>
      </c>
      <c r="E340" s="216">
        <f>SUM(E341:E377)</f>
        <v>2370000</v>
      </c>
      <c r="F340" s="216">
        <f t="shared" si="188"/>
        <v>3171740</v>
      </c>
      <c r="G340" s="216">
        <f>SUM(G341:G377)</f>
        <v>0</v>
      </c>
      <c r="H340" s="216">
        <f t="shared" si="189"/>
        <v>3171740</v>
      </c>
      <c r="I340" s="216">
        <f>SUM(I341:I377)</f>
        <v>0</v>
      </c>
      <c r="J340" s="216">
        <f t="shared" si="190"/>
        <v>3171740</v>
      </c>
      <c r="K340" s="216">
        <f t="shared" ref="K340:X340" si="198">SUM(K341:K377)</f>
        <v>0</v>
      </c>
      <c r="L340" s="216">
        <f t="shared" si="198"/>
        <v>0</v>
      </c>
      <c r="M340" s="216">
        <f t="shared" si="198"/>
        <v>0</v>
      </c>
      <c r="N340" s="216">
        <f t="shared" si="198"/>
        <v>18240</v>
      </c>
      <c r="O340" s="216">
        <f t="shared" si="198"/>
        <v>535500</v>
      </c>
      <c r="P340" s="216">
        <f t="shared" si="198"/>
        <v>2415000</v>
      </c>
      <c r="Q340" s="216">
        <f t="shared" si="198"/>
        <v>0</v>
      </c>
      <c r="R340" s="216">
        <f t="shared" si="198"/>
        <v>9000</v>
      </c>
      <c r="S340" s="216">
        <f t="shared" si="198"/>
        <v>0</v>
      </c>
      <c r="T340" s="216">
        <f t="shared" si="198"/>
        <v>0</v>
      </c>
      <c r="U340" s="216">
        <f t="shared" si="198"/>
        <v>165000</v>
      </c>
      <c r="V340" s="216">
        <f t="shared" si="198"/>
        <v>855000</v>
      </c>
      <c r="W340" s="216">
        <f t="shared" si="198"/>
        <v>235000</v>
      </c>
      <c r="X340" s="216">
        <f t="shared" si="198"/>
        <v>289500</v>
      </c>
      <c r="Y340" s="216">
        <f t="shared" si="192"/>
        <v>1379500</v>
      </c>
      <c r="Z340" s="216">
        <f>SUM(Z341:Z377)</f>
        <v>18240</v>
      </c>
      <c r="AA340" s="216">
        <f>SUM(AA341:AA377)</f>
        <v>0</v>
      </c>
      <c r="AB340" s="216">
        <f>SUM(AB341:AB377)</f>
        <v>0</v>
      </c>
      <c r="AC340" s="216">
        <f t="shared" si="193"/>
        <v>18240</v>
      </c>
      <c r="AD340" s="216">
        <f>SUM(AD341:AD377)</f>
        <v>5000</v>
      </c>
      <c r="AE340" s="216">
        <f>SUM(AE341:AE377)</f>
        <v>0</v>
      </c>
      <c r="AF340" s="216">
        <f>SUM(AF341:AF377)</f>
        <v>1740000</v>
      </c>
      <c r="AG340" s="216">
        <f t="shared" si="194"/>
        <v>1745000</v>
      </c>
      <c r="AH340" s="216">
        <f>SUM(AH341:AH377)</f>
        <v>0</v>
      </c>
      <c r="AI340" s="216">
        <f>SUM(AI341:AI377)</f>
        <v>0</v>
      </c>
      <c r="AJ340" s="216">
        <f>SUM(AJ341:AJ377)</f>
        <v>0</v>
      </c>
      <c r="AK340" s="216">
        <f t="shared" si="195"/>
        <v>0</v>
      </c>
      <c r="AL340" s="216">
        <f t="shared" si="196"/>
        <v>3142740</v>
      </c>
    </row>
    <row r="341" spans="2:38" ht="14.45" x14ac:dyDescent="0.3">
      <c r="B341" s="205" t="s">
        <v>401</v>
      </c>
      <c r="C341" s="206" t="s">
        <v>272</v>
      </c>
      <c r="D3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178000</v>
      </c>
      <c r="E3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07">
        <f t="shared" si="188"/>
        <v>178000</v>
      </c>
      <c r="G341" s="207"/>
      <c r="H341" s="207">
        <f t="shared" si="189"/>
        <v>178000</v>
      </c>
      <c r="I341" s="207"/>
      <c r="J341" s="207">
        <f t="shared" si="190"/>
        <v>178000</v>
      </c>
      <c r="K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v>
      </c>
      <c r="S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160000</v>
      </c>
      <c r="V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X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109000</v>
      </c>
      <c r="Y341" s="207">
        <f t="shared" si="192"/>
        <v>169000</v>
      </c>
      <c r="Z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07">
        <f t="shared" si="193"/>
        <v>0</v>
      </c>
      <c r="AD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07">
        <f t="shared" si="194"/>
        <v>0</v>
      </c>
      <c r="AH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07">
        <f t="shared" si="195"/>
        <v>0</v>
      </c>
      <c r="AL341" s="207">
        <f t="shared" si="196"/>
        <v>169000</v>
      </c>
    </row>
    <row r="342" spans="2:38" ht="14.45" x14ac:dyDescent="0.3">
      <c r="B342" s="205" t="s">
        <v>1172</v>
      </c>
      <c r="C342" s="206" t="s">
        <v>1173</v>
      </c>
      <c r="D3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07">
        <f t="shared" si="188"/>
        <v>0</v>
      </c>
      <c r="G342" s="207"/>
      <c r="H342" s="207">
        <f t="shared" si="189"/>
        <v>0</v>
      </c>
      <c r="I342" s="207"/>
      <c r="J342" s="207">
        <f t="shared" si="190"/>
        <v>0</v>
      </c>
      <c r="K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07">
        <f t="shared" si="192"/>
        <v>0</v>
      </c>
      <c r="Z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07">
        <f t="shared" si="193"/>
        <v>0</v>
      </c>
      <c r="AD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07">
        <f t="shared" si="194"/>
        <v>0</v>
      </c>
      <c r="AH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07">
        <f t="shared" si="195"/>
        <v>0</v>
      </c>
      <c r="AL342" s="207">
        <f t="shared" si="196"/>
        <v>0</v>
      </c>
    </row>
    <row r="343" spans="2:38" ht="14.45" x14ac:dyDescent="0.3">
      <c r="B343" s="205" t="s">
        <v>1174</v>
      </c>
      <c r="C343" s="206" t="s">
        <v>1173</v>
      </c>
      <c r="D3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07">
        <f t="shared" si="188"/>
        <v>0</v>
      </c>
      <c r="G343" s="207"/>
      <c r="H343" s="207">
        <f t="shared" si="189"/>
        <v>0</v>
      </c>
      <c r="I343" s="207"/>
      <c r="J343" s="207">
        <f t="shared" si="190"/>
        <v>0</v>
      </c>
      <c r="K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07">
        <f t="shared" si="192"/>
        <v>0</v>
      </c>
      <c r="Z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07">
        <f t="shared" si="193"/>
        <v>0</v>
      </c>
      <c r="AD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07">
        <f t="shared" si="194"/>
        <v>0</v>
      </c>
      <c r="AH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07">
        <f t="shared" si="195"/>
        <v>0</v>
      </c>
      <c r="AL343" s="207">
        <f t="shared" si="196"/>
        <v>0</v>
      </c>
    </row>
    <row r="344" spans="2:38" ht="14.45" x14ac:dyDescent="0.3">
      <c r="B344" s="205" t="s">
        <v>1175</v>
      </c>
      <c r="C344" s="206" t="s">
        <v>1176</v>
      </c>
      <c r="D3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E3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07">
        <f t="shared" si="188"/>
        <v>5000</v>
      </c>
      <c r="G344" s="207"/>
      <c r="H344" s="207">
        <f t="shared" si="189"/>
        <v>5000</v>
      </c>
      <c r="I344" s="207"/>
      <c r="J344" s="207">
        <f t="shared" si="190"/>
        <v>5000</v>
      </c>
      <c r="K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V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07">
        <f t="shared" si="192"/>
        <v>0</v>
      </c>
      <c r="Z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07">
        <f t="shared" si="193"/>
        <v>0</v>
      </c>
      <c r="AD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AE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07">
        <f t="shared" si="194"/>
        <v>5000</v>
      </c>
      <c r="AH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07">
        <f t="shared" si="195"/>
        <v>0</v>
      </c>
      <c r="AL344" s="207">
        <f t="shared" si="196"/>
        <v>5000</v>
      </c>
    </row>
    <row r="345" spans="2:38" ht="14.45" x14ac:dyDescent="0.3">
      <c r="B345" s="205" t="s">
        <v>1177</v>
      </c>
      <c r="C345" s="206" t="s">
        <v>1176</v>
      </c>
      <c r="D3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07">
        <f t="shared" si="188"/>
        <v>0</v>
      </c>
      <c r="G345" s="207"/>
      <c r="H345" s="207">
        <f t="shared" si="189"/>
        <v>0</v>
      </c>
      <c r="I345" s="207"/>
      <c r="J345" s="207">
        <f t="shared" si="190"/>
        <v>0</v>
      </c>
      <c r="K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07">
        <f t="shared" si="192"/>
        <v>0</v>
      </c>
      <c r="Z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07">
        <f t="shared" si="193"/>
        <v>0</v>
      </c>
      <c r="AD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07">
        <f t="shared" si="194"/>
        <v>0</v>
      </c>
      <c r="AH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07">
        <f t="shared" si="195"/>
        <v>0</v>
      </c>
      <c r="AL345" s="207">
        <f t="shared" si="196"/>
        <v>0</v>
      </c>
    </row>
    <row r="346" spans="2:38" ht="14.45" x14ac:dyDescent="0.3">
      <c r="B346" s="205" t="s">
        <v>1178</v>
      </c>
      <c r="C346" s="206" t="s">
        <v>1179</v>
      </c>
      <c r="D3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07">
        <f t="shared" si="188"/>
        <v>0</v>
      </c>
      <c r="G346" s="207"/>
      <c r="H346" s="207">
        <f t="shared" si="189"/>
        <v>0</v>
      </c>
      <c r="I346" s="207"/>
      <c r="J346" s="207">
        <f t="shared" si="190"/>
        <v>0</v>
      </c>
      <c r="K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07">
        <f t="shared" si="192"/>
        <v>0</v>
      </c>
      <c r="Z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07">
        <f t="shared" si="193"/>
        <v>0</v>
      </c>
      <c r="AD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07">
        <f t="shared" si="194"/>
        <v>0</v>
      </c>
      <c r="AH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07">
        <f t="shared" si="195"/>
        <v>0</v>
      </c>
      <c r="AL346" s="207">
        <f t="shared" si="196"/>
        <v>0</v>
      </c>
    </row>
    <row r="347" spans="2:38" ht="14.45" x14ac:dyDescent="0.3">
      <c r="B347" s="205" t="s">
        <v>1180</v>
      </c>
      <c r="C347" s="206" t="s">
        <v>1181</v>
      </c>
      <c r="D3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07">
        <f t="shared" si="188"/>
        <v>0</v>
      </c>
      <c r="G347" s="207"/>
      <c r="H347" s="207">
        <f t="shared" si="189"/>
        <v>0</v>
      </c>
      <c r="I347" s="207"/>
      <c r="J347" s="207">
        <f t="shared" si="190"/>
        <v>0</v>
      </c>
      <c r="K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07">
        <f t="shared" si="192"/>
        <v>0</v>
      </c>
      <c r="Z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07">
        <f t="shared" si="193"/>
        <v>0</v>
      </c>
      <c r="AD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07">
        <f t="shared" si="194"/>
        <v>0</v>
      </c>
      <c r="AH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07">
        <f t="shared" si="195"/>
        <v>0</v>
      </c>
      <c r="AL347" s="207">
        <f t="shared" si="196"/>
        <v>0</v>
      </c>
    </row>
    <row r="348" spans="2:38" ht="14.45" x14ac:dyDescent="0.3">
      <c r="B348" s="205" t="s">
        <v>1182</v>
      </c>
      <c r="C348" s="206" t="s">
        <v>1183</v>
      </c>
      <c r="D3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07">
        <f t="shared" si="188"/>
        <v>0</v>
      </c>
      <c r="G348" s="207"/>
      <c r="H348" s="207">
        <f t="shared" si="189"/>
        <v>0</v>
      </c>
      <c r="I348" s="207"/>
      <c r="J348" s="207">
        <f t="shared" si="190"/>
        <v>0</v>
      </c>
      <c r="K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07">
        <f t="shared" si="192"/>
        <v>0</v>
      </c>
      <c r="Z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07">
        <f t="shared" si="193"/>
        <v>0</v>
      </c>
      <c r="AD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07">
        <f t="shared" si="194"/>
        <v>0</v>
      </c>
      <c r="AH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07">
        <f t="shared" si="195"/>
        <v>0</v>
      </c>
      <c r="AL348" s="207">
        <f t="shared" si="196"/>
        <v>0</v>
      </c>
    </row>
    <row r="349" spans="2:38" ht="14.45" x14ac:dyDescent="0.3">
      <c r="B349" s="205" t="s">
        <v>1184</v>
      </c>
      <c r="C349" s="206" t="s">
        <v>1185</v>
      </c>
      <c r="D3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07">
        <f t="shared" si="188"/>
        <v>0</v>
      </c>
      <c r="G349" s="207"/>
      <c r="H349" s="207">
        <f t="shared" si="189"/>
        <v>0</v>
      </c>
      <c r="I349" s="207"/>
      <c r="J349" s="207">
        <f t="shared" si="190"/>
        <v>0</v>
      </c>
      <c r="K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07">
        <f t="shared" si="192"/>
        <v>0</v>
      </c>
      <c r="Z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07">
        <f t="shared" si="193"/>
        <v>0</v>
      </c>
      <c r="AD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07">
        <f t="shared" si="194"/>
        <v>0</v>
      </c>
      <c r="AH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07">
        <f t="shared" si="195"/>
        <v>0</v>
      </c>
      <c r="AL349" s="207">
        <f t="shared" si="196"/>
        <v>0</v>
      </c>
    </row>
    <row r="350" spans="2:38" ht="14.45" x14ac:dyDescent="0.3">
      <c r="B350" s="205" t="s">
        <v>1186</v>
      </c>
      <c r="C350" s="206" t="s">
        <v>1187</v>
      </c>
      <c r="D3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07">
        <f t="shared" si="188"/>
        <v>0</v>
      </c>
      <c r="G350" s="207"/>
      <c r="H350" s="207">
        <f t="shared" si="189"/>
        <v>0</v>
      </c>
      <c r="I350" s="207"/>
      <c r="J350" s="207">
        <f t="shared" si="190"/>
        <v>0</v>
      </c>
      <c r="K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07">
        <f t="shared" si="192"/>
        <v>0</v>
      </c>
      <c r="Z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07">
        <f t="shared" si="193"/>
        <v>0</v>
      </c>
      <c r="AD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07">
        <f t="shared" si="194"/>
        <v>0</v>
      </c>
      <c r="AH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07">
        <f t="shared" si="195"/>
        <v>0</v>
      </c>
      <c r="AL350" s="207">
        <f t="shared" si="196"/>
        <v>0</v>
      </c>
    </row>
    <row r="351" spans="2:38" ht="14.45" x14ac:dyDescent="0.3">
      <c r="B351" s="205" t="s">
        <v>402</v>
      </c>
      <c r="C351" s="206" t="s">
        <v>1188</v>
      </c>
      <c r="D3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07">
        <f t="shared" si="188"/>
        <v>0</v>
      </c>
      <c r="G351" s="207"/>
      <c r="H351" s="207">
        <f t="shared" si="189"/>
        <v>0</v>
      </c>
      <c r="I351" s="207"/>
      <c r="J351" s="207">
        <f t="shared" si="190"/>
        <v>0</v>
      </c>
      <c r="K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07">
        <f t="shared" si="192"/>
        <v>0</v>
      </c>
      <c r="Z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07">
        <f t="shared" si="193"/>
        <v>0</v>
      </c>
      <c r="AD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07">
        <f t="shared" si="194"/>
        <v>0</v>
      </c>
      <c r="AH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07">
        <f t="shared" si="195"/>
        <v>0</v>
      </c>
      <c r="AL351" s="207">
        <f t="shared" si="196"/>
        <v>0</v>
      </c>
    </row>
    <row r="352" spans="2:38" ht="14.45" x14ac:dyDescent="0.3">
      <c r="B352" s="205" t="s">
        <v>1189</v>
      </c>
      <c r="C352" s="206" t="s">
        <v>1188</v>
      </c>
      <c r="D3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07">
        <f t="shared" si="188"/>
        <v>0</v>
      </c>
      <c r="G352" s="207"/>
      <c r="H352" s="207">
        <f t="shared" si="189"/>
        <v>0</v>
      </c>
      <c r="I352" s="207"/>
      <c r="J352" s="207">
        <f t="shared" si="190"/>
        <v>0</v>
      </c>
      <c r="K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07">
        <f t="shared" si="192"/>
        <v>0</v>
      </c>
      <c r="Z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07">
        <f t="shared" si="193"/>
        <v>0</v>
      </c>
      <c r="AD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07">
        <f t="shared" si="194"/>
        <v>0</v>
      </c>
      <c r="AH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07">
        <f t="shared" si="195"/>
        <v>0</v>
      </c>
      <c r="AL352" s="207">
        <f t="shared" si="196"/>
        <v>0</v>
      </c>
    </row>
    <row r="353" spans="2:38" ht="14.45" x14ac:dyDescent="0.3">
      <c r="B353" s="205" t="s">
        <v>1190</v>
      </c>
      <c r="C353" s="206" t="s">
        <v>1191</v>
      </c>
      <c r="D3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07">
        <f t="shared" si="188"/>
        <v>0</v>
      </c>
      <c r="G353" s="207"/>
      <c r="H353" s="207">
        <f t="shared" si="189"/>
        <v>0</v>
      </c>
      <c r="I353" s="207"/>
      <c r="J353" s="207">
        <f t="shared" si="190"/>
        <v>0</v>
      </c>
      <c r="K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07">
        <f t="shared" si="192"/>
        <v>0</v>
      </c>
      <c r="Z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07">
        <f t="shared" si="193"/>
        <v>0</v>
      </c>
      <c r="AD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07">
        <f t="shared" si="194"/>
        <v>0</v>
      </c>
      <c r="AH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07">
        <f t="shared" si="195"/>
        <v>0</v>
      </c>
      <c r="AL353" s="207">
        <f t="shared" si="196"/>
        <v>0</v>
      </c>
    </row>
    <row r="354" spans="2:38" ht="14.45" x14ac:dyDescent="0.3">
      <c r="B354" s="205" t="s">
        <v>1192</v>
      </c>
      <c r="C354" s="206" t="s">
        <v>1193</v>
      </c>
      <c r="D3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07">
        <f t="shared" si="188"/>
        <v>0</v>
      </c>
      <c r="G354" s="207"/>
      <c r="H354" s="207">
        <f t="shared" si="189"/>
        <v>0</v>
      </c>
      <c r="I354" s="207"/>
      <c r="J354" s="207">
        <f t="shared" si="190"/>
        <v>0</v>
      </c>
      <c r="K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07">
        <f t="shared" si="192"/>
        <v>0</v>
      </c>
      <c r="Z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07">
        <f t="shared" si="193"/>
        <v>0</v>
      </c>
      <c r="AD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07">
        <f t="shared" si="194"/>
        <v>0</v>
      </c>
      <c r="AH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07">
        <f t="shared" si="195"/>
        <v>0</v>
      </c>
      <c r="AL354" s="207">
        <f t="shared" si="196"/>
        <v>0</v>
      </c>
    </row>
    <row r="355" spans="2:38" x14ac:dyDescent="0.25">
      <c r="B355" s="205" t="s">
        <v>403</v>
      </c>
      <c r="C355" s="206" t="s">
        <v>1194</v>
      </c>
      <c r="D3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07">
        <f t="shared" si="188"/>
        <v>0</v>
      </c>
      <c r="G355" s="207"/>
      <c r="H355" s="207">
        <f t="shared" si="189"/>
        <v>0</v>
      </c>
      <c r="I355" s="207"/>
      <c r="J355" s="207">
        <f t="shared" si="190"/>
        <v>0</v>
      </c>
      <c r="K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07">
        <f t="shared" si="192"/>
        <v>0</v>
      </c>
      <c r="Z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07">
        <f t="shared" si="193"/>
        <v>0</v>
      </c>
      <c r="AD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07">
        <f t="shared" si="194"/>
        <v>0</v>
      </c>
      <c r="AH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07">
        <f t="shared" si="195"/>
        <v>0</v>
      </c>
      <c r="AL355" s="207">
        <f t="shared" si="196"/>
        <v>0</v>
      </c>
    </row>
    <row r="356" spans="2:38" x14ac:dyDescent="0.25">
      <c r="B356" s="205" t="s">
        <v>1195</v>
      </c>
      <c r="C356" s="206" t="s">
        <v>1194</v>
      </c>
      <c r="D3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07">
        <f t="shared" si="188"/>
        <v>0</v>
      </c>
      <c r="G356" s="207"/>
      <c r="H356" s="207">
        <f t="shared" si="189"/>
        <v>0</v>
      </c>
      <c r="I356" s="207"/>
      <c r="J356" s="207">
        <f t="shared" si="190"/>
        <v>0</v>
      </c>
      <c r="K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07">
        <f t="shared" si="192"/>
        <v>0</v>
      </c>
      <c r="Z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07">
        <f t="shared" si="193"/>
        <v>0</v>
      </c>
      <c r="AD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07">
        <f t="shared" si="194"/>
        <v>0</v>
      </c>
      <c r="AH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07">
        <f t="shared" si="195"/>
        <v>0</v>
      </c>
      <c r="AL356" s="207">
        <f t="shared" si="196"/>
        <v>0</v>
      </c>
    </row>
    <row r="357" spans="2:38" x14ac:dyDescent="0.25">
      <c r="B357" s="205" t="s">
        <v>1196</v>
      </c>
      <c r="C357" s="206" t="s">
        <v>1197</v>
      </c>
      <c r="D3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07">
        <f t="shared" si="188"/>
        <v>0</v>
      </c>
      <c r="G357" s="207"/>
      <c r="H357" s="207">
        <f t="shared" si="189"/>
        <v>0</v>
      </c>
      <c r="I357" s="207"/>
      <c r="J357" s="207">
        <f t="shared" si="190"/>
        <v>0</v>
      </c>
      <c r="K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07">
        <f t="shared" si="192"/>
        <v>0</v>
      </c>
      <c r="Z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07">
        <f t="shared" si="193"/>
        <v>0</v>
      </c>
      <c r="AD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07">
        <f t="shared" si="194"/>
        <v>0</v>
      </c>
      <c r="AH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07">
        <f t="shared" si="195"/>
        <v>0</v>
      </c>
      <c r="AL357" s="207">
        <f t="shared" si="196"/>
        <v>0</v>
      </c>
    </row>
    <row r="358" spans="2:38" x14ac:dyDescent="0.25">
      <c r="B358" s="205" t="s">
        <v>1198</v>
      </c>
      <c r="C358" s="206" t="s">
        <v>1199</v>
      </c>
      <c r="D3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07">
        <f t="shared" ref="F358:F373" si="199">D358+E358</f>
        <v>0</v>
      </c>
      <c r="G358" s="207"/>
      <c r="H358" s="207">
        <f t="shared" ref="H358:H373" si="200">F358-G358</f>
        <v>0</v>
      </c>
      <c r="I358" s="207"/>
      <c r="J358" s="207">
        <f t="shared" ref="J358:J373" si="201">F358-I358</f>
        <v>0</v>
      </c>
      <c r="K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07">
        <f t="shared" ref="Y358:Y373" si="202">V358+W358+X358</f>
        <v>0</v>
      </c>
      <c r="Z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07">
        <f t="shared" ref="AC358:AC373" si="203">Z358+AA358+AB358</f>
        <v>0</v>
      </c>
      <c r="AD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07">
        <f t="shared" ref="AG358:AG373" si="204">AD358+AE358+AF358</f>
        <v>0</v>
      </c>
      <c r="AH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07">
        <f t="shared" ref="AK358:AK373" si="205">AH358+AI358+AJ358</f>
        <v>0</v>
      </c>
      <c r="AL358" s="207">
        <f t="shared" ref="AL358:AL373" si="206">Y358+AC358+AG358+AK358</f>
        <v>0</v>
      </c>
    </row>
    <row r="359" spans="2:38" x14ac:dyDescent="0.25">
      <c r="B359" s="205" t="s">
        <v>1200</v>
      </c>
      <c r="C359" s="206" t="s">
        <v>1201</v>
      </c>
      <c r="D3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07">
        <f t="shared" si="199"/>
        <v>0</v>
      </c>
      <c r="G359" s="207"/>
      <c r="H359" s="207">
        <f t="shared" si="200"/>
        <v>0</v>
      </c>
      <c r="I359" s="207"/>
      <c r="J359" s="207">
        <f t="shared" si="201"/>
        <v>0</v>
      </c>
      <c r="K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07">
        <f t="shared" si="202"/>
        <v>0</v>
      </c>
      <c r="Z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07">
        <f t="shared" si="203"/>
        <v>0</v>
      </c>
      <c r="AD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07">
        <f t="shared" si="204"/>
        <v>0</v>
      </c>
      <c r="AH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07">
        <f t="shared" si="205"/>
        <v>0</v>
      </c>
      <c r="AL359" s="207">
        <f t="shared" si="206"/>
        <v>0</v>
      </c>
    </row>
    <row r="360" spans="2:38" ht="14.45" x14ac:dyDescent="0.3">
      <c r="B360" s="205" t="s">
        <v>404</v>
      </c>
      <c r="C360" s="206" t="s">
        <v>1202</v>
      </c>
      <c r="D3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600500</v>
      </c>
      <c r="E3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310000</v>
      </c>
      <c r="F360" s="207">
        <f t="shared" si="199"/>
        <v>910500</v>
      </c>
      <c r="G360" s="207"/>
      <c r="H360" s="207">
        <f t="shared" si="200"/>
        <v>910500</v>
      </c>
      <c r="I360" s="207"/>
      <c r="J360" s="207">
        <f t="shared" si="201"/>
        <v>910500</v>
      </c>
      <c r="K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405500</v>
      </c>
      <c r="P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485000</v>
      </c>
      <c r="Q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225000</v>
      </c>
      <c r="W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175000</v>
      </c>
      <c r="X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180500</v>
      </c>
      <c r="Y360" s="207">
        <f t="shared" si="202"/>
        <v>580500</v>
      </c>
      <c r="Z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07">
        <f t="shared" si="203"/>
        <v>0</v>
      </c>
      <c r="AD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310000</v>
      </c>
      <c r="AG360" s="207">
        <f t="shared" si="204"/>
        <v>310000</v>
      </c>
      <c r="AH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07">
        <f t="shared" si="205"/>
        <v>0</v>
      </c>
      <c r="AL360" s="207">
        <f t="shared" si="206"/>
        <v>890500</v>
      </c>
    </row>
    <row r="361" spans="2:38" ht="14.45" x14ac:dyDescent="0.3">
      <c r="B361" s="205" t="s">
        <v>1203</v>
      </c>
      <c r="C361" s="206" t="s">
        <v>1204</v>
      </c>
      <c r="D3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2060000</v>
      </c>
      <c r="F361" s="207">
        <f t="shared" si="199"/>
        <v>2060000</v>
      </c>
      <c r="G361" s="207"/>
      <c r="H361" s="207">
        <f t="shared" si="200"/>
        <v>2060000</v>
      </c>
      <c r="I361" s="207"/>
      <c r="J361" s="207">
        <f t="shared" si="201"/>
        <v>2060000</v>
      </c>
      <c r="K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130000</v>
      </c>
      <c r="P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1930000</v>
      </c>
      <c r="Q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630000</v>
      </c>
      <c r="W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07">
        <f t="shared" si="202"/>
        <v>630000</v>
      </c>
      <c r="Z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07">
        <f t="shared" si="203"/>
        <v>0</v>
      </c>
      <c r="AD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1430000</v>
      </c>
      <c r="AG361" s="207">
        <f t="shared" si="204"/>
        <v>1430000</v>
      </c>
      <c r="AH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07">
        <f t="shared" si="205"/>
        <v>0</v>
      </c>
      <c r="AL361" s="207">
        <f t="shared" si="206"/>
        <v>2060000</v>
      </c>
    </row>
    <row r="362" spans="2:38" x14ac:dyDescent="0.25">
      <c r="B362" s="205" t="s">
        <v>1205</v>
      </c>
      <c r="C362" s="206" t="s">
        <v>1206</v>
      </c>
      <c r="D3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07">
        <f t="shared" si="199"/>
        <v>0</v>
      </c>
      <c r="G362" s="207"/>
      <c r="H362" s="207">
        <f t="shared" si="200"/>
        <v>0</v>
      </c>
      <c r="I362" s="207"/>
      <c r="J362" s="207">
        <f t="shared" si="201"/>
        <v>0</v>
      </c>
      <c r="K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07">
        <f t="shared" si="202"/>
        <v>0</v>
      </c>
      <c r="Z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07">
        <f t="shared" si="203"/>
        <v>0</v>
      </c>
      <c r="AD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07">
        <f t="shared" si="204"/>
        <v>0</v>
      </c>
      <c r="AH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07">
        <f t="shared" si="205"/>
        <v>0</v>
      </c>
      <c r="AL362" s="207">
        <f t="shared" si="206"/>
        <v>0</v>
      </c>
    </row>
    <row r="363" spans="2:38" ht="14.45" x14ac:dyDescent="0.3">
      <c r="B363" s="205" t="s">
        <v>1207</v>
      </c>
      <c r="C363" s="206" t="s">
        <v>1208</v>
      </c>
      <c r="D36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07">
        <f t="shared" si="199"/>
        <v>0</v>
      </c>
      <c r="G363" s="207"/>
      <c r="H363" s="207">
        <f t="shared" si="200"/>
        <v>0</v>
      </c>
      <c r="I363" s="207"/>
      <c r="J363" s="207">
        <f t="shared" si="201"/>
        <v>0</v>
      </c>
      <c r="K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07">
        <f t="shared" si="202"/>
        <v>0</v>
      </c>
      <c r="Z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07">
        <f t="shared" si="203"/>
        <v>0</v>
      </c>
      <c r="AD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07">
        <f t="shared" si="204"/>
        <v>0</v>
      </c>
      <c r="AH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07">
        <f t="shared" si="205"/>
        <v>0</v>
      </c>
      <c r="AL363" s="207">
        <f t="shared" si="206"/>
        <v>0</v>
      </c>
    </row>
    <row r="364" spans="2:38" x14ac:dyDescent="0.25">
      <c r="B364" s="205" t="s">
        <v>1209</v>
      </c>
      <c r="C364" s="206" t="s">
        <v>1210</v>
      </c>
      <c r="D3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07">
        <f t="shared" si="199"/>
        <v>0</v>
      </c>
      <c r="G364" s="207"/>
      <c r="H364" s="207">
        <f t="shared" si="200"/>
        <v>0</v>
      </c>
      <c r="I364" s="207"/>
      <c r="J364" s="207">
        <f t="shared" si="201"/>
        <v>0</v>
      </c>
      <c r="K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07">
        <f t="shared" si="202"/>
        <v>0</v>
      </c>
      <c r="Z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07">
        <f t="shared" si="203"/>
        <v>0</v>
      </c>
      <c r="AD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07">
        <f t="shared" si="204"/>
        <v>0</v>
      </c>
      <c r="AH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07">
        <f t="shared" si="205"/>
        <v>0</v>
      </c>
      <c r="AL364" s="207">
        <f t="shared" si="206"/>
        <v>0</v>
      </c>
    </row>
    <row r="365" spans="2:38" ht="14.45" x14ac:dyDescent="0.3">
      <c r="B365" s="205" t="s">
        <v>405</v>
      </c>
      <c r="C365" s="206" t="s">
        <v>1211</v>
      </c>
      <c r="D3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07">
        <f t="shared" si="199"/>
        <v>0</v>
      </c>
      <c r="G365" s="207"/>
      <c r="H365" s="207">
        <f t="shared" si="200"/>
        <v>0</v>
      </c>
      <c r="I365" s="207"/>
      <c r="J365" s="207">
        <f t="shared" si="201"/>
        <v>0</v>
      </c>
      <c r="K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07">
        <f t="shared" si="202"/>
        <v>0</v>
      </c>
      <c r="Z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07">
        <f t="shared" si="203"/>
        <v>0</v>
      </c>
      <c r="AD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07">
        <f t="shared" si="204"/>
        <v>0</v>
      </c>
      <c r="AH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07">
        <f t="shared" si="205"/>
        <v>0</v>
      </c>
      <c r="AL365" s="207">
        <f t="shared" si="206"/>
        <v>0</v>
      </c>
    </row>
    <row r="366" spans="2:38" ht="14.45" x14ac:dyDescent="0.3">
      <c r="B366" s="205" t="s">
        <v>1212</v>
      </c>
      <c r="C366" s="206" t="s">
        <v>1213</v>
      </c>
      <c r="D3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07">
        <f t="shared" si="199"/>
        <v>0</v>
      </c>
      <c r="G366" s="207"/>
      <c r="H366" s="207">
        <f t="shared" si="200"/>
        <v>0</v>
      </c>
      <c r="I366" s="207"/>
      <c r="J366" s="207">
        <f t="shared" si="201"/>
        <v>0</v>
      </c>
      <c r="K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07">
        <f t="shared" si="202"/>
        <v>0</v>
      </c>
      <c r="Z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07">
        <f t="shared" si="203"/>
        <v>0</v>
      </c>
      <c r="AD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07">
        <f t="shared" si="204"/>
        <v>0</v>
      </c>
      <c r="AH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07">
        <f t="shared" si="205"/>
        <v>0</v>
      </c>
      <c r="AL366" s="207">
        <f t="shared" si="206"/>
        <v>0</v>
      </c>
    </row>
    <row r="367" spans="2:38" ht="14.45" x14ac:dyDescent="0.3">
      <c r="B367" s="205" t="s">
        <v>1214</v>
      </c>
      <c r="C367" s="206" t="s">
        <v>1215</v>
      </c>
      <c r="D3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18240</v>
      </c>
      <c r="E3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07">
        <f t="shared" si="199"/>
        <v>18240</v>
      </c>
      <c r="G367" s="207"/>
      <c r="H367" s="207">
        <f t="shared" si="200"/>
        <v>18240</v>
      </c>
      <c r="I367" s="207"/>
      <c r="J367" s="207">
        <f t="shared" si="201"/>
        <v>18240</v>
      </c>
      <c r="K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18240</v>
      </c>
      <c r="O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07">
        <f t="shared" si="202"/>
        <v>0</v>
      </c>
      <c r="Z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18240</v>
      </c>
      <c r="AA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07">
        <f t="shared" si="203"/>
        <v>18240</v>
      </c>
      <c r="AD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07">
        <f t="shared" si="204"/>
        <v>0</v>
      </c>
      <c r="AH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07">
        <f t="shared" si="205"/>
        <v>0</v>
      </c>
      <c r="AL367" s="207">
        <f t="shared" si="206"/>
        <v>18240</v>
      </c>
    </row>
    <row r="368" spans="2:38" ht="14.45" x14ac:dyDescent="0.3">
      <c r="B368" s="205" t="s">
        <v>1216</v>
      </c>
      <c r="C368" s="206" t="s">
        <v>1217</v>
      </c>
      <c r="D3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07">
        <f t="shared" si="199"/>
        <v>0</v>
      </c>
      <c r="G368" s="207"/>
      <c r="H368" s="207">
        <f t="shared" si="200"/>
        <v>0</v>
      </c>
      <c r="I368" s="207"/>
      <c r="J368" s="207">
        <f t="shared" si="201"/>
        <v>0</v>
      </c>
      <c r="K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07">
        <f t="shared" si="202"/>
        <v>0</v>
      </c>
      <c r="Z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07">
        <f t="shared" si="203"/>
        <v>0</v>
      </c>
      <c r="AD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07">
        <f t="shared" si="204"/>
        <v>0</v>
      </c>
      <c r="AH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07">
        <f t="shared" si="205"/>
        <v>0</v>
      </c>
      <c r="AL368" s="207">
        <f t="shared" si="206"/>
        <v>0</v>
      </c>
    </row>
    <row r="369" spans="1:38" ht="14.45" x14ac:dyDescent="0.3">
      <c r="B369" s="205" t="s">
        <v>1218</v>
      </c>
      <c r="C369" s="206" t="s">
        <v>1219</v>
      </c>
      <c r="D3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07">
        <f t="shared" si="199"/>
        <v>0</v>
      </c>
      <c r="G369" s="207"/>
      <c r="H369" s="207">
        <f t="shared" si="200"/>
        <v>0</v>
      </c>
      <c r="I369" s="207"/>
      <c r="J369" s="207">
        <f t="shared" si="201"/>
        <v>0</v>
      </c>
      <c r="K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07">
        <f t="shared" si="202"/>
        <v>0</v>
      </c>
      <c r="Z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07">
        <f t="shared" si="203"/>
        <v>0</v>
      </c>
      <c r="AD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07">
        <f t="shared" si="204"/>
        <v>0</v>
      </c>
      <c r="AH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07">
        <f t="shared" si="205"/>
        <v>0</v>
      </c>
      <c r="AL369" s="207">
        <f t="shared" si="206"/>
        <v>0</v>
      </c>
    </row>
    <row r="370" spans="1:38" ht="14.45" x14ac:dyDescent="0.3">
      <c r="B370" s="205" t="s">
        <v>1220</v>
      </c>
      <c r="C370" s="206" t="s">
        <v>1221</v>
      </c>
      <c r="D3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07">
        <f t="shared" si="199"/>
        <v>0</v>
      </c>
      <c r="G370" s="207"/>
      <c r="H370" s="207">
        <f t="shared" si="200"/>
        <v>0</v>
      </c>
      <c r="I370" s="207"/>
      <c r="J370" s="207">
        <f t="shared" si="201"/>
        <v>0</v>
      </c>
      <c r="K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07">
        <f t="shared" si="202"/>
        <v>0</v>
      </c>
      <c r="Z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07">
        <f t="shared" si="203"/>
        <v>0</v>
      </c>
      <c r="AD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07">
        <f t="shared" si="204"/>
        <v>0</v>
      </c>
      <c r="AH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07">
        <f t="shared" si="205"/>
        <v>0</v>
      </c>
      <c r="AL370" s="207">
        <f t="shared" si="206"/>
        <v>0</v>
      </c>
    </row>
    <row r="371" spans="1:38" ht="14.45" x14ac:dyDescent="0.3">
      <c r="B371" s="205" t="s">
        <v>1222</v>
      </c>
      <c r="C371" s="206" t="s">
        <v>1223</v>
      </c>
      <c r="D3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07">
        <f t="shared" si="199"/>
        <v>0</v>
      </c>
      <c r="G371" s="207"/>
      <c r="H371" s="207">
        <f t="shared" si="200"/>
        <v>0</v>
      </c>
      <c r="I371" s="207"/>
      <c r="J371" s="207">
        <f t="shared" si="201"/>
        <v>0</v>
      </c>
      <c r="K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07">
        <f t="shared" si="202"/>
        <v>0</v>
      </c>
      <c r="Z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07">
        <f t="shared" si="203"/>
        <v>0</v>
      </c>
      <c r="AD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07">
        <f t="shared" si="204"/>
        <v>0</v>
      </c>
      <c r="AH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07">
        <f t="shared" si="205"/>
        <v>0</v>
      </c>
      <c r="AL371" s="207">
        <f t="shared" si="206"/>
        <v>0</v>
      </c>
    </row>
    <row r="372" spans="1:38" ht="14.45" x14ac:dyDescent="0.3">
      <c r="B372" s="205" t="s">
        <v>1224</v>
      </c>
      <c r="C372" s="206" t="s">
        <v>1225</v>
      </c>
      <c r="D3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07">
        <f t="shared" si="199"/>
        <v>0</v>
      </c>
      <c r="G372" s="207"/>
      <c r="H372" s="207">
        <f t="shared" si="200"/>
        <v>0</v>
      </c>
      <c r="I372" s="207"/>
      <c r="J372" s="207">
        <f t="shared" si="201"/>
        <v>0</v>
      </c>
      <c r="K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07">
        <f t="shared" si="202"/>
        <v>0</v>
      </c>
      <c r="Z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07">
        <f t="shared" si="203"/>
        <v>0</v>
      </c>
      <c r="AD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07">
        <f t="shared" si="204"/>
        <v>0</v>
      </c>
      <c r="AH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07">
        <f t="shared" si="205"/>
        <v>0</v>
      </c>
      <c r="AL372" s="207">
        <f t="shared" si="206"/>
        <v>0</v>
      </c>
    </row>
    <row r="373" spans="1:38" ht="14.45" x14ac:dyDescent="0.3">
      <c r="B373" s="205" t="s">
        <v>1226</v>
      </c>
      <c r="C373" s="206" t="s">
        <v>1227</v>
      </c>
      <c r="D3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07">
        <f t="shared" si="199"/>
        <v>0</v>
      </c>
      <c r="G373" s="207"/>
      <c r="H373" s="207">
        <f t="shared" si="200"/>
        <v>0</v>
      </c>
      <c r="I373" s="207"/>
      <c r="J373" s="207">
        <f t="shared" si="201"/>
        <v>0</v>
      </c>
      <c r="K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07">
        <f t="shared" si="202"/>
        <v>0</v>
      </c>
      <c r="Z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07">
        <f t="shared" si="203"/>
        <v>0</v>
      </c>
      <c r="AD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07">
        <f t="shared" si="204"/>
        <v>0</v>
      </c>
      <c r="AH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07">
        <f t="shared" si="205"/>
        <v>0</v>
      </c>
      <c r="AL373" s="207">
        <f t="shared" si="206"/>
        <v>0</v>
      </c>
    </row>
    <row r="374" spans="1:38" ht="14.45" x14ac:dyDescent="0.3">
      <c r="B374" s="205" t="s">
        <v>1228</v>
      </c>
      <c r="C374" s="206" t="s">
        <v>1229</v>
      </c>
      <c r="D3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07">
        <f>D374+E374</f>
        <v>0</v>
      </c>
      <c r="G374" s="207"/>
      <c r="H374" s="207">
        <f t="shared" ref="H374:H405" si="207">F374-G374</f>
        <v>0</v>
      </c>
      <c r="I374" s="207"/>
      <c r="J374" s="207">
        <f t="shared" ref="J374:J405" si="208">F374-I374</f>
        <v>0</v>
      </c>
      <c r="K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07">
        <f t="shared" ref="Y374:Y405" si="209">V374+W374+X374</f>
        <v>0</v>
      </c>
      <c r="Z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07">
        <f t="shared" ref="AC374:AC405" si="210">Z374+AA374+AB374</f>
        <v>0</v>
      </c>
      <c r="AD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07">
        <f t="shared" ref="AG374:AG405" si="211">AD374+AE374+AF374</f>
        <v>0</v>
      </c>
      <c r="AH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07">
        <f t="shared" ref="AK374:AK405" si="212">AH374+AI374+AJ374</f>
        <v>0</v>
      </c>
      <c r="AL374" s="207">
        <f t="shared" ref="AL374:AL405" si="213">Y374+AC374+AG374+AK374</f>
        <v>0</v>
      </c>
    </row>
    <row r="375" spans="1:38" ht="14.45" x14ac:dyDescent="0.3">
      <c r="B375" s="205" t="s">
        <v>1230</v>
      </c>
      <c r="C375" s="206" t="s">
        <v>1231</v>
      </c>
      <c r="D3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07">
        <f>D375+E375</f>
        <v>0</v>
      </c>
      <c r="G375" s="207"/>
      <c r="H375" s="207">
        <f t="shared" si="207"/>
        <v>0</v>
      </c>
      <c r="I375" s="207"/>
      <c r="J375" s="207">
        <f t="shared" si="208"/>
        <v>0</v>
      </c>
      <c r="K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07">
        <f t="shared" si="209"/>
        <v>0</v>
      </c>
      <c r="Z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07">
        <f t="shared" si="210"/>
        <v>0</v>
      </c>
      <c r="AD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07">
        <f t="shared" si="211"/>
        <v>0</v>
      </c>
      <c r="AH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07">
        <f t="shared" si="212"/>
        <v>0</v>
      </c>
      <c r="AL375" s="207">
        <f t="shared" si="213"/>
        <v>0</v>
      </c>
    </row>
    <row r="376" spans="1:38" ht="14.45" x14ac:dyDescent="0.3">
      <c r="B376" s="205" t="s">
        <v>1232</v>
      </c>
      <c r="C376" s="206" t="s">
        <v>1231</v>
      </c>
      <c r="D3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07">
        <f>D376+E376</f>
        <v>0</v>
      </c>
      <c r="G376" s="207"/>
      <c r="H376" s="207">
        <f t="shared" si="207"/>
        <v>0</v>
      </c>
      <c r="I376" s="207"/>
      <c r="J376" s="207">
        <f t="shared" si="208"/>
        <v>0</v>
      </c>
      <c r="K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07">
        <f t="shared" si="209"/>
        <v>0</v>
      </c>
      <c r="Z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07">
        <f t="shared" si="210"/>
        <v>0</v>
      </c>
      <c r="AD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07">
        <f t="shared" si="211"/>
        <v>0</v>
      </c>
      <c r="AH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07">
        <f t="shared" si="212"/>
        <v>0</v>
      </c>
      <c r="AL376" s="207">
        <f t="shared" si="213"/>
        <v>0</v>
      </c>
    </row>
    <row r="377" spans="1:38" ht="14.45" x14ac:dyDescent="0.3">
      <c r="B377" s="205" t="s">
        <v>1233</v>
      </c>
      <c r="C377" s="206" t="s">
        <v>1234</v>
      </c>
      <c r="D3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07">
        <f>D377+E377</f>
        <v>0</v>
      </c>
      <c r="G377" s="207"/>
      <c r="H377" s="207">
        <f t="shared" si="207"/>
        <v>0</v>
      </c>
      <c r="I377" s="207"/>
      <c r="J377" s="207">
        <f t="shared" si="208"/>
        <v>0</v>
      </c>
      <c r="K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07">
        <f t="shared" si="209"/>
        <v>0</v>
      </c>
      <c r="Z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07">
        <f t="shared" si="210"/>
        <v>0</v>
      </c>
      <c r="AD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07">
        <f t="shared" si="211"/>
        <v>0</v>
      </c>
      <c r="AH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07">
        <f t="shared" si="212"/>
        <v>0</v>
      </c>
      <c r="AL377" s="207">
        <f t="shared" si="213"/>
        <v>0</v>
      </c>
    </row>
    <row r="378" spans="1:38" ht="14.45" x14ac:dyDescent="0.3">
      <c r="B378" s="214" t="s">
        <v>406</v>
      </c>
      <c r="C378" s="215" t="s">
        <v>273</v>
      </c>
      <c r="D378" s="216">
        <f>SUM(D379:D383)</f>
        <v>0</v>
      </c>
      <c r="E378" s="216">
        <f>SUM(E379:E383)</f>
        <v>0</v>
      </c>
      <c r="F378" s="216">
        <f t="shared" ref="F378:F448" si="214">D378+E378</f>
        <v>0</v>
      </c>
      <c r="G378" s="216">
        <f>SUM(G379:G383)</f>
        <v>0</v>
      </c>
      <c r="H378" s="216">
        <f t="shared" si="207"/>
        <v>0</v>
      </c>
      <c r="I378" s="216">
        <f>SUM(I379:I383)</f>
        <v>0</v>
      </c>
      <c r="J378" s="216">
        <f t="shared" si="208"/>
        <v>0</v>
      </c>
      <c r="K378" s="216">
        <f t="shared" ref="K378:X378" si="215">SUM(K379:K383)</f>
        <v>0</v>
      </c>
      <c r="L378" s="216">
        <f t="shared" si="215"/>
        <v>0</v>
      </c>
      <c r="M378" s="216">
        <f t="shared" si="215"/>
        <v>0</v>
      </c>
      <c r="N378" s="216">
        <f t="shared" si="215"/>
        <v>0</v>
      </c>
      <c r="O378" s="216">
        <f t="shared" si="215"/>
        <v>0</v>
      </c>
      <c r="P378" s="216">
        <f t="shared" si="215"/>
        <v>0</v>
      </c>
      <c r="Q378" s="216">
        <f t="shared" si="215"/>
        <v>0</v>
      </c>
      <c r="R378" s="216">
        <f t="shared" si="215"/>
        <v>0</v>
      </c>
      <c r="S378" s="216">
        <f t="shared" si="215"/>
        <v>0</v>
      </c>
      <c r="T378" s="216">
        <f t="shared" si="215"/>
        <v>0</v>
      </c>
      <c r="U378" s="216">
        <f t="shared" si="215"/>
        <v>0</v>
      </c>
      <c r="V378" s="216">
        <f t="shared" si="215"/>
        <v>0</v>
      </c>
      <c r="W378" s="216">
        <f t="shared" si="215"/>
        <v>0</v>
      </c>
      <c r="X378" s="216">
        <f t="shared" si="215"/>
        <v>0</v>
      </c>
      <c r="Y378" s="216">
        <f t="shared" si="209"/>
        <v>0</v>
      </c>
      <c r="Z378" s="216">
        <f>SUM(Z379:Z383)</f>
        <v>0</v>
      </c>
      <c r="AA378" s="216">
        <f>SUM(AA379:AA383)</f>
        <v>0</v>
      </c>
      <c r="AB378" s="216">
        <f>SUM(AB379:AB383)</f>
        <v>0</v>
      </c>
      <c r="AC378" s="216">
        <f t="shared" si="210"/>
        <v>0</v>
      </c>
      <c r="AD378" s="216">
        <f>SUM(AD379:AD383)</f>
        <v>0</v>
      </c>
      <c r="AE378" s="216">
        <f>SUM(AE379:AE383)</f>
        <v>0</v>
      </c>
      <c r="AF378" s="216">
        <f>SUM(AF379:AF383)</f>
        <v>0</v>
      </c>
      <c r="AG378" s="216">
        <f t="shared" si="211"/>
        <v>0</v>
      </c>
      <c r="AH378" s="216">
        <f>SUM(AH379:AH383)</f>
        <v>0</v>
      </c>
      <c r="AI378" s="216">
        <f>SUM(AI379:AI383)</f>
        <v>0</v>
      </c>
      <c r="AJ378" s="216">
        <f>SUM(AJ379:AJ383)</f>
        <v>0</v>
      </c>
      <c r="AK378" s="216">
        <f t="shared" si="212"/>
        <v>0</v>
      </c>
      <c r="AL378" s="216">
        <f t="shared" si="213"/>
        <v>0</v>
      </c>
    </row>
    <row r="379" spans="1:38" ht="14.45" x14ac:dyDescent="0.3">
      <c r="B379" s="205" t="s">
        <v>407</v>
      </c>
      <c r="C379" s="206" t="s">
        <v>274</v>
      </c>
      <c r="D3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07">
        <f t="shared" si="214"/>
        <v>0</v>
      </c>
      <c r="G379" s="207"/>
      <c r="H379" s="207">
        <f t="shared" si="207"/>
        <v>0</v>
      </c>
      <c r="I379" s="207"/>
      <c r="J379" s="207">
        <f t="shared" si="208"/>
        <v>0</v>
      </c>
      <c r="K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07">
        <f t="shared" si="209"/>
        <v>0</v>
      </c>
      <c r="Z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07">
        <f t="shared" si="210"/>
        <v>0</v>
      </c>
      <c r="AD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07">
        <f t="shared" si="211"/>
        <v>0</v>
      </c>
      <c r="AH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07">
        <f t="shared" si="212"/>
        <v>0</v>
      </c>
      <c r="AL379" s="207">
        <f t="shared" si="213"/>
        <v>0</v>
      </c>
    </row>
    <row r="380" spans="1:38" ht="14.45" x14ac:dyDescent="0.3">
      <c r="B380" s="205" t="s">
        <v>1235</v>
      </c>
      <c r="C380" s="206" t="s">
        <v>1236</v>
      </c>
      <c r="D3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07">
        <f t="shared" si="214"/>
        <v>0</v>
      </c>
      <c r="G380" s="207"/>
      <c r="H380" s="207">
        <f t="shared" si="207"/>
        <v>0</v>
      </c>
      <c r="I380" s="207"/>
      <c r="J380" s="207">
        <f t="shared" si="208"/>
        <v>0</v>
      </c>
      <c r="K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07">
        <f t="shared" si="209"/>
        <v>0</v>
      </c>
      <c r="Z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07">
        <f t="shared" si="210"/>
        <v>0</v>
      </c>
      <c r="AD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07">
        <f t="shared" si="211"/>
        <v>0</v>
      </c>
      <c r="AH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07">
        <f t="shared" si="212"/>
        <v>0</v>
      </c>
      <c r="AL380" s="207">
        <f t="shared" si="213"/>
        <v>0</v>
      </c>
    </row>
    <row r="381" spans="1:38" ht="14.45" x14ac:dyDescent="0.3">
      <c r="B381" s="205" t="s">
        <v>1237</v>
      </c>
      <c r="C381" s="206" t="s">
        <v>1238</v>
      </c>
      <c r="D3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07">
        <f>D381+E381</f>
        <v>0</v>
      </c>
      <c r="G381" s="207"/>
      <c r="H381" s="207">
        <f t="shared" si="207"/>
        <v>0</v>
      </c>
      <c r="I381" s="207"/>
      <c r="J381" s="207">
        <f t="shared" si="208"/>
        <v>0</v>
      </c>
      <c r="K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07">
        <f t="shared" si="209"/>
        <v>0</v>
      </c>
      <c r="Z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07">
        <f t="shared" si="210"/>
        <v>0</v>
      </c>
      <c r="AD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07">
        <f t="shared" si="211"/>
        <v>0</v>
      </c>
      <c r="AH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07">
        <f t="shared" si="212"/>
        <v>0</v>
      </c>
      <c r="AL381" s="207">
        <f t="shared" si="213"/>
        <v>0</v>
      </c>
    </row>
    <row r="382" spans="1:38" ht="14.45" x14ac:dyDescent="0.3">
      <c r="A382" s="441"/>
      <c r="B382" s="205" t="s">
        <v>1239</v>
      </c>
      <c r="C382" s="206" t="s">
        <v>1240</v>
      </c>
      <c r="D3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07">
        <f>D382+E382</f>
        <v>0</v>
      </c>
      <c r="G382" s="207"/>
      <c r="H382" s="207">
        <f t="shared" si="207"/>
        <v>0</v>
      </c>
      <c r="I382" s="207"/>
      <c r="J382" s="207">
        <f t="shared" si="208"/>
        <v>0</v>
      </c>
      <c r="K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07">
        <f t="shared" si="209"/>
        <v>0</v>
      </c>
      <c r="Z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07">
        <f t="shared" si="210"/>
        <v>0</v>
      </c>
      <c r="AD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07">
        <f t="shared" si="211"/>
        <v>0</v>
      </c>
      <c r="AH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07">
        <f t="shared" si="212"/>
        <v>0</v>
      </c>
      <c r="AL382" s="207">
        <f t="shared" si="213"/>
        <v>0</v>
      </c>
    </row>
    <row r="383" spans="1:38" ht="14.45" x14ac:dyDescent="0.3">
      <c r="A383" s="441"/>
      <c r="B383" s="205" t="s">
        <v>1241</v>
      </c>
      <c r="C383" s="206" t="s">
        <v>1240</v>
      </c>
      <c r="D3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07">
        <f t="shared" si="214"/>
        <v>0</v>
      </c>
      <c r="G383" s="207"/>
      <c r="H383" s="207">
        <f t="shared" si="207"/>
        <v>0</v>
      </c>
      <c r="I383" s="207"/>
      <c r="J383" s="207">
        <f t="shared" si="208"/>
        <v>0</v>
      </c>
      <c r="K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07">
        <f t="shared" si="209"/>
        <v>0</v>
      </c>
      <c r="Z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07">
        <f t="shared" si="210"/>
        <v>0</v>
      </c>
      <c r="AD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07">
        <f t="shared" si="211"/>
        <v>0</v>
      </c>
      <c r="AH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07">
        <f t="shared" si="212"/>
        <v>0</v>
      </c>
      <c r="AL383" s="207">
        <f t="shared" si="213"/>
        <v>0</v>
      </c>
    </row>
    <row r="384" spans="1:38" ht="14.45" x14ac:dyDescent="0.3">
      <c r="B384" s="214" t="s">
        <v>408</v>
      </c>
      <c r="C384" s="215" t="s">
        <v>275</v>
      </c>
      <c r="D384" s="216">
        <f>SUM(D385:D392)</f>
        <v>0</v>
      </c>
      <c r="E384" s="216">
        <f>SUM(E385:E392)</f>
        <v>99052000</v>
      </c>
      <c r="F384" s="216">
        <f t="shared" si="214"/>
        <v>99052000</v>
      </c>
      <c r="G384" s="216">
        <f>SUM(G385:G392)</f>
        <v>0</v>
      </c>
      <c r="H384" s="216">
        <f t="shared" si="207"/>
        <v>99052000</v>
      </c>
      <c r="I384" s="216">
        <f>SUM(I385:I392)</f>
        <v>0</v>
      </c>
      <c r="J384" s="216">
        <f t="shared" si="208"/>
        <v>99052000</v>
      </c>
      <c r="K384" s="216">
        <f t="shared" ref="K384:AJ384" si="216">SUM(K385:K392)</f>
        <v>0</v>
      </c>
      <c r="L384" s="216">
        <f t="shared" si="216"/>
        <v>0</v>
      </c>
      <c r="M384" s="216">
        <f t="shared" si="216"/>
        <v>0</v>
      </c>
      <c r="N384" s="216">
        <f t="shared" si="216"/>
        <v>0</v>
      </c>
      <c r="O384" s="216">
        <f t="shared" si="216"/>
        <v>0</v>
      </c>
      <c r="P384" s="216">
        <f t="shared" si="216"/>
        <v>1152000</v>
      </c>
      <c r="Q384" s="216">
        <f t="shared" si="216"/>
        <v>0</v>
      </c>
      <c r="R384" s="216">
        <f t="shared" si="216"/>
        <v>0</v>
      </c>
      <c r="S384" s="216">
        <f t="shared" si="216"/>
        <v>97900000</v>
      </c>
      <c r="T384" s="216">
        <f t="shared" si="216"/>
        <v>0</v>
      </c>
      <c r="U384" s="216">
        <f t="shared" si="216"/>
        <v>0</v>
      </c>
      <c r="V384" s="216">
        <f t="shared" si="216"/>
        <v>97900000</v>
      </c>
      <c r="W384" s="216">
        <f t="shared" si="216"/>
        <v>0</v>
      </c>
      <c r="X384" s="216">
        <f t="shared" si="216"/>
        <v>0</v>
      </c>
      <c r="Y384" s="216">
        <f t="shared" si="209"/>
        <v>97900000</v>
      </c>
      <c r="Z384" s="216">
        <f t="shared" si="216"/>
        <v>0</v>
      </c>
      <c r="AA384" s="216">
        <f t="shared" si="216"/>
        <v>0</v>
      </c>
      <c r="AB384" s="216">
        <f t="shared" si="216"/>
        <v>0</v>
      </c>
      <c r="AC384" s="216">
        <f t="shared" si="210"/>
        <v>0</v>
      </c>
      <c r="AD384" s="216">
        <f t="shared" si="216"/>
        <v>0</v>
      </c>
      <c r="AE384" s="216">
        <f t="shared" si="216"/>
        <v>0</v>
      </c>
      <c r="AF384" s="216">
        <f t="shared" si="216"/>
        <v>1152000</v>
      </c>
      <c r="AG384" s="216">
        <f t="shared" si="211"/>
        <v>1152000</v>
      </c>
      <c r="AH384" s="216">
        <f t="shared" si="216"/>
        <v>0</v>
      </c>
      <c r="AI384" s="216">
        <f t="shared" si="216"/>
        <v>0</v>
      </c>
      <c r="AJ384" s="216">
        <f t="shared" si="216"/>
        <v>0</v>
      </c>
      <c r="AK384" s="216">
        <f t="shared" si="212"/>
        <v>0</v>
      </c>
      <c r="AL384" s="216">
        <f t="shared" si="213"/>
        <v>99052000</v>
      </c>
    </row>
    <row r="385" spans="2:38" ht="14.45" x14ac:dyDescent="0.3">
      <c r="B385" s="205" t="s">
        <v>409</v>
      </c>
      <c r="C385" s="206" t="s">
        <v>276</v>
      </c>
      <c r="D3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99052000</v>
      </c>
      <c r="F385" s="207">
        <f t="shared" si="214"/>
        <v>99052000</v>
      </c>
      <c r="G385" s="207"/>
      <c r="H385" s="207">
        <f t="shared" si="207"/>
        <v>99052000</v>
      </c>
      <c r="I385" s="207"/>
      <c r="J385" s="207">
        <f t="shared" si="208"/>
        <v>99052000</v>
      </c>
      <c r="K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1152000</v>
      </c>
      <c r="Q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97900000</v>
      </c>
      <c r="T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97900000</v>
      </c>
      <c r="W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07">
        <f t="shared" si="209"/>
        <v>97900000</v>
      </c>
      <c r="Z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07">
        <f t="shared" si="210"/>
        <v>0</v>
      </c>
      <c r="AD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1152000</v>
      </c>
      <c r="AG385" s="207">
        <f t="shared" si="211"/>
        <v>1152000</v>
      </c>
      <c r="AH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07">
        <f t="shared" si="212"/>
        <v>0</v>
      </c>
      <c r="AL385" s="207">
        <f t="shared" si="213"/>
        <v>99052000</v>
      </c>
    </row>
    <row r="386" spans="2:38" ht="14.45" x14ac:dyDescent="0.3">
      <c r="B386" s="205" t="s">
        <v>1242</v>
      </c>
      <c r="C386" s="206" t="s">
        <v>1243</v>
      </c>
      <c r="D3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07">
        <f>D386+E386</f>
        <v>0</v>
      </c>
      <c r="G386" s="207"/>
      <c r="H386" s="207">
        <f t="shared" si="207"/>
        <v>0</v>
      </c>
      <c r="I386" s="207"/>
      <c r="J386" s="207">
        <f t="shared" si="208"/>
        <v>0</v>
      </c>
      <c r="K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07">
        <f t="shared" si="209"/>
        <v>0</v>
      </c>
      <c r="Z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07">
        <f t="shared" si="210"/>
        <v>0</v>
      </c>
      <c r="AD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07">
        <f t="shared" si="211"/>
        <v>0</v>
      </c>
      <c r="AH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07">
        <f t="shared" si="212"/>
        <v>0</v>
      </c>
      <c r="AL386" s="207">
        <f t="shared" si="213"/>
        <v>0</v>
      </c>
    </row>
    <row r="387" spans="2:38" ht="14.45" x14ac:dyDescent="0.3">
      <c r="B387" s="205" t="s">
        <v>410</v>
      </c>
      <c r="C387" s="206" t="s">
        <v>277</v>
      </c>
      <c r="D3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07">
        <f>D387+E387</f>
        <v>0</v>
      </c>
      <c r="G387" s="207"/>
      <c r="H387" s="207">
        <f t="shared" si="207"/>
        <v>0</v>
      </c>
      <c r="I387" s="207"/>
      <c r="J387" s="207">
        <f t="shared" si="208"/>
        <v>0</v>
      </c>
      <c r="K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07">
        <f t="shared" si="209"/>
        <v>0</v>
      </c>
      <c r="Z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07">
        <f t="shared" si="210"/>
        <v>0</v>
      </c>
      <c r="AD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07">
        <f t="shared" si="211"/>
        <v>0</v>
      </c>
      <c r="AH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07">
        <f t="shared" si="212"/>
        <v>0</v>
      </c>
      <c r="AL387" s="207">
        <f t="shared" si="213"/>
        <v>0</v>
      </c>
    </row>
    <row r="388" spans="2:38" ht="14.45" x14ac:dyDescent="0.3">
      <c r="B388" s="205" t="s">
        <v>1244</v>
      </c>
      <c r="C388" s="206" t="s">
        <v>1245</v>
      </c>
      <c r="D3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07">
        <f>D388+E388</f>
        <v>0</v>
      </c>
      <c r="G388" s="207"/>
      <c r="H388" s="207">
        <f t="shared" si="207"/>
        <v>0</v>
      </c>
      <c r="I388" s="207"/>
      <c r="J388" s="207">
        <f t="shared" si="208"/>
        <v>0</v>
      </c>
      <c r="K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07">
        <f t="shared" si="209"/>
        <v>0</v>
      </c>
      <c r="Z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07">
        <f t="shared" si="210"/>
        <v>0</v>
      </c>
      <c r="AD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07">
        <f t="shared" si="211"/>
        <v>0</v>
      </c>
      <c r="AH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07">
        <f t="shared" si="212"/>
        <v>0</v>
      </c>
      <c r="AL388" s="207">
        <f t="shared" si="213"/>
        <v>0</v>
      </c>
    </row>
    <row r="389" spans="2:38" ht="14.45" x14ac:dyDescent="0.3">
      <c r="B389" s="205" t="s">
        <v>1246</v>
      </c>
      <c r="C389" s="206" t="s">
        <v>1247</v>
      </c>
      <c r="D3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07">
        <f>D389+E389</f>
        <v>0</v>
      </c>
      <c r="G389" s="207"/>
      <c r="H389" s="207">
        <f t="shared" si="207"/>
        <v>0</v>
      </c>
      <c r="I389" s="207"/>
      <c r="J389" s="207">
        <f t="shared" si="208"/>
        <v>0</v>
      </c>
      <c r="K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07">
        <f t="shared" si="209"/>
        <v>0</v>
      </c>
      <c r="Z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07">
        <f t="shared" si="210"/>
        <v>0</v>
      </c>
      <c r="AD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07">
        <f t="shared" si="211"/>
        <v>0</v>
      </c>
      <c r="AH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07">
        <f t="shared" si="212"/>
        <v>0</v>
      </c>
      <c r="AL389" s="207">
        <f t="shared" si="213"/>
        <v>0</v>
      </c>
    </row>
    <row r="390" spans="2:38" ht="14.45" x14ac:dyDescent="0.3">
      <c r="B390" s="205" t="s">
        <v>411</v>
      </c>
      <c r="C390" s="206" t="s">
        <v>278</v>
      </c>
      <c r="D3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07">
        <f t="shared" si="214"/>
        <v>0</v>
      </c>
      <c r="G390" s="207"/>
      <c r="H390" s="207">
        <f t="shared" si="207"/>
        <v>0</v>
      </c>
      <c r="I390" s="207"/>
      <c r="J390" s="207">
        <f t="shared" si="208"/>
        <v>0</v>
      </c>
      <c r="K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07">
        <f t="shared" si="209"/>
        <v>0</v>
      </c>
      <c r="Z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07">
        <f t="shared" si="210"/>
        <v>0</v>
      </c>
      <c r="AD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07">
        <f t="shared" si="211"/>
        <v>0</v>
      </c>
      <c r="AH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07">
        <f t="shared" si="212"/>
        <v>0</v>
      </c>
      <c r="AL390" s="207">
        <f t="shared" si="213"/>
        <v>0</v>
      </c>
    </row>
    <row r="391" spans="2:38" ht="14.45" x14ac:dyDescent="0.3">
      <c r="B391" s="205" t="s">
        <v>1248</v>
      </c>
      <c r="C391" s="206" t="s">
        <v>1249</v>
      </c>
      <c r="D3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07">
        <f>D391+E391</f>
        <v>0</v>
      </c>
      <c r="G391" s="207"/>
      <c r="H391" s="207">
        <f t="shared" si="207"/>
        <v>0</v>
      </c>
      <c r="I391" s="207"/>
      <c r="J391" s="207">
        <f t="shared" si="208"/>
        <v>0</v>
      </c>
      <c r="K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07">
        <f t="shared" si="209"/>
        <v>0</v>
      </c>
      <c r="Z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07">
        <f t="shared" si="210"/>
        <v>0</v>
      </c>
      <c r="AD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07">
        <f t="shared" si="211"/>
        <v>0</v>
      </c>
      <c r="AH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07">
        <f t="shared" si="212"/>
        <v>0</v>
      </c>
      <c r="AL391" s="207">
        <f t="shared" si="213"/>
        <v>0</v>
      </c>
    </row>
    <row r="392" spans="2:38" ht="14.45" x14ac:dyDescent="0.3">
      <c r="B392" s="205" t="s">
        <v>1250</v>
      </c>
      <c r="C392" s="206" t="s">
        <v>1251</v>
      </c>
      <c r="D3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07">
        <f t="shared" si="214"/>
        <v>0</v>
      </c>
      <c r="G392" s="207"/>
      <c r="H392" s="207">
        <f t="shared" si="207"/>
        <v>0</v>
      </c>
      <c r="I392" s="207"/>
      <c r="J392" s="207">
        <f t="shared" si="208"/>
        <v>0</v>
      </c>
      <c r="K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07">
        <f t="shared" si="209"/>
        <v>0</v>
      </c>
      <c r="Z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07">
        <f t="shared" si="210"/>
        <v>0</v>
      </c>
      <c r="AD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07">
        <f t="shared" si="211"/>
        <v>0</v>
      </c>
      <c r="AH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07">
        <f t="shared" si="212"/>
        <v>0</v>
      </c>
      <c r="AL392" s="207">
        <f t="shared" si="213"/>
        <v>0</v>
      </c>
    </row>
    <row r="393" spans="2:38" ht="14.45" x14ac:dyDescent="0.3">
      <c r="B393" s="202" t="s">
        <v>397</v>
      </c>
      <c r="C393" s="203" t="s">
        <v>268</v>
      </c>
      <c r="D393" s="204">
        <f>D394+D404</f>
        <v>0</v>
      </c>
      <c r="E393" s="204">
        <f>E394+E404</f>
        <v>0</v>
      </c>
      <c r="F393" s="204">
        <f t="shared" si="214"/>
        <v>0</v>
      </c>
      <c r="G393" s="204">
        <f>G394+G404</f>
        <v>0</v>
      </c>
      <c r="H393" s="204">
        <f t="shared" si="207"/>
        <v>0</v>
      </c>
      <c r="I393" s="204">
        <f>I394+I404</f>
        <v>0</v>
      </c>
      <c r="J393" s="204">
        <f t="shared" si="208"/>
        <v>0</v>
      </c>
      <c r="K393" s="204">
        <f t="shared" ref="K393:AJ393" si="217">K394+K404</f>
        <v>0</v>
      </c>
      <c r="L393" s="204">
        <f t="shared" si="217"/>
        <v>0</v>
      </c>
      <c r="M393" s="204">
        <f t="shared" si="217"/>
        <v>0</v>
      </c>
      <c r="N393" s="204">
        <f t="shared" si="217"/>
        <v>0</v>
      </c>
      <c r="O393" s="204">
        <f t="shared" si="217"/>
        <v>0</v>
      </c>
      <c r="P393" s="204">
        <f t="shared" si="217"/>
        <v>0</v>
      </c>
      <c r="Q393" s="204">
        <f t="shared" si="217"/>
        <v>0</v>
      </c>
      <c r="R393" s="204">
        <f t="shared" si="217"/>
        <v>0</v>
      </c>
      <c r="S393" s="204">
        <f t="shared" si="217"/>
        <v>0</v>
      </c>
      <c r="T393" s="204">
        <f t="shared" si="217"/>
        <v>0</v>
      </c>
      <c r="U393" s="204">
        <f t="shared" si="217"/>
        <v>0</v>
      </c>
      <c r="V393" s="204">
        <f t="shared" si="217"/>
        <v>0</v>
      </c>
      <c r="W393" s="204">
        <f t="shared" si="217"/>
        <v>0</v>
      </c>
      <c r="X393" s="204">
        <f t="shared" si="217"/>
        <v>0</v>
      </c>
      <c r="Y393" s="204">
        <f t="shared" si="209"/>
        <v>0</v>
      </c>
      <c r="Z393" s="204">
        <f t="shared" si="217"/>
        <v>0</v>
      </c>
      <c r="AA393" s="204">
        <f t="shared" si="217"/>
        <v>0</v>
      </c>
      <c r="AB393" s="204">
        <f t="shared" si="217"/>
        <v>0</v>
      </c>
      <c r="AC393" s="204">
        <f t="shared" si="210"/>
        <v>0</v>
      </c>
      <c r="AD393" s="204">
        <f t="shared" si="217"/>
        <v>0</v>
      </c>
      <c r="AE393" s="204">
        <f t="shared" si="217"/>
        <v>0</v>
      </c>
      <c r="AF393" s="204">
        <f t="shared" si="217"/>
        <v>0</v>
      </c>
      <c r="AG393" s="204">
        <f t="shared" si="211"/>
        <v>0</v>
      </c>
      <c r="AH393" s="204">
        <f t="shared" si="217"/>
        <v>0</v>
      </c>
      <c r="AI393" s="204">
        <f t="shared" si="217"/>
        <v>0</v>
      </c>
      <c r="AJ393" s="204">
        <f t="shared" si="217"/>
        <v>0</v>
      </c>
      <c r="AK393" s="204">
        <f t="shared" si="212"/>
        <v>0</v>
      </c>
      <c r="AL393" s="204">
        <f t="shared" si="213"/>
        <v>0</v>
      </c>
    </row>
    <row r="394" spans="2:38" ht="14.45" x14ac:dyDescent="0.3">
      <c r="B394" s="214" t="s">
        <v>398</v>
      </c>
      <c r="C394" s="215" t="s">
        <v>269</v>
      </c>
      <c r="D394" s="216">
        <f>SUM(D395:D403)</f>
        <v>0</v>
      </c>
      <c r="E394" s="216">
        <f>SUM(E395:E403)</f>
        <v>0</v>
      </c>
      <c r="F394" s="216">
        <f t="shared" si="214"/>
        <v>0</v>
      </c>
      <c r="G394" s="216">
        <f>SUM(G395:G403)</f>
        <v>0</v>
      </c>
      <c r="H394" s="216">
        <f t="shared" si="207"/>
        <v>0</v>
      </c>
      <c r="I394" s="216">
        <f>SUM(I395:I403)</f>
        <v>0</v>
      </c>
      <c r="J394" s="216">
        <f t="shared" si="208"/>
        <v>0</v>
      </c>
      <c r="K394" s="216">
        <f t="shared" ref="K394:AJ394" si="218">SUM(K395:K403)</f>
        <v>0</v>
      </c>
      <c r="L394" s="216">
        <f t="shared" si="218"/>
        <v>0</v>
      </c>
      <c r="M394" s="216">
        <f t="shared" si="218"/>
        <v>0</v>
      </c>
      <c r="N394" s="216">
        <f t="shared" si="218"/>
        <v>0</v>
      </c>
      <c r="O394" s="216">
        <f t="shared" si="218"/>
        <v>0</v>
      </c>
      <c r="P394" s="216">
        <f t="shared" si="218"/>
        <v>0</v>
      </c>
      <c r="Q394" s="216">
        <f t="shared" si="218"/>
        <v>0</v>
      </c>
      <c r="R394" s="216">
        <f t="shared" si="218"/>
        <v>0</v>
      </c>
      <c r="S394" s="216">
        <f t="shared" si="218"/>
        <v>0</v>
      </c>
      <c r="T394" s="216">
        <f t="shared" si="218"/>
        <v>0</v>
      </c>
      <c r="U394" s="216">
        <f t="shared" si="218"/>
        <v>0</v>
      </c>
      <c r="V394" s="216">
        <f t="shared" si="218"/>
        <v>0</v>
      </c>
      <c r="W394" s="216">
        <f t="shared" si="218"/>
        <v>0</v>
      </c>
      <c r="X394" s="216">
        <f t="shared" si="218"/>
        <v>0</v>
      </c>
      <c r="Y394" s="216">
        <f t="shared" si="209"/>
        <v>0</v>
      </c>
      <c r="Z394" s="216">
        <f t="shared" si="218"/>
        <v>0</v>
      </c>
      <c r="AA394" s="216">
        <f t="shared" si="218"/>
        <v>0</v>
      </c>
      <c r="AB394" s="216">
        <f t="shared" si="218"/>
        <v>0</v>
      </c>
      <c r="AC394" s="216">
        <f t="shared" si="210"/>
        <v>0</v>
      </c>
      <c r="AD394" s="216">
        <f t="shared" si="218"/>
        <v>0</v>
      </c>
      <c r="AE394" s="216">
        <f t="shared" si="218"/>
        <v>0</v>
      </c>
      <c r="AF394" s="216">
        <f t="shared" si="218"/>
        <v>0</v>
      </c>
      <c r="AG394" s="216">
        <f t="shared" si="211"/>
        <v>0</v>
      </c>
      <c r="AH394" s="216">
        <f t="shared" si="218"/>
        <v>0</v>
      </c>
      <c r="AI394" s="216">
        <f t="shared" si="218"/>
        <v>0</v>
      </c>
      <c r="AJ394" s="216">
        <f t="shared" si="218"/>
        <v>0</v>
      </c>
      <c r="AK394" s="216">
        <f t="shared" si="212"/>
        <v>0</v>
      </c>
      <c r="AL394" s="216">
        <f t="shared" si="213"/>
        <v>0</v>
      </c>
    </row>
    <row r="395" spans="2:38" ht="14.45" x14ac:dyDescent="0.3">
      <c r="B395" s="205" t="s">
        <v>412</v>
      </c>
      <c r="C395" s="206" t="s">
        <v>279</v>
      </c>
      <c r="D3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07">
        <f t="shared" si="214"/>
        <v>0</v>
      </c>
      <c r="G395" s="207"/>
      <c r="H395" s="207">
        <f t="shared" si="207"/>
        <v>0</v>
      </c>
      <c r="I395" s="207"/>
      <c r="J395" s="207">
        <f t="shared" si="208"/>
        <v>0</v>
      </c>
      <c r="K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07">
        <f t="shared" si="209"/>
        <v>0</v>
      </c>
      <c r="Z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07">
        <f t="shared" si="210"/>
        <v>0</v>
      </c>
      <c r="AD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07">
        <f t="shared" si="211"/>
        <v>0</v>
      </c>
      <c r="AH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07">
        <f t="shared" si="212"/>
        <v>0</v>
      </c>
      <c r="AL395" s="207">
        <f t="shared" si="213"/>
        <v>0</v>
      </c>
    </row>
    <row r="396" spans="2:38" ht="14.45" x14ac:dyDescent="0.3">
      <c r="B396" s="205" t="s">
        <v>1154</v>
      </c>
      <c r="C396" s="206" t="s">
        <v>1155</v>
      </c>
      <c r="D3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07">
        <f t="shared" si="214"/>
        <v>0</v>
      </c>
      <c r="G396" s="207"/>
      <c r="H396" s="207">
        <f t="shared" si="207"/>
        <v>0</v>
      </c>
      <c r="I396" s="207"/>
      <c r="J396" s="207">
        <f t="shared" si="208"/>
        <v>0</v>
      </c>
      <c r="K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07">
        <f t="shared" si="209"/>
        <v>0</v>
      </c>
      <c r="Z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07">
        <f t="shared" si="210"/>
        <v>0</v>
      </c>
      <c r="AD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07">
        <f t="shared" si="211"/>
        <v>0</v>
      </c>
      <c r="AH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07">
        <f t="shared" si="212"/>
        <v>0</v>
      </c>
      <c r="AL396" s="207">
        <f t="shared" si="213"/>
        <v>0</v>
      </c>
    </row>
    <row r="397" spans="2:38" ht="14.45" x14ac:dyDescent="0.3">
      <c r="B397" s="205" t="s">
        <v>1156</v>
      </c>
      <c r="C397" s="206" t="s">
        <v>1157</v>
      </c>
      <c r="D39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07">
        <f>D397+E397</f>
        <v>0</v>
      </c>
      <c r="G397" s="207"/>
      <c r="H397" s="207">
        <f t="shared" si="207"/>
        <v>0</v>
      </c>
      <c r="I397" s="207"/>
      <c r="J397" s="207">
        <f t="shared" si="208"/>
        <v>0</v>
      </c>
      <c r="K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07">
        <f t="shared" si="209"/>
        <v>0</v>
      </c>
      <c r="Z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07">
        <f t="shared" si="210"/>
        <v>0</v>
      </c>
      <c r="AD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07">
        <f t="shared" si="211"/>
        <v>0</v>
      </c>
      <c r="AH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07">
        <f t="shared" si="212"/>
        <v>0</v>
      </c>
      <c r="AL397" s="207">
        <f t="shared" si="213"/>
        <v>0</v>
      </c>
    </row>
    <row r="398" spans="2:38" ht="14.45" x14ac:dyDescent="0.3">
      <c r="B398" s="205" t="s">
        <v>1158</v>
      </c>
      <c r="C398" s="206" t="s">
        <v>1159</v>
      </c>
      <c r="D3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07">
        <f>D398+E398</f>
        <v>0</v>
      </c>
      <c r="G398" s="207"/>
      <c r="H398" s="207">
        <f t="shared" si="207"/>
        <v>0</v>
      </c>
      <c r="I398" s="207"/>
      <c r="J398" s="207">
        <f t="shared" si="208"/>
        <v>0</v>
      </c>
      <c r="K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07">
        <f t="shared" si="209"/>
        <v>0</v>
      </c>
      <c r="Z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07">
        <f t="shared" si="210"/>
        <v>0</v>
      </c>
      <c r="AD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07">
        <f t="shared" si="211"/>
        <v>0</v>
      </c>
      <c r="AH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07">
        <f t="shared" si="212"/>
        <v>0</v>
      </c>
      <c r="AL398" s="207">
        <f t="shared" si="213"/>
        <v>0</v>
      </c>
    </row>
    <row r="399" spans="2:38" ht="14.45" x14ac:dyDescent="0.3">
      <c r="B399" s="205" t="s">
        <v>1160</v>
      </c>
      <c r="C399" s="206" t="s">
        <v>1161</v>
      </c>
      <c r="D3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07">
        <f>D399+E399</f>
        <v>0</v>
      </c>
      <c r="G399" s="207"/>
      <c r="H399" s="207">
        <f t="shared" si="207"/>
        <v>0</v>
      </c>
      <c r="I399" s="207"/>
      <c r="J399" s="207">
        <f t="shared" si="208"/>
        <v>0</v>
      </c>
      <c r="K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07">
        <f t="shared" si="209"/>
        <v>0</v>
      </c>
      <c r="Z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07">
        <f t="shared" si="210"/>
        <v>0</v>
      </c>
      <c r="AD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07">
        <f t="shared" si="211"/>
        <v>0</v>
      </c>
      <c r="AH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07">
        <f t="shared" si="212"/>
        <v>0</v>
      </c>
      <c r="AL399" s="207">
        <f t="shared" si="213"/>
        <v>0</v>
      </c>
    </row>
    <row r="400" spans="2:38" ht="14.45" x14ac:dyDescent="0.3">
      <c r="B400" s="205" t="s">
        <v>413</v>
      </c>
      <c r="C400" s="206" t="s">
        <v>280</v>
      </c>
      <c r="D4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07">
        <f t="shared" si="214"/>
        <v>0</v>
      </c>
      <c r="G400" s="207"/>
      <c r="H400" s="207">
        <f t="shared" si="207"/>
        <v>0</v>
      </c>
      <c r="I400" s="207"/>
      <c r="J400" s="207">
        <f t="shared" si="208"/>
        <v>0</v>
      </c>
      <c r="K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07">
        <f t="shared" si="209"/>
        <v>0</v>
      </c>
      <c r="Z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07">
        <f t="shared" si="210"/>
        <v>0</v>
      </c>
      <c r="AD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07">
        <f t="shared" si="211"/>
        <v>0</v>
      </c>
      <c r="AH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07">
        <f t="shared" si="212"/>
        <v>0</v>
      </c>
      <c r="AL400" s="207">
        <f t="shared" si="213"/>
        <v>0</v>
      </c>
    </row>
    <row r="401" spans="2:38" ht="14.45" x14ac:dyDescent="0.3">
      <c r="B401" s="205" t="s">
        <v>1162</v>
      </c>
      <c r="C401" s="206" t="s">
        <v>1163</v>
      </c>
      <c r="D4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07">
        <f>D401+E401</f>
        <v>0</v>
      </c>
      <c r="G401" s="207"/>
      <c r="H401" s="207">
        <f t="shared" si="207"/>
        <v>0</v>
      </c>
      <c r="I401" s="207"/>
      <c r="J401" s="207">
        <f t="shared" si="208"/>
        <v>0</v>
      </c>
      <c r="K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07">
        <f t="shared" si="209"/>
        <v>0</v>
      </c>
      <c r="Z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07">
        <f t="shared" si="210"/>
        <v>0</v>
      </c>
      <c r="AD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07">
        <f t="shared" si="211"/>
        <v>0</v>
      </c>
      <c r="AH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07">
        <f t="shared" si="212"/>
        <v>0</v>
      </c>
      <c r="AL401" s="207">
        <f t="shared" si="213"/>
        <v>0</v>
      </c>
    </row>
    <row r="402" spans="2:38" ht="14.45" x14ac:dyDescent="0.3">
      <c r="B402" s="205" t="s">
        <v>414</v>
      </c>
      <c r="C402" s="206" t="s">
        <v>281</v>
      </c>
      <c r="D4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07">
        <f>D402+E402</f>
        <v>0</v>
      </c>
      <c r="G402" s="207"/>
      <c r="H402" s="207">
        <f t="shared" si="207"/>
        <v>0</v>
      </c>
      <c r="I402" s="207"/>
      <c r="J402" s="207">
        <f t="shared" si="208"/>
        <v>0</v>
      </c>
      <c r="K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07">
        <f t="shared" si="209"/>
        <v>0</v>
      </c>
      <c r="Z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07">
        <f t="shared" si="210"/>
        <v>0</v>
      </c>
      <c r="AD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07">
        <f t="shared" si="211"/>
        <v>0</v>
      </c>
      <c r="AH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07">
        <f t="shared" si="212"/>
        <v>0</v>
      </c>
      <c r="AL402" s="207">
        <f t="shared" si="213"/>
        <v>0</v>
      </c>
    </row>
    <row r="403" spans="2:38" ht="14.45" x14ac:dyDescent="0.3">
      <c r="B403" s="205" t="s">
        <v>1164</v>
      </c>
      <c r="C403" s="206" t="s">
        <v>1165</v>
      </c>
      <c r="D4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07">
        <f t="shared" si="214"/>
        <v>0</v>
      </c>
      <c r="G403" s="207"/>
      <c r="H403" s="207">
        <f t="shared" si="207"/>
        <v>0</v>
      </c>
      <c r="I403" s="207"/>
      <c r="J403" s="207">
        <f t="shared" si="208"/>
        <v>0</v>
      </c>
      <c r="K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07">
        <f t="shared" si="209"/>
        <v>0</v>
      </c>
      <c r="Z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07">
        <f t="shared" si="210"/>
        <v>0</v>
      </c>
      <c r="AD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07">
        <f t="shared" si="211"/>
        <v>0</v>
      </c>
      <c r="AH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07">
        <f t="shared" si="212"/>
        <v>0</v>
      </c>
      <c r="AL403" s="207">
        <f t="shared" si="213"/>
        <v>0</v>
      </c>
    </row>
    <row r="404" spans="2:38" ht="14.45" x14ac:dyDescent="0.3">
      <c r="B404" s="214" t="s">
        <v>399</v>
      </c>
      <c r="C404" s="215" t="s">
        <v>270</v>
      </c>
      <c r="D404" s="216">
        <f>SUM(D405:D406)</f>
        <v>0</v>
      </c>
      <c r="E404" s="216">
        <f>SUM(E405:E406)</f>
        <v>0</v>
      </c>
      <c r="F404" s="216">
        <f t="shared" si="214"/>
        <v>0</v>
      </c>
      <c r="G404" s="216">
        <f>SUM(G405:G406)</f>
        <v>0</v>
      </c>
      <c r="H404" s="216">
        <f t="shared" si="207"/>
        <v>0</v>
      </c>
      <c r="I404" s="216">
        <f>SUM(I405:I406)</f>
        <v>0</v>
      </c>
      <c r="J404" s="216">
        <f t="shared" si="208"/>
        <v>0</v>
      </c>
      <c r="K404" s="216">
        <f t="shared" ref="K404:X404" si="219">SUM(K405:K406)</f>
        <v>0</v>
      </c>
      <c r="L404" s="216">
        <f t="shared" si="219"/>
        <v>0</v>
      </c>
      <c r="M404" s="216">
        <f t="shared" si="219"/>
        <v>0</v>
      </c>
      <c r="N404" s="216">
        <f t="shared" si="219"/>
        <v>0</v>
      </c>
      <c r="O404" s="216">
        <f t="shared" si="219"/>
        <v>0</v>
      </c>
      <c r="P404" s="216">
        <f t="shared" si="219"/>
        <v>0</v>
      </c>
      <c r="Q404" s="216">
        <f t="shared" si="219"/>
        <v>0</v>
      </c>
      <c r="R404" s="216">
        <f t="shared" si="219"/>
        <v>0</v>
      </c>
      <c r="S404" s="216">
        <f t="shared" si="219"/>
        <v>0</v>
      </c>
      <c r="T404" s="216">
        <f t="shared" si="219"/>
        <v>0</v>
      </c>
      <c r="U404" s="216">
        <f t="shared" si="219"/>
        <v>0</v>
      </c>
      <c r="V404" s="216">
        <f t="shared" si="219"/>
        <v>0</v>
      </c>
      <c r="W404" s="216">
        <f t="shared" si="219"/>
        <v>0</v>
      </c>
      <c r="X404" s="216">
        <f t="shared" si="219"/>
        <v>0</v>
      </c>
      <c r="Y404" s="216">
        <f t="shared" si="209"/>
        <v>0</v>
      </c>
      <c r="Z404" s="216">
        <f>SUM(Z405:Z406)</f>
        <v>0</v>
      </c>
      <c r="AA404" s="216">
        <f>SUM(AA405:AA406)</f>
        <v>0</v>
      </c>
      <c r="AB404" s="216">
        <f>SUM(AB405:AB406)</f>
        <v>0</v>
      </c>
      <c r="AC404" s="216">
        <f t="shared" si="210"/>
        <v>0</v>
      </c>
      <c r="AD404" s="216">
        <f>SUM(AD405:AD406)</f>
        <v>0</v>
      </c>
      <c r="AE404" s="216">
        <f>SUM(AE405:AE406)</f>
        <v>0</v>
      </c>
      <c r="AF404" s="216">
        <f>SUM(AF405:AF406)</f>
        <v>0</v>
      </c>
      <c r="AG404" s="216">
        <f t="shared" si="211"/>
        <v>0</v>
      </c>
      <c r="AH404" s="216">
        <f>SUM(AH405:AH406)</f>
        <v>0</v>
      </c>
      <c r="AI404" s="216">
        <f>SUM(AI405:AI406)</f>
        <v>0</v>
      </c>
      <c r="AJ404" s="216">
        <f>SUM(AJ405:AJ406)</f>
        <v>0</v>
      </c>
      <c r="AK404" s="216">
        <f t="shared" si="212"/>
        <v>0</v>
      </c>
      <c r="AL404" s="216">
        <f t="shared" si="213"/>
        <v>0</v>
      </c>
    </row>
    <row r="405" spans="2:38" ht="14.45" x14ac:dyDescent="0.3">
      <c r="B405" s="205" t="s">
        <v>1166</v>
      </c>
      <c r="C405" s="206" t="s">
        <v>1167</v>
      </c>
      <c r="D4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07">
        <f>D405+E405</f>
        <v>0</v>
      </c>
      <c r="G405" s="207"/>
      <c r="H405" s="207">
        <f t="shared" si="207"/>
        <v>0</v>
      </c>
      <c r="I405" s="207"/>
      <c r="J405" s="207">
        <f t="shared" si="208"/>
        <v>0</v>
      </c>
      <c r="K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07">
        <f t="shared" si="209"/>
        <v>0</v>
      </c>
      <c r="Z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07">
        <f t="shared" si="210"/>
        <v>0</v>
      </c>
      <c r="AD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07">
        <f t="shared" si="211"/>
        <v>0</v>
      </c>
      <c r="AH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07">
        <f t="shared" si="212"/>
        <v>0</v>
      </c>
      <c r="AL405" s="207">
        <f t="shared" si="213"/>
        <v>0</v>
      </c>
    </row>
    <row r="406" spans="2:38" ht="14.45" x14ac:dyDescent="0.3">
      <c r="B406" s="205" t="s">
        <v>415</v>
      </c>
      <c r="C406" s="206" t="s">
        <v>282</v>
      </c>
      <c r="D4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07">
        <f t="shared" si="214"/>
        <v>0</v>
      </c>
      <c r="G406" s="207"/>
      <c r="H406" s="207">
        <f t="shared" ref="H406:H437" si="220">F406-G406</f>
        <v>0</v>
      </c>
      <c r="I406" s="207"/>
      <c r="J406" s="207">
        <f t="shared" ref="J406:J437" si="221">F406-I406</f>
        <v>0</v>
      </c>
      <c r="K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07">
        <f t="shared" ref="Y406:Y437" si="222">V406+W406+X406</f>
        <v>0</v>
      </c>
      <c r="Z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07">
        <f t="shared" ref="AC406:AC437" si="223">Z406+AA406+AB406</f>
        <v>0</v>
      </c>
      <c r="AD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07">
        <f t="shared" ref="AG406:AG437" si="224">AD406+AE406+AF406</f>
        <v>0</v>
      </c>
      <c r="AH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07">
        <f t="shared" ref="AK406:AK437" si="225">AH406+AI406+AJ406</f>
        <v>0</v>
      </c>
      <c r="AL406" s="207">
        <f t="shared" ref="AL406:AL437" si="226">Y406+AC406+AG406+AK406</f>
        <v>0</v>
      </c>
    </row>
    <row r="407" spans="2:38" ht="14.45" x14ac:dyDescent="0.3">
      <c r="B407" s="202" t="s">
        <v>399</v>
      </c>
      <c r="C407" s="203" t="s">
        <v>270</v>
      </c>
      <c r="D407" s="204">
        <f>D408</f>
        <v>0</v>
      </c>
      <c r="E407" s="204">
        <f>E408</f>
        <v>0</v>
      </c>
      <c r="F407" s="204">
        <f t="shared" si="214"/>
        <v>0</v>
      </c>
      <c r="G407" s="204">
        <f>G408</f>
        <v>0</v>
      </c>
      <c r="H407" s="204">
        <f t="shared" si="220"/>
        <v>0</v>
      </c>
      <c r="I407" s="204">
        <f>I408</f>
        <v>0</v>
      </c>
      <c r="J407" s="204">
        <f t="shared" si="221"/>
        <v>0</v>
      </c>
      <c r="K407" s="204">
        <f t="shared" ref="K407:AJ407" si="227">K408</f>
        <v>0</v>
      </c>
      <c r="L407" s="204">
        <f t="shared" si="227"/>
        <v>0</v>
      </c>
      <c r="M407" s="204">
        <f t="shared" si="227"/>
        <v>0</v>
      </c>
      <c r="N407" s="204">
        <f t="shared" si="227"/>
        <v>0</v>
      </c>
      <c r="O407" s="204">
        <f t="shared" si="227"/>
        <v>0</v>
      </c>
      <c r="P407" s="204">
        <f t="shared" si="227"/>
        <v>0</v>
      </c>
      <c r="Q407" s="204">
        <f t="shared" si="227"/>
        <v>0</v>
      </c>
      <c r="R407" s="204">
        <f t="shared" si="227"/>
        <v>0</v>
      </c>
      <c r="S407" s="204">
        <f t="shared" si="227"/>
        <v>0</v>
      </c>
      <c r="T407" s="204">
        <f t="shared" si="227"/>
        <v>0</v>
      </c>
      <c r="U407" s="204">
        <f t="shared" si="227"/>
        <v>0</v>
      </c>
      <c r="V407" s="204">
        <f t="shared" si="227"/>
        <v>0</v>
      </c>
      <c r="W407" s="204">
        <f t="shared" si="227"/>
        <v>0</v>
      </c>
      <c r="X407" s="204">
        <f t="shared" si="227"/>
        <v>0</v>
      </c>
      <c r="Y407" s="204">
        <f t="shared" si="222"/>
        <v>0</v>
      </c>
      <c r="Z407" s="204">
        <f t="shared" si="227"/>
        <v>0</v>
      </c>
      <c r="AA407" s="204">
        <f t="shared" si="227"/>
        <v>0</v>
      </c>
      <c r="AB407" s="204">
        <f t="shared" si="227"/>
        <v>0</v>
      </c>
      <c r="AC407" s="204">
        <f t="shared" si="223"/>
        <v>0</v>
      </c>
      <c r="AD407" s="204">
        <f t="shared" si="227"/>
        <v>0</v>
      </c>
      <c r="AE407" s="204">
        <f t="shared" si="227"/>
        <v>0</v>
      </c>
      <c r="AF407" s="204">
        <f t="shared" si="227"/>
        <v>0</v>
      </c>
      <c r="AG407" s="204">
        <f t="shared" si="224"/>
        <v>0</v>
      </c>
      <c r="AH407" s="204">
        <f t="shared" si="227"/>
        <v>0</v>
      </c>
      <c r="AI407" s="204">
        <f t="shared" si="227"/>
        <v>0</v>
      </c>
      <c r="AJ407" s="204">
        <f t="shared" si="227"/>
        <v>0</v>
      </c>
      <c r="AK407" s="204">
        <f t="shared" si="225"/>
        <v>0</v>
      </c>
      <c r="AL407" s="204">
        <f t="shared" si="226"/>
        <v>0</v>
      </c>
    </row>
    <row r="408" spans="2:38" ht="14.45" x14ac:dyDescent="0.3">
      <c r="B408" s="214" t="s">
        <v>415</v>
      </c>
      <c r="C408" s="215" t="s">
        <v>282</v>
      </c>
      <c r="D408" s="216">
        <f>SUM(D409:D411)</f>
        <v>0</v>
      </c>
      <c r="E408" s="216">
        <f>SUM(E409:E411)</f>
        <v>0</v>
      </c>
      <c r="F408" s="216">
        <f t="shared" si="214"/>
        <v>0</v>
      </c>
      <c r="G408" s="216">
        <f>SUM(G409:G411)</f>
        <v>0</v>
      </c>
      <c r="H408" s="216">
        <f t="shared" si="220"/>
        <v>0</v>
      </c>
      <c r="I408" s="216">
        <f>SUM(I409:I411)</f>
        <v>0</v>
      </c>
      <c r="J408" s="216">
        <f t="shared" si="221"/>
        <v>0</v>
      </c>
      <c r="K408" s="216">
        <f t="shared" ref="K408:X408" si="228">SUM(K409:K411)</f>
        <v>0</v>
      </c>
      <c r="L408" s="216">
        <f t="shared" si="228"/>
        <v>0</v>
      </c>
      <c r="M408" s="216">
        <f t="shared" si="228"/>
        <v>0</v>
      </c>
      <c r="N408" s="216">
        <f t="shared" si="228"/>
        <v>0</v>
      </c>
      <c r="O408" s="216">
        <f t="shared" si="228"/>
        <v>0</v>
      </c>
      <c r="P408" s="216">
        <f t="shared" si="228"/>
        <v>0</v>
      </c>
      <c r="Q408" s="216">
        <f t="shared" si="228"/>
        <v>0</v>
      </c>
      <c r="R408" s="216">
        <f t="shared" si="228"/>
        <v>0</v>
      </c>
      <c r="S408" s="216">
        <f t="shared" si="228"/>
        <v>0</v>
      </c>
      <c r="T408" s="216">
        <f t="shared" si="228"/>
        <v>0</v>
      </c>
      <c r="U408" s="216">
        <f t="shared" si="228"/>
        <v>0</v>
      </c>
      <c r="V408" s="216">
        <f t="shared" si="228"/>
        <v>0</v>
      </c>
      <c r="W408" s="216">
        <f t="shared" si="228"/>
        <v>0</v>
      </c>
      <c r="X408" s="216">
        <f t="shared" si="228"/>
        <v>0</v>
      </c>
      <c r="Y408" s="216">
        <f t="shared" si="222"/>
        <v>0</v>
      </c>
      <c r="Z408" s="216">
        <f>SUM(Z409:Z411)</f>
        <v>0</v>
      </c>
      <c r="AA408" s="216">
        <f>SUM(AA409:AA411)</f>
        <v>0</v>
      </c>
      <c r="AB408" s="216">
        <f>SUM(AB409:AB411)</f>
        <v>0</v>
      </c>
      <c r="AC408" s="216">
        <f t="shared" si="223"/>
        <v>0</v>
      </c>
      <c r="AD408" s="216">
        <f>SUM(AD409:AD411)</f>
        <v>0</v>
      </c>
      <c r="AE408" s="216">
        <f>SUM(AE409:AE411)</f>
        <v>0</v>
      </c>
      <c r="AF408" s="216">
        <f>SUM(AF409:AF411)</f>
        <v>0</v>
      </c>
      <c r="AG408" s="216">
        <f t="shared" si="224"/>
        <v>0</v>
      </c>
      <c r="AH408" s="216">
        <f>SUM(AH409:AH411)</f>
        <v>0</v>
      </c>
      <c r="AI408" s="216">
        <f>SUM(AI409:AI411)</f>
        <v>0</v>
      </c>
      <c r="AJ408" s="216">
        <f>SUM(AJ409:AJ411)</f>
        <v>0</v>
      </c>
      <c r="AK408" s="216">
        <f t="shared" si="225"/>
        <v>0</v>
      </c>
      <c r="AL408" s="216">
        <f t="shared" si="226"/>
        <v>0</v>
      </c>
    </row>
    <row r="409" spans="2:38" ht="14.45" x14ac:dyDescent="0.3">
      <c r="B409" s="205" t="s">
        <v>1168</v>
      </c>
      <c r="C409" s="206" t="s">
        <v>1169</v>
      </c>
      <c r="D4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07">
        <f t="shared" si="214"/>
        <v>0</v>
      </c>
      <c r="G409" s="207"/>
      <c r="H409" s="207">
        <f t="shared" si="220"/>
        <v>0</v>
      </c>
      <c r="I409" s="207"/>
      <c r="J409" s="207">
        <f t="shared" si="221"/>
        <v>0</v>
      </c>
      <c r="K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07">
        <f t="shared" si="222"/>
        <v>0</v>
      </c>
      <c r="Z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07">
        <f t="shared" si="223"/>
        <v>0</v>
      </c>
      <c r="AD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07">
        <f t="shared" si="224"/>
        <v>0</v>
      </c>
      <c r="AH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07">
        <f t="shared" si="225"/>
        <v>0</v>
      </c>
      <c r="AL409" s="207">
        <f t="shared" si="226"/>
        <v>0</v>
      </c>
    </row>
    <row r="410" spans="2:38" ht="14.45" x14ac:dyDescent="0.3">
      <c r="B410" s="205" t="s">
        <v>1170</v>
      </c>
      <c r="C410" s="206" t="s">
        <v>1171</v>
      </c>
      <c r="D4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07">
        <f>D410+E410</f>
        <v>0</v>
      </c>
      <c r="G410" s="207"/>
      <c r="H410" s="207">
        <f t="shared" si="220"/>
        <v>0</v>
      </c>
      <c r="I410" s="207"/>
      <c r="J410" s="207">
        <f t="shared" si="221"/>
        <v>0</v>
      </c>
      <c r="K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07">
        <f t="shared" si="222"/>
        <v>0</v>
      </c>
      <c r="Z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07">
        <f t="shared" si="223"/>
        <v>0</v>
      </c>
      <c r="AD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07">
        <f t="shared" si="224"/>
        <v>0</v>
      </c>
      <c r="AH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07">
        <f t="shared" si="225"/>
        <v>0</v>
      </c>
      <c r="AL410" s="207">
        <f t="shared" si="226"/>
        <v>0</v>
      </c>
    </row>
    <row r="411" spans="2:38" ht="14.45" x14ac:dyDescent="0.3">
      <c r="B411" s="205" t="s">
        <v>416</v>
      </c>
      <c r="C411" s="206" t="s">
        <v>283</v>
      </c>
      <c r="D4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07">
        <f t="shared" si="214"/>
        <v>0</v>
      </c>
      <c r="G411" s="207"/>
      <c r="H411" s="207">
        <f t="shared" si="220"/>
        <v>0</v>
      </c>
      <c r="I411" s="207"/>
      <c r="J411" s="207">
        <f t="shared" si="221"/>
        <v>0</v>
      </c>
      <c r="K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07">
        <f t="shared" si="222"/>
        <v>0</v>
      </c>
      <c r="Z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07">
        <f t="shared" si="223"/>
        <v>0</v>
      </c>
      <c r="AD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07">
        <f t="shared" si="224"/>
        <v>0</v>
      </c>
      <c r="AH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07">
        <f t="shared" si="225"/>
        <v>0</v>
      </c>
      <c r="AL411" s="207">
        <f t="shared" si="226"/>
        <v>0</v>
      </c>
    </row>
    <row r="412" spans="2:38" ht="14.45" x14ac:dyDescent="0.3">
      <c r="B412" s="202" t="s">
        <v>417</v>
      </c>
      <c r="C412" s="203" t="s">
        <v>284</v>
      </c>
      <c r="D412" s="204">
        <f>D413+D424+D432+D435+D439</f>
        <v>0</v>
      </c>
      <c r="E412" s="204">
        <f>E413+E424+E432+E435+E439</f>
        <v>0</v>
      </c>
      <c r="F412" s="204">
        <f t="shared" si="214"/>
        <v>0</v>
      </c>
      <c r="G412" s="204">
        <f>G413+G424+G432+G435+G439</f>
        <v>0</v>
      </c>
      <c r="H412" s="204">
        <f t="shared" si="220"/>
        <v>0</v>
      </c>
      <c r="I412" s="204">
        <f>I413+I424+I432+I435+I439</f>
        <v>0</v>
      </c>
      <c r="J412" s="204">
        <f t="shared" si="221"/>
        <v>0</v>
      </c>
      <c r="K412" s="204">
        <f t="shared" ref="K412:AJ412" si="229">K413+K424+K432+K435+K439</f>
        <v>0</v>
      </c>
      <c r="L412" s="204">
        <f t="shared" si="229"/>
        <v>0</v>
      </c>
      <c r="M412" s="204">
        <f t="shared" si="229"/>
        <v>0</v>
      </c>
      <c r="N412" s="204">
        <f t="shared" si="229"/>
        <v>0</v>
      </c>
      <c r="O412" s="204">
        <f t="shared" si="229"/>
        <v>0</v>
      </c>
      <c r="P412" s="204">
        <f t="shared" si="229"/>
        <v>0</v>
      </c>
      <c r="Q412" s="204">
        <f t="shared" si="229"/>
        <v>0</v>
      </c>
      <c r="R412" s="204">
        <f t="shared" si="229"/>
        <v>0</v>
      </c>
      <c r="S412" s="204">
        <f t="shared" si="229"/>
        <v>0</v>
      </c>
      <c r="T412" s="204">
        <f t="shared" si="229"/>
        <v>0</v>
      </c>
      <c r="U412" s="204">
        <f t="shared" si="229"/>
        <v>0</v>
      </c>
      <c r="V412" s="204">
        <f t="shared" si="229"/>
        <v>0</v>
      </c>
      <c r="W412" s="204">
        <f t="shared" si="229"/>
        <v>0</v>
      </c>
      <c r="X412" s="204">
        <f t="shared" si="229"/>
        <v>0</v>
      </c>
      <c r="Y412" s="204">
        <f t="shared" si="222"/>
        <v>0</v>
      </c>
      <c r="Z412" s="204">
        <f t="shared" si="229"/>
        <v>0</v>
      </c>
      <c r="AA412" s="204">
        <f t="shared" si="229"/>
        <v>0</v>
      </c>
      <c r="AB412" s="204">
        <f t="shared" si="229"/>
        <v>0</v>
      </c>
      <c r="AC412" s="204">
        <f t="shared" si="223"/>
        <v>0</v>
      </c>
      <c r="AD412" s="204">
        <f t="shared" si="229"/>
        <v>0</v>
      </c>
      <c r="AE412" s="204">
        <f t="shared" si="229"/>
        <v>0</v>
      </c>
      <c r="AF412" s="204">
        <f t="shared" si="229"/>
        <v>0</v>
      </c>
      <c r="AG412" s="204">
        <f t="shared" si="224"/>
        <v>0</v>
      </c>
      <c r="AH412" s="204">
        <f t="shared" si="229"/>
        <v>0</v>
      </c>
      <c r="AI412" s="204">
        <f t="shared" si="229"/>
        <v>0</v>
      </c>
      <c r="AJ412" s="204">
        <f t="shared" si="229"/>
        <v>0</v>
      </c>
      <c r="AK412" s="204">
        <f t="shared" si="225"/>
        <v>0</v>
      </c>
      <c r="AL412" s="204">
        <f t="shared" si="226"/>
        <v>0</v>
      </c>
    </row>
    <row r="413" spans="2:38" ht="14.45" x14ac:dyDescent="0.3">
      <c r="B413" s="214" t="s">
        <v>418</v>
      </c>
      <c r="C413" s="215" t="s">
        <v>285</v>
      </c>
      <c r="D413" s="216">
        <f>SUM(D414:D423)</f>
        <v>0</v>
      </c>
      <c r="E413" s="216">
        <f>SUM(E414:E423)</f>
        <v>0</v>
      </c>
      <c r="F413" s="216">
        <f t="shared" si="214"/>
        <v>0</v>
      </c>
      <c r="G413" s="216">
        <f>SUM(G414:G423)</f>
        <v>0</v>
      </c>
      <c r="H413" s="216">
        <f t="shared" si="220"/>
        <v>0</v>
      </c>
      <c r="I413" s="216">
        <f>SUM(I414:I423)</f>
        <v>0</v>
      </c>
      <c r="J413" s="216">
        <f t="shared" si="221"/>
        <v>0</v>
      </c>
      <c r="K413" s="216">
        <f t="shared" ref="K413:AJ413" si="230">SUM(K414:K423)</f>
        <v>0</v>
      </c>
      <c r="L413" s="216">
        <f t="shared" si="230"/>
        <v>0</v>
      </c>
      <c r="M413" s="216">
        <f t="shared" si="230"/>
        <v>0</v>
      </c>
      <c r="N413" s="216">
        <f t="shared" si="230"/>
        <v>0</v>
      </c>
      <c r="O413" s="216">
        <f t="shared" si="230"/>
        <v>0</v>
      </c>
      <c r="P413" s="216">
        <f t="shared" si="230"/>
        <v>0</v>
      </c>
      <c r="Q413" s="216">
        <f t="shared" si="230"/>
        <v>0</v>
      </c>
      <c r="R413" s="216">
        <f t="shared" si="230"/>
        <v>0</v>
      </c>
      <c r="S413" s="216">
        <f t="shared" si="230"/>
        <v>0</v>
      </c>
      <c r="T413" s="216">
        <f t="shared" si="230"/>
        <v>0</v>
      </c>
      <c r="U413" s="216">
        <f t="shared" si="230"/>
        <v>0</v>
      </c>
      <c r="V413" s="216">
        <f t="shared" si="230"/>
        <v>0</v>
      </c>
      <c r="W413" s="216">
        <f t="shared" si="230"/>
        <v>0</v>
      </c>
      <c r="X413" s="216">
        <f t="shared" si="230"/>
        <v>0</v>
      </c>
      <c r="Y413" s="216">
        <f t="shared" si="222"/>
        <v>0</v>
      </c>
      <c r="Z413" s="216">
        <f t="shared" si="230"/>
        <v>0</v>
      </c>
      <c r="AA413" s="216">
        <f t="shared" si="230"/>
        <v>0</v>
      </c>
      <c r="AB413" s="216">
        <f t="shared" si="230"/>
        <v>0</v>
      </c>
      <c r="AC413" s="216">
        <f t="shared" si="223"/>
        <v>0</v>
      </c>
      <c r="AD413" s="216">
        <f t="shared" si="230"/>
        <v>0</v>
      </c>
      <c r="AE413" s="216">
        <f t="shared" si="230"/>
        <v>0</v>
      </c>
      <c r="AF413" s="216">
        <f t="shared" si="230"/>
        <v>0</v>
      </c>
      <c r="AG413" s="216">
        <f t="shared" si="224"/>
        <v>0</v>
      </c>
      <c r="AH413" s="216">
        <f t="shared" si="230"/>
        <v>0</v>
      </c>
      <c r="AI413" s="216">
        <f t="shared" si="230"/>
        <v>0</v>
      </c>
      <c r="AJ413" s="216">
        <f t="shared" si="230"/>
        <v>0</v>
      </c>
      <c r="AK413" s="216">
        <f t="shared" si="225"/>
        <v>0</v>
      </c>
      <c r="AL413" s="216">
        <f t="shared" si="226"/>
        <v>0</v>
      </c>
    </row>
    <row r="414" spans="2:38" ht="14.45" x14ac:dyDescent="0.3">
      <c r="B414" s="205" t="s">
        <v>419</v>
      </c>
      <c r="C414" s="206" t="s">
        <v>286</v>
      </c>
      <c r="D4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07">
        <f t="shared" si="214"/>
        <v>0</v>
      </c>
      <c r="G414" s="207"/>
      <c r="H414" s="207">
        <f t="shared" si="220"/>
        <v>0</v>
      </c>
      <c r="I414" s="207"/>
      <c r="J414" s="207">
        <f t="shared" si="221"/>
        <v>0</v>
      </c>
      <c r="K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07">
        <f t="shared" si="222"/>
        <v>0</v>
      </c>
      <c r="Z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07">
        <f t="shared" si="223"/>
        <v>0</v>
      </c>
      <c r="AD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07">
        <f t="shared" si="224"/>
        <v>0</v>
      </c>
      <c r="AH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07">
        <f t="shared" si="225"/>
        <v>0</v>
      </c>
      <c r="AL414" s="207">
        <f t="shared" si="226"/>
        <v>0</v>
      </c>
    </row>
    <row r="415" spans="2:38" ht="14.45" x14ac:dyDescent="0.3">
      <c r="B415" s="205" t="s">
        <v>1252</v>
      </c>
      <c r="C415" s="206" t="s">
        <v>1253</v>
      </c>
      <c r="D4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07">
        <f t="shared" si="214"/>
        <v>0</v>
      </c>
      <c r="G415" s="207"/>
      <c r="H415" s="207">
        <f t="shared" si="220"/>
        <v>0</v>
      </c>
      <c r="I415" s="207"/>
      <c r="J415" s="207">
        <f t="shared" si="221"/>
        <v>0</v>
      </c>
      <c r="K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07">
        <f t="shared" si="222"/>
        <v>0</v>
      </c>
      <c r="Z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07">
        <f t="shared" si="223"/>
        <v>0</v>
      </c>
      <c r="AD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07">
        <f t="shared" si="224"/>
        <v>0</v>
      </c>
      <c r="AH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07">
        <f t="shared" si="225"/>
        <v>0</v>
      </c>
      <c r="AL415" s="207">
        <f t="shared" si="226"/>
        <v>0</v>
      </c>
    </row>
    <row r="416" spans="2:38" ht="14.45" x14ac:dyDescent="0.3">
      <c r="B416" s="205" t="s">
        <v>1254</v>
      </c>
      <c r="C416" s="206" t="s">
        <v>1255</v>
      </c>
      <c r="D4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07">
        <f t="shared" si="214"/>
        <v>0</v>
      </c>
      <c r="G416" s="207"/>
      <c r="H416" s="207">
        <f t="shared" si="220"/>
        <v>0</v>
      </c>
      <c r="I416" s="207"/>
      <c r="J416" s="207">
        <f t="shared" si="221"/>
        <v>0</v>
      </c>
      <c r="K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07">
        <f t="shared" si="222"/>
        <v>0</v>
      </c>
      <c r="Z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07">
        <f t="shared" si="223"/>
        <v>0</v>
      </c>
      <c r="AD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07">
        <f t="shared" si="224"/>
        <v>0</v>
      </c>
      <c r="AH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07">
        <f t="shared" si="225"/>
        <v>0</v>
      </c>
      <c r="AL416" s="207">
        <f t="shared" si="226"/>
        <v>0</v>
      </c>
    </row>
    <row r="417" spans="2:38" ht="14.45" x14ac:dyDescent="0.3">
      <c r="B417" s="205" t="s">
        <v>420</v>
      </c>
      <c r="C417" s="206" t="s">
        <v>287</v>
      </c>
      <c r="D4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07">
        <f>D417+E417</f>
        <v>0</v>
      </c>
      <c r="G417" s="207"/>
      <c r="H417" s="207">
        <f t="shared" si="220"/>
        <v>0</v>
      </c>
      <c r="I417" s="207"/>
      <c r="J417" s="207">
        <f t="shared" si="221"/>
        <v>0</v>
      </c>
      <c r="K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07">
        <f t="shared" si="222"/>
        <v>0</v>
      </c>
      <c r="Z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07">
        <f t="shared" si="223"/>
        <v>0</v>
      </c>
      <c r="AD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07">
        <f t="shared" si="224"/>
        <v>0</v>
      </c>
      <c r="AH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07">
        <f t="shared" si="225"/>
        <v>0</v>
      </c>
      <c r="AL417" s="207">
        <f t="shared" si="226"/>
        <v>0</v>
      </c>
    </row>
    <row r="418" spans="2:38" ht="14.45" x14ac:dyDescent="0.3">
      <c r="B418" s="205" t="s">
        <v>421</v>
      </c>
      <c r="C418" s="206" t="s">
        <v>288</v>
      </c>
      <c r="D4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07">
        <f>D418+E418</f>
        <v>0</v>
      </c>
      <c r="G418" s="207"/>
      <c r="H418" s="207">
        <f t="shared" si="220"/>
        <v>0</v>
      </c>
      <c r="I418" s="207"/>
      <c r="J418" s="207">
        <f t="shared" si="221"/>
        <v>0</v>
      </c>
      <c r="K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07">
        <f t="shared" si="222"/>
        <v>0</v>
      </c>
      <c r="Z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07">
        <f t="shared" si="223"/>
        <v>0</v>
      </c>
      <c r="AD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07">
        <f t="shared" si="224"/>
        <v>0</v>
      </c>
      <c r="AH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07">
        <f t="shared" si="225"/>
        <v>0</v>
      </c>
      <c r="AL418" s="207">
        <f t="shared" si="226"/>
        <v>0</v>
      </c>
    </row>
    <row r="419" spans="2:38" ht="14.45" x14ac:dyDescent="0.3">
      <c r="B419" s="205" t="s">
        <v>1352</v>
      </c>
      <c r="C419" s="206" t="s">
        <v>1353</v>
      </c>
      <c r="D4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07">
        <f>D419+E419</f>
        <v>0</v>
      </c>
      <c r="G419" s="207"/>
      <c r="H419" s="207">
        <f t="shared" si="220"/>
        <v>0</v>
      </c>
      <c r="I419" s="207"/>
      <c r="J419" s="207">
        <f t="shared" si="221"/>
        <v>0</v>
      </c>
      <c r="K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07">
        <f t="shared" si="222"/>
        <v>0</v>
      </c>
      <c r="Z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07">
        <f t="shared" si="223"/>
        <v>0</v>
      </c>
      <c r="AD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07">
        <f t="shared" si="224"/>
        <v>0</v>
      </c>
      <c r="AH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07">
        <f t="shared" si="225"/>
        <v>0</v>
      </c>
      <c r="AL419" s="207">
        <f t="shared" si="226"/>
        <v>0</v>
      </c>
    </row>
    <row r="420" spans="2:38" ht="14.45" x14ac:dyDescent="0.3">
      <c r="B420" s="205" t="s">
        <v>1354</v>
      </c>
      <c r="C420" s="206" t="s">
        <v>1355</v>
      </c>
      <c r="D4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07">
        <f>D420+E420</f>
        <v>0</v>
      </c>
      <c r="G420" s="207"/>
      <c r="H420" s="207">
        <f t="shared" si="220"/>
        <v>0</v>
      </c>
      <c r="I420" s="207"/>
      <c r="J420" s="207">
        <f t="shared" si="221"/>
        <v>0</v>
      </c>
      <c r="K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07">
        <f t="shared" si="222"/>
        <v>0</v>
      </c>
      <c r="Z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07">
        <f t="shared" si="223"/>
        <v>0</v>
      </c>
      <c r="AD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07">
        <f t="shared" si="224"/>
        <v>0</v>
      </c>
      <c r="AH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07">
        <f t="shared" si="225"/>
        <v>0</v>
      </c>
      <c r="AL420" s="207">
        <f t="shared" si="226"/>
        <v>0</v>
      </c>
    </row>
    <row r="421" spans="2:38" ht="14.45" x14ac:dyDescent="0.3">
      <c r="B421" s="205" t="s">
        <v>1356</v>
      </c>
      <c r="C421" s="206" t="s">
        <v>1357</v>
      </c>
      <c r="D4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07">
        <f>D421+E421</f>
        <v>0</v>
      </c>
      <c r="G421" s="207"/>
      <c r="H421" s="207">
        <f t="shared" si="220"/>
        <v>0</v>
      </c>
      <c r="I421" s="207"/>
      <c r="J421" s="207">
        <f t="shared" si="221"/>
        <v>0</v>
      </c>
      <c r="K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07">
        <f t="shared" si="222"/>
        <v>0</v>
      </c>
      <c r="Z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07">
        <f t="shared" si="223"/>
        <v>0</v>
      </c>
      <c r="AD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07">
        <f t="shared" si="224"/>
        <v>0</v>
      </c>
      <c r="AH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07">
        <f t="shared" si="225"/>
        <v>0</v>
      </c>
      <c r="AL421" s="207">
        <f t="shared" si="226"/>
        <v>0</v>
      </c>
    </row>
    <row r="422" spans="2:38" ht="14.45" x14ac:dyDescent="0.3">
      <c r="B422" s="205" t="s">
        <v>1358</v>
      </c>
      <c r="C422" s="206" t="s">
        <v>1359</v>
      </c>
      <c r="D4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07">
        <f t="shared" si="214"/>
        <v>0</v>
      </c>
      <c r="G422" s="207"/>
      <c r="H422" s="207">
        <f t="shared" si="220"/>
        <v>0</v>
      </c>
      <c r="I422" s="207"/>
      <c r="J422" s="207">
        <f t="shared" si="221"/>
        <v>0</v>
      </c>
      <c r="K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07">
        <f t="shared" si="222"/>
        <v>0</v>
      </c>
      <c r="Z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07">
        <f t="shared" si="223"/>
        <v>0</v>
      </c>
      <c r="AD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07">
        <f t="shared" si="224"/>
        <v>0</v>
      </c>
      <c r="AH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07">
        <f t="shared" si="225"/>
        <v>0</v>
      </c>
      <c r="AL422" s="207">
        <f t="shared" si="226"/>
        <v>0</v>
      </c>
    </row>
    <row r="423" spans="2:38" ht="14.45" x14ac:dyDescent="0.3">
      <c r="B423" s="205" t="s">
        <v>1360</v>
      </c>
      <c r="C423" s="206" t="s">
        <v>1361</v>
      </c>
      <c r="D4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07">
        <f t="shared" si="214"/>
        <v>0</v>
      </c>
      <c r="G423" s="207"/>
      <c r="H423" s="207">
        <f t="shared" si="220"/>
        <v>0</v>
      </c>
      <c r="I423" s="207"/>
      <c r="J423" s="207">
        <f t="shared" si="221"/>
        <v>0</v>
      </c>
      <c r="K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07">
        <f t="shared" si="222"/>
        <v>0</v>
      </c>
      <c r="Z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07">
        <f t="shared" si="223"/>
        <v>0</v>
      </c>
      <c r="AD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07">
        <f t="shared" si="224"/>
        <v>0</v>
      </c>
      <c r="AH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07">
        <f t="shared" si="225"/>
        <v>0</v>
      </c>
      <c r="AL423" s="207">
        <f t="shared" si="226"/>
        <v>0</v>
      </c>
    </row>
    <row r="424" spans="2:38" ht="14.45" x14ac:dyDescent="0.3">
      <c r="B424" s="214" t="s">
        <v>422</v>
      </c>
      <c r="C424" s="215" t="s">
        <v>289</v>
      </c>
      <c r="D424" s="216">
        <f>SUM(D425:D431)</f>
        <v>0</v>
      </c>
      <c r="E424" s="216">
        <f>SUM(E425:E431)</f>
        <v>0</v>
      </c>
      <c r="F424" s="216">
        <f t="shared" si="214"/>
        <v>0</v>
      </c>
      <c r="G424" s="216">
        <f>SUM(G425:G431)</f>
        <v>0</v>
      </c>
      <c r="H424" s="216">
        <f t="shared" si="220"/>
        <v>0</v>
      </c>
      <c r="I424" s="216">
        <f>SUM(I425:I431)</f>
        <v>0</v>
      </c>
      <c r="J424" s="216">
        <f t="shared" si="221"/>
        <v>0</v>
      </c>
      <c r="K424" s="216">
        <f t="shared" ref="K424:X424" si="231">SUM(K425:K431)</f>
        <v>0</v>
      </c>
      <c r="L424" s="216">
        <f t="shared" si="231"/>
        <v>0</v>
      </c>
      <c r="M424" s="216">
        <f t="shared" si="231"/>
        <v>0</v>
      </c>
      <c r="N424" s="216">
        <f t="shared" si="231"/>
        <v>0</v>
      </c>
      <c r="O424" s="216">
        <f t="shared" si="231"/>
        <v>0</v>
      </c>
      <c r="P424" s="216">
        <f t="shared" si="231"/>
        <v>0</v>
      </c>
      <c r="Q424" s="216">
        <f t="shared" si="231"/>
        <v>0</v>
      </c>
      <c r="R424" s="216">
        <f t="shared" si="231"/>
        <v>0</v>
      </c>
      <c r="S424" s="216">
        <f t="shared" si="231"/>
        <v>0</v>
      </c>
      <c r="T424" s="216">
        <f t="shared" si="231"/>
        <v>0</v>
      </c>
      <c r="U424" s="216">
        <f t="shared" si="231"/>
        <v>0</v>
      </c>
      <c r="V424" s="216">
        <f t="shared" si="231"/>
        <v>0</v>
      </c>
      <c r="W424" s="216">
        <f t="shared" si="231"/>
        <v>0</v>
      </c>
      <c r="X424" s="216">
        <f t="shared" si="231"/>
        <v>0</v>
      </c>
      <c r="Y424" s="216">
        <f t="shared" si="222"/>
        <v>0</v>
      </c>
      <c r="Z424" s="216">
        <f>SUM(Z425:Z431)</f>
        <v>0</v>
      </c>
      <c r="AA424" s="216">
        <f>SUM(AA425:AA431)</f>
        <v>0</v>
      </c>
      <c r="AB424" s="216">
        <f>SUM(AB425:AB431)</f>
        <v>0</v>
      </c>
      <c r="AC424" s="216">
        <f t="shared" si="223"/>
        <v>0</v>
      </c>
      <c r="AD424" s="216">
        <f>SUM(AD425:AD431)</f>
        <v>0</v>
      </c>
      <c r="AE424" s="216">
        <f>SUM(AE425:AE431)</f>
        <v>0</v>
      </c>
      <c r="AF424" s="216">
        <f>SUM(AF425:AF431)</f>
        <v>0</v>
      </c>
      <c r="AG424" s="216">
        <f t="shared" si="224"/>
        <v>0</v>
      </c>
      <c r="AH424" s="216">
        <f>SUM(AH425:AH431)</f>
        <v>0</v>
      </c>
      <c r="AI424" s="216">
        <f>SUM(AI425:AI431)</f>
        <v>0</v>
      </c>
      <c r="AJ424" s="216">
        <f>SUM(AJ425:AJ431)</f>
        <v>0</v>
      </c>
      <c r="AK424" s="216">
        <f t="shared" si="225"/>
        <v>0</v>
      </c>
      <c r="AL424" s="216">
        <f t="shared" si="226"/>
        <v>0</v>
      </c>
    </row>
    <row r="425" spans="2:38" ht="14.45" x14ac:dyDescent="0.3">
      <c r="B425" s="205" t="s">
        <v>423</v>
      </c>
      <c r="C425" s="206" t="s">
        <v>290</v>
      </c>
      <c r="D4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07">
        <f>D425+E425</f>
        <v>0</v>
      </c>
      <c r="G425" s="207"/>
      <c r="H425" s="207">
        <f t="shared" si="220"/>
        <v>0</v>
      </c>
      <c r="I425" s="207"/>
      <c r="J425" s="207">
        <f t="shared" si="221"/>
        <v>0</v>
      </c>
      <c r="K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07">
        <f t="shared" si="222"/>
        <v>0</v>
      </c>
      <c r="Z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07">
        <f t="shared" si="223"/>
        <v>0</v>
      </c>
      <c r="AD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07">
        <f t="shared" si="224"/>
        <v>0</v>
      </c>
      <c r="AH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07">
        <f t="shared" si="225"/>
        <v>0</v>
      </c>
      <c r="AL425" s="207">
        <f t="shared" si="226"/>
        <v>0</v>
      </c>
    </row>
    <row r="426" spans="2:38" ht="14.45" x14ac:dyDescent="0.3">
      <c r="B426" s="205" t="s">
        <v>1362</v>
      </c>
      <c r="C426" s="206" t="s">
        <v>1363</v>
      </c>
      <c r="D4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07">
        <f>D426+E426</f>
        <v>0</v>
      </c>
      <c r="G426" s="207"/>
      <c r="H426" s="207">
        <f t="shared" si="220"/>
        <v>0</v>
      </c>
      <c r="I426" s="207"/>
      <c r="J426" s="207">
        <f t="shared" si="221"/>
        <v>0</v>
      </c>
      <c r="K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07">
        <f t="shared" si="222"/>
        <v>0</v>
      </c>
      <c r="Z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07">
        <f t="shared" si="223"/>
        <v>0</v>
      </c>
      <c r="AD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07">
        <f t="shared" si="224"/>
        <v>0</v>
      </c>
      <c r="AH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07">
        <f t="shared" si="225"/>
        <v>0</v>
      </c>
      <c r="AL426" s="207">
        <f t="shared" si="226"/>
        <v>0</v>
      </c>
    </row>
    <row r="427" spans="2:38" ht="14.45" x14ac:dyDescent="0.3">
      <c r="B427" s="205" t="s">
        <v>1364</v>
      </c>
      <c r="C427" s="206" t="s">
        <v>1365</v>
      </c>
      <c r="D4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07">
        <f>D427+E427</f>
        <v>0</v>
      </c>
      <c r="G427" s="207"/>
      <c r="H427" s="207">
        <f t="shared" si="220"/>
        <v>0</v>
      </c>
      <c r="I427" s="207"/>
      <c r="J427" s="207">
        <f t="shared" si="221"/>
        <v>0</v>
      </c>
      <c r="K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07">
        <f t="shared" si="222"/>
        <v>0</v>
      </c>
      <c r="Z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07">
        <f t="shared" si="223"/>
        <v>0</v>
      </c>
      <c r="AD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07">
        <f t="shared" si="224"/>
        <v>0</v>
      </c>
      <c r="AH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07">
        <f t="shared" si="225"/>
        <v>0</v>
      </c>
      <c r="AL427" s="207">
        <f t="shared" si="226"/>
        <v>0</v>
      </c>
    </row>
    <row r="428" spans="2:38" ht="14.45" x14ac:dyDescent="0.3">
      <c r="B428" s="205" t="s">
        <v>1366</v>
      </c>
      <c r="C428" s="206" t="s">
        <v>1367</v>
      </c>
      <c r="D4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07">
        <f t="shared" si="214"/>
        <v>0</v>
      </c>
      <c r="G428" s="207"/>
      <c r="H428" s="207">
        <f t="shared" si="220"/>
        <v>0</v>
      </c>
      <c r="I428" s="207"/>
      <c r="J428" s="207">
        <f t="shared" si="221"/>
        <v>0</v>
      </c>
      <c r="K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07">
        <f t="shared" si="222"/>
        <v>0</v>
      </c>
      <c r="Z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07">
        <f t="shared" si="223"/>
        <v>0</v>
      </c>
      <c r="AD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07">
        <f t="shared" si="224"/>
        <v>0</v>
      </c>
      <c r="AH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07">
        <f t="shared" si="225"/>
        <v>0</v>
      </c>
      <c r="AL428" s="207">
        <f t="shared" si="226"/>
        <v>0</v>
      </c>
    </row>
    <row r="429" spans="2:38" ht="14.45" x14ac:dyDescent="0.3">
      <c r="B429" s="205" t="s">
        <v>1368</v>
      </c>
      <c r="C429" s="206" t="s">
        <v>1369</v>
      </c>
      <c r="D4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07">
        <f>D429+E429</f>
        <v>0</v>
      </c>
      <c r="G429" s="207"/>
      <c r="H429" s="207">
        <f t="shared" si="220"/>
        <v>0</v>
      </c>
      <c r="I429" s="207"/>
      <c r="J429" s="207">
        <f t="shared" si="221"/>
        <v>0</v>
      </c>
      <c r="K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07">
        <f t="shared" si="222"/>
        <v>0</v>
      </c>
      <c r="Z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07">
        <f t="shared" si="223"/>
        <v>0</v>
      </c>
      <c r="AD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07">
        <f t="shared" si="224"/>
        <v>0</v>
      </c>
      <c r="AH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07">
        <f t="shared" si="225"/>
        <v>0</v>
      </c>
      <c r="AL429" s="207">
        <f t="shared" si="226"/>
        <v>0</v>
      </c>
    </row>
    <row r="430" spans="2:38" ht="14.45" x14ac:dyDescent="0.3">
      <c r="B430" s="205" t="s">
        <v>1370</v>
      </c>
      <c r="C430" s="206" t="s">
        <v>1371</v>
      </c>
      <c r="D4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07">
        <f>D430+E430</f>
        <v>0</v>
      </c>
      <c r="G430" s="207"/>
      <c r="H430" s="207">
        <f t="shared" si="220"/>
        <v>0</v>
      </c>
      <c r="I430" s="207"/>
      <c r="J430" s="207">
        <f t="shared" si="221"/>
        <v>0</v>
      </c>
      <c r="K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07">
        <f t="shared" si="222"/>
        <v>0</v>
      </c>
      <c r="Z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07">
        <f t="shared" si="223"/>
        <v>0</v>
      </c>
      <c r="AD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07">
        <f t="shared" si="224"/>
        <v>0</v>
      </c>
      <c r="AH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07">
        <f t="shared" si="225"/>
        <v>0</v>
      </c>
      <c r="AL430" s="207">
        <f t="shared" si="226"/>
        <v>0</v>
      </c>
    </row>
    <row r="431" spans="2:38" ht="14.45" x14ac:dyDescent="0.3">
      <c r="B431" s="205" t="s">
        <v>1372</v>
      </c>
      <c r="C431" s="206" t="s">
        <v>1373</v>
      </c>
      <c r="D4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07">
        <f t="shared" si="214"/>
        <v>0</v>
      </c>
      <c r="G431" s="207"/>
      <c r="H431" s="207">
        <f t="shared" si="220"/>
        <v>0</v>
      </c>
      <c r="I431" s="207"/>
      <c r="J431" s="207">
        <f t="shared" si="221"/>
        <v>0</v>
      </c>
      <c r="K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07">
        <f t="shared" si="222"/>
        <v>0</v>
      </c>
      <c r="Z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07">
        <f t="shared" si="223"/>
        <v>0</v>
      </c>
      <c r="AD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07">
        <f t="shared" si="224"/>
        <v>0</v>
      </c>
      <c r="AH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07">
        <f t="shared" si="225"/>
        <v>0</v>
      </c>
      <c r="AL431" s="207">
        <f t="shared" si="226"/>
        <v>0</v>
      </c>
    </row>
    <row r="432" spans="2:38" ht="14.45" x14ac:dyDescent="0.3">
      <c r="B432" s="214" t="s">
        <v>424</v>
      </c>
      <c r="C432" s="215" t="s">
        <v>291</v>
      </c>
      <c r="D432" s="216">
        <f>SUM(D433:D434)</f>
        <v>0</v>
      </c>
      <c r="E432" s="216">
        <f>SUM(E433:E434)</f>
        <v>0</v>
      </c>
      <c r="F432" s="216">
        <f t="shared" si="214"/>
        <v>0</v>
      </c>
      <c r="G432" s="216">
        <f>SUM(G433:G434)</f>
        <v>0</v>
      </c>
      <c r="H432" s="216">
        <f t="shared" si="220"/>
        <v>0</v>
      </c>
      <c r="I432" s="216">
        <f>SUM(I433:I434)</f>
        <v>0</v>
      </c>
      <c r="J432" s="216">
        <f t="shared" si="221"/>
        <v>0</v>
      </c>
      <c r="K432" s="216">
        <f t="shared" ref="K432:X432" si="232">SUM(K433:K434)</f>
        <v>0</v>
      </c>
      <c r="L432" s="216">
        <f t="shared" si="232"/>
        <v>0</v>
      </c>
      <c r="M432" s="216">
        <f t="shared" si="232"/>
        <v>0</v>
      </c>
      <c r="N432" s="216">
        <f t="shared" si="232"/>
        <v>0</v>
      </c>
      <c r="O432" s="216">
        <f t="shared" si="232"/>
        <v>0</v>
      </c>
      <c r="P432" s="216">
        <f t="shared" si="232"/>
        <v>0</v>
      </c>
      <c r="Q432" s="216">
        <f t="shared" si="232"/>
        <v>0</v>
      </c>
      <c r="R432" s="216">
        <f t="shared" si="232"/>
        <v>0</v>
      </c>
      <c r="S432" s="216">
        <f t="shared" si="232"/>
        <v>0</v>
      </c>
      <c r="T432" s="216">
        <f t="shared" si="232"/>
        <v>0</v>
      </c>
      <c r="U432" s="216">
        <f t="shared" si="232"/>
        <v>0</v>
      </c>
      <c r="V432" s="216">
        <f t="shared" si="232"/>
        <v>0</v>
      </c>
      <c r="W432" s="216">
        <f t="shared" si="232"/>
        <v>0</v>
      </c>
      <c r="X432" s="216">
        <f t="shared" si="232"/>
        <v>0</v>
      </c>
      <c r="Y432" s="216">
        <f t="shared" si="222"/>
        <v>0</v>
      </c>
      <c r="Z432" s="216">
        <f>SUM(Z433:Z434)</f>
        <v>0</v>
      </c>
      <c r="AA432" s="216">
        <f>SUM(AA433:AA434)</f>
        <v>0</v>
      </c>
      <c r="AB432" s="216">
        <f>SUM(AB433:AB434)</f>
        <v>0</v>
      </c>
      <c r="AC432" s="216">
        <f t="shared" si="223"/>
        <v>0</v>
      </c>
      <c r="AD432" s="216">
        <f>SUM(AD433:AD434)</f>
        <v>0</v>
      </c>
      <c r="AE432" s="216">
        <f>SUM(AE433:AE434)</f>
        <v>0</v>
      </c>
      <c r="AF432" s="216">
        <f>SUM(AF433:AF434)</f>
        <v>0</v>
      </c>
      <c r="AG432" s="216">
        <f t="shared" si="224"/>
        <v>0</v>
      </c>
      <c r="AH432" s="216">
        <f>SUM(AH433:AH434)</f>
        <v>0</v>
      </c>
      <c r="AI432" s="216">
        <f>SUM(AI433:AI434)</f>
        <v>0</v>
      </c>
      <c r="AJ432" s="216">
        <f>SUM(AJ433:AJ434)</f>
        <v>0</v>
      </c>
      <c r="AK432" s="216">
        <f t="shared" si="225"/>
        <v>0</v>
      </c>
      <c r="AL432" s="216">
        <f t="shared" si="226"/>
        <v>0</v>
      </c>
    </row>
    <row r="433" spans="2:38" ht="14.45" x14ac:dyDescent="0.3">
      <c r="B433" s="205" t="s">
        <v>1374</v>
      </c>
      <c r="C433" s="206" t="s">
        <v>1375</v>
      </c>
      <c r="D4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07">
        <f>D433+E433</f>
        <v>0</v>
      </c>
      <c r="G433" s="207"/>
      <c r="H433" s="207">
        <f t="shared" si="220"/>
        <v>0</v>
      </c>
      <c r="I433" s="207"/>
      <c r="J433" s="207">
        <f t="shared" si="221"/>
        <v>0</v>
      </c>
      <c r="K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07">
        <f t="shared" si="222"/>
        <v>0</v>
      </c>
      <c r="Z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07">
        <f t="shared" si="223"/>
        <v>0</v>
      </c>
      <c r="AD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07">
        <f t="shared" si="224"/>
        <v>0</v>
      </c>
      <c r="AH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07">
        <f t="shared" si="225"/>
        <v>0</v>
      </c>
      <c r="AL433" s="207">
        <f t="shared" si="226"/>
        <v>0</v>
      </c>
    </row>
    <row r="434" spans="2:38" ht="14.45" x14ac:dyDescent="0.3">
      <c r="B434" s="205" t="s">
        <v>425</v>
      </c>
      <c r="C434" s="206" t="s">
        <v>292</v>
      </c>
      <c r="D4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07">
        <f t="shared" si="214"/>
        <v>0</v>
      </c>
      <c r="G434" s="207"/>
      <c r="H434" s="207">
        <f t="shared" si="220"/>
        <v>0</v>
      </c>
      <c r="I434" s="207"/>
      <c r="J434" s="207">
        <f t="shared" si="221"/>
        <v>0</v>
      </c>
      <c r="K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07">
        <f t="shared" si="222"/>
        <v>0</v>
      </c>
      <c r="Z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07">
        <f t="shared" si="223"/>
        <v>0</v>
      </c>
      <c r="AD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07">
        <f t="shared" si="224"/>
        <v>0</v>
      </c>
      <c r="AH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07">
        <f t="shared" si="225"/>
        <v>0</v>
      </c>
      <c r="AL434" s="207">
        <f t="shared" si="226"/>
        <v>0</v>
      </c>
    </row>
    <row r="435" spans="2:38" ht="14.45" x14ac:dyDescent="0.3">
      <c r="B435" s="214" t="s">
        <v>426</v>
      </c>
      <c r="C435" s="215" t="s">
        <v>293</v>
      </c>
      <c r="D435" s="216">
        <f>SUM(D436:D438)</f>
        <v>0</v>
      </c>
      <c r="E435" s="216">
        <f>SUM(E436:E438)</f>
        <v>0</v>
      </c>
      <c r="F435" s="216">
        <f t="shared" si="214"/>
        <v>0</v>
      </c>
      <c r="G435" s="216">
        <f>SUM(G436:G438)</f>
        <v>0</v>
      </c>
      <c r="H435" s="216">
        <f t="shared" si="220"/>
        <v>0</v>
      </c>
      <c r="I435" s="216">
        <f>SUM(I436:I438)</f>
        <v>0</v>
      </c>
      <c r="J435" s="216">
        <f t="shared" si="221"/>
        <v>0</v>
      </c>
      <c r="K435" s="216">
        <f t="shared" ref="K435:X435" si="233">SUM(K436:K438)</f>
        <v>0</v>
      </c>
      <c r="L435" s="216">
        <f t="shared" si="233"/>
        <v>0</v>
      </c>
      <c r="M435" s="216">
        <f t="shared" si="233"/>
        <v>0</v>
      </c>
      <c r="N435" s="216">
        <f t="shared" si="233"/>
        <v>0</v>
      </c>
      <c r="O435" s="216">
        <f t="shared" si="233"/>
        <v>0</v>
      </c>
      <c r="P435" s="216">
        <f t="shared" si="233"/>
        <v>0</v>
      </c>
      <c r="Q435" s="216">
        <f t="shared" si="233"/>
        <v>0</v>
      </c>
      <c r="R435" s="216">
        <f t="shared" si="233"/>
        <v>0</v>
      </c>
      <c r="S435" s="216">
        <f t="shared" si="233"/>
        <v>0</v>
      </c>
      <c r="T435" s="216">
        <f t="shared" si="233"/>
        <v>0</v>
      </c>
      <c r="U435" s="216">
        <f t="shared" si="233"/>
        <v>0</v>
      </c>
      <c r="V435" s="216">
        <f t="shared" si="233"/>
        <v>0</v>
      </c>
      <c r="W435" s="216">
        <f t="shared" si="233"/>
        <v>0</v>
      </c>
      <c r="X435" s="216">
        <f t="shared" si="233"/>
        <v>0</v>
      </c>
      <c r="Y435" s="216">
        <f t="shared" si="222"/>
        <v>0</v>
      </c>
      <c r="Z435" s="216">
        <f>SUM(Z436:Z438)</f>
        <v>0</v>
      </c>
      <c r="AA435" s="216">
        <f>SUM(AA436:AA438)</f>
        <v>0</v>
      </c>
      <c r="AB435" s="216">
        <f>SUM(AB436:AB438)</f>
        <v>0</v>
      </c>
      <c r="AC435" s="216">
        <f t="shared" si="223"/>
        <v>0</v>
      </c>
      <c r="AD435" s="216">
        <f>SUM(AD436:AD438)</f>
        <v>0</v>
      </c>
      <c r="AE435" s="216">
        <f>SUM(AE436:AE438)</f>
        <v>0</v>
      </c>
      <c r="AF435" s="216">
        <f>SUM(AF436:AF438)</f>
        <v>0</v>
      </c>
      <c r="AG435" s="216">
        <f t="shared" si="224"/>
        <v>0</v>
      </c>
      <c r="AH435" s="216">
        <f>SUM(AH436:AH438)</f>
        <v>0</v>
      </c>
      <c r="AI435" s="216">
        <f>SUM(AI436:AI438)</f>
        <v>0</v>
      </c>
      <c r="AJ435" s="216">
        <f>SUM(AJ436:AJ438)</f>
        <v>0</v>
      </c>
      <c r="AK435" s="216">
        <f t="shared" si="225"/>
        <v>0</v>
      </c>
      <c r="AL435" s="216">
        <f t="shared" si="226"/>
        <v>0</v>
      </c>
    </row>
    <row r="436" spans="2:38" ht="14.45" x14ac:dyDescent="0.3">
      <c r="B436" s="205" t="s">
        <v>427</v>
      </c>
      <c r="C436" s="206" t="s">
        <v>294</v>
      </c>
      <c r="D4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07">
        <f t="shared" si="214"/>
        <v>0</v>
      </c>
      <c r="G436" s="207"/>
      <c r="H436" s="207">
        <f t="shared" si="220"/>
        <v>0</v>
      </c>
      <c r="I436" s="207"/>
      <c r="J436" s="207">
        <f t="shared" si="221"/>
        <v>0</v>
      </c>
      <c r="K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07">
        <f t="shared" si="222"/>
        <v>0</v>
      </c>
      <c r="Z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07">
        <f t="shared" si="223"/>
        <v>0</v>
      </c>
      <c r="AD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07">
        <f t="shared" si="224"/>
        <v>0</v>
      </c>
      <c r="AH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07">
        <f t="shared" si="225"/>
        <v>0</v>
      </c>
      <c r="AL436" s="207">
        <f t="shared" si="226"/>
        <v>0</v>
      </c>
    </row>
    <row r="437" spans="2:38" ht="14.45" x14ac:dyDescent="0.3">
      <c r="B437" s="205" t="s">
        <v>1404</v>
      </c>
      <c r="C437" s="206" t="s">
        <v>1405</v>
      </c>
      <c r="D4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07">
        <f>D437+E437</f>
        <v>0</v>
      </c>
      <c r="G437" s="207"/>
      <c r="H437" s="207">
        <f t="shared" si="220"/>
        <v>0</v>
      </c>
      <c r="I437" s="207"/>
      <c r="J437" s="207">
        <f t="shared" si="221"/>
        <v>0</v>
      </c>
      <c r="K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07">
        <f t="shared" si="222"/>
        <v>0</v>
      </c>
      <c r="Z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07">
        <f t="shared" si="223"/>
        <v>0</v>
      </c>
      <c r="AD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07">
        <f t="shared" si="224"/>
        <v>0</v>
      </c>
      <c r="AH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07">
        <f t="shared" si="225"/>
        <v>0</v>
      </c>
      <c r="AL437" s="207">
        <f t="shared" si="226"/>
        <v>0</v>
      </c>
    </row>
    <row r="438" spans="2:38" ht="14.45" x14ac:dyDescent="0.3">
      <c r="B438" s="205" t="s">
        <v>1406</v>
      </c>
      <c r="C438" s="206" t="s">
        <v>1407</v>
      </c>
      <c r="D4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07">
        <f t="shared" si="214"/>
        <v>0</v>
      </c>
      <c r="G438" s="207"/>
      <c r="H438" s="207">
        <f t="shared" ref="H438:H467" si="234">F438-G438</f>
        <v>0</v>
      </c>
      <c r="I438" s="207"/>
      <c r="J438" s="207">
        <f t="shared" ref="J438:J467" si="235">F438-I438</f>
        <v>0</v>
      </c>
      <c r="K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07">
        <f t="shared" ref="Y438:Y467" si="236">V438+W438+X438</f>
        <v>0</v>
      </c>
      <c r="Z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07">
        <f t="shared" ref="AC438:AC467" si="237">Z438+AA438+AB438</f>
        <v>0</v>
      </c>
      <c r="AD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07">
        <f t="shared" ref="AG438:AG467" si="238">AD438+AE438+AF438</f>
        <v>0</v>
      </c>
      <c r="AH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07">
        <f t="shared" ref="AK438:AK467" si="239">AH438+AI438+AJ438</f>
        <v>0</v>
      </c>
      <c r="AL438" s="207">
        <f t="shared" ref="AL438:AL467" si="240">Y438+AC438+AG438+AK438</f>
        <v>0</v>
      </c>
    </row>
    <row r="439" spans="2:38" ht="14.45" x14ac:dyDescent="0.3">
      <c r="B439" s="214" t="s">
        <v>428</v>
      </c>
      <c r="C439" s="215" t="s">
        <v>295</v>
      </c>
      <c r="D439" s="216">
        <f>SUM(D440:D448)</f>
        <v>0</v>
      </c>
      <c r="E439" s="216">
        <f>SUM(E440:E448)</f>
        <v>0</v>
      </c>
      <c r="F439" s="216">
        <f t="shared" si="214"/>
        <v>0</v>
      </c>
      <c r="G439" s="216">
        <f>SUM(G440:G448)</f>
        <v>0</v>
      </c>
      <c r="H439" s="216">
        <f t="shared" si="234"/>
        <v>0</v>
      </c>
      <c r="I439" s="216">
        <f>SUM(I440:I448)</f>
        <v>0</v>
      </c>
      <c r="J439" s="216">
        <f t="shared" si="235"/>
        <v>0</v>
      </c>
      <c r="K439" s="216">
        <f t="shared" ref="K439:X439" si="241">SUM(K440:K448)</f>
        <v>0</v>
      </c>
      <c r="L439" s="216">
        <f t="shared" si="241"/>
        <v>0</v>
      </c>
      <c r="M439" s="216">
        <f t="shared" si="241"/>
        <v>0</v>
      </c>
      <c r="N439" s="216">
        <f t="shared" si="241"/>
        <v>0</v>
      </c>
      <c r="O439" s="216">
        <f t="shared" si="241"/>
        <v>0</v>
      </c>
      <c r="P439" s="216">
        <f t="shared" si="241"/>
        <v>0</v>
      </c>
      <c r="Q439" s="216">
        <f t="shared" si="241"/>
        <v>0</v>
      </c>
      <c r="R439" s="216">
        <f t="shared" si="241"/>
        <v>0</v>
      </c>
      <c r="S439" s="216">
        <f t="shared" si="241"/>
        <v>0</v>
      </c>
      <c r="T439" s="216">
        <f t="shared" si="241"/>
        <v>0</v>
      </c>
      <c r="U439" s="216">
        <f t="shared" si="241"/>
        <v>0</v>
      </c>
      <c r="V439" s="216">
        <f t="shared" si="241"/>
        <v>0</v>
      </c>
      <c r="W439" s="216">
        <f t="shared" si="241"/>
        <v>0</v>
      </c>
      <c r="X439" s="216">
        <f t="shared" si="241"/>
        <v>0</v>
      </c>
      <c r="Y439" s="216">
        <f t="shared" si="236"/>
        <v>0</v>
      </c>
      <c r="Z439" s="216">
        <f>SUM(Z440:Z448)</f>
        <v>0</v>
      </c>
      <c r="AA439" s="216">
        <f>SUM(AA440:AA448)</f>
        <v>0</v>
      </c>
      <c r="AB439" s="216">
        <f>SUM(AB440:AB448)</f>
        <v>0</v>
      </c>
      <c r="AC439" s="216">
        <f t="shared" si="237"/>
        <v>0</v>
      </c>
      <c r="AD439" s="216">
        <f>SUM(AD440:AD448)</f>
        <v>0</v>
      </c>
      <c r="AE439" s="216">
        <f>SUM(AE440:AE448)</f>
        <v>0</v>
      </c>
      <c r="AF439" s="216">
        <f>SUM(AF440:AF448)</f>
        <v>0</v>
      </c>
      <c r="AG439" s="216">
        <f t="shared" si="238"/>
        <v>0</v>
      </c>
      <c r="AH439" s="216">
        <f>SUM(AH440:AH448)</f>
        <v>0</v>
      </c>
      <c r="AI439" s="216">
        <f>SUM(AI440:AI448)</f>
        <v>0</v>
      </c>
      <c r="AJ439" s="216">
        <f>SUM(AJ440:AJ448)</f>
        <v>0</v>
      </c>
      <c r="AK439" s="216">
        <f t="shared" si="239"/>
        <v>0</v>
      </c>
      <c r="AL439" s="216">
        <f t="shared" si="240"/>
        <v>0</v>
      </c>
    </row>
    <row r="440" spans="2:38" ht="14.45" x14ac:dyDescent="0.3">
      <c r="B440" s="205" t="s">
        <v>429</v>
      </c>
      <c r="C440" s="206" t="s">
        <v>290</v>
      </c>
      <c r="D4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07">
        <f>D440+E440</f>
        <v>0</v>
      </c>
      <c r="G440" s="207"/>
      <c r="H440" s="207">
        <f t="shared" si="234"/>
        <v>0</v>
      </c>
      <c r="I440" s="207"/>
      <c r="J440" s="207">
        <f t="shared" si="235"/>
        <v>0</v>
      </c>
      <c r="K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07">
        <f t="shared" si="236"/>
        <v>0</v>
      </c>
      <c r="Z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07">
        <f t="shared" si="237"/>
        <v>0</v>
      </c>
      <c r="AD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07">
        <f t="shared" si="238"/>
        <v>0</v>
      </c>
      <c r="AH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07">
        <f t="shared" si="239"/>
        <v>0</v>
      </c>
      <c r="AL440" s="207">
        <f t="shared" si="240"/>
        <v>0</v>
      </c>
    </row>
    <row r="441" spans="2:38" ht="14.45" x14ac:dyDescent="0.3">
      <c r="B441" s="205" t="s">
        <v>1408</v>
      </c>
      <c r="C441" s="206" t="s">
        <v>1363</v>
      </c>
      <c r="D4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07">
        <f>D441+E441</f>
        <v>0</v>
      </c>
      <c r="G441" s="207"/>
      <c r="H441" s="207">
        <f t="shared" si="234"/>
        <v>0</v>
      </c>
      <c r="I441" s="207"/>
      <c r="J441" s="207">
        <f t="shared" si="235"/>
        <v>0</v>
      </c>
      <c r="K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07">
        <f t="shared" si="236"/>
        <v>0</v>
      </c>
      <c r="Z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07">
        <f t="shared" si="237"/>
        <v>0</v>
      </c>
      <c r="AD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07">
        <f t="shared" si="238"/>
        <v>0</v>
      </c>
      <c r="AH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07">
        <f t="shared" si="239"/>
        <v>0</v>
      </c>
      <c r="AL441" s="207">
        <f t="shared" si="240"/>
        <v>0</v>
      </c>
    </row>
    <row r="442" spans="2:38" ht="14.45" x14ac:dyDescent="0.3">
      <c r="B442" s="205" t="s">
        <v>1409</v>
      </c>
      <c r="C442" s="206" t="s">
        <v>1365</v>
      </c>
      <c r="D4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07">
        <f>D442+E442</f>
        <v>0</v>
      </c>
      <c r="G442" s="207"/>
      <c r="H442" s="207">
        <f t="shared" si="234"/>
        <v>0</v>
      </c>
      <c r="I442" s="207"/>
      <c r="J442" s="207">
        <f t="shared" si="235"/>
        <v>0</v>
      </c>
      <c r="K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07">
        <f t="shared" si="236"/>
        <v>0</v>
      </c>
      <c r="Z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07">
        <f t="shared" si="237"/>
        <v>0</v>
      </c>
      <c r="AD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07">
        <f t="shared" si="238"/>
        <v>0</v>
      </c>
      <c r="AH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07">
        <f t="shared" si="239"/>
        <v>0</v>
      </c>
      <c r="AL442" s="207">
        <f t="shared" si="240"/>
        <v>0</v>
      </c>
    </row>
    <row r="443" spans="2:38" ht="14.45" x14ac:dyDescent="0.3">
      <c r="B443" s="205" t="s">
        <v>1410</v>
      </c>
      <c r="C443" s="206" t="s">
        <v>1369</v>
      </c>
      <c r="D4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07">
        <f>D443+E443</f>
        <v>0</v>
      </c>
      <c r="G443" s="207"/>
      <c r="H443" s="207">
        <f t="shared" si="234"/>
        <v>0</v>
      </c>
      <c r="I443" s="207"/>
      <c r="J443" s="207">
        <f t="shared" si="235"/>
        <v>0</v>
      </c>
      <c r="K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07">
        <f t="shared" si="236"/>
        <v>0</v>
      </c>
      <c r="Z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07">
        <f t="shared" si="237"/>
        <v>0</v>
      </c>
      <c r="AD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07">
        <f t="shared" si="238"/>
        <v>0</v>
      </c>
      <c r="AH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07">
        <f t="shared" si="239"/>
        <v>0</v>
      </c>
      <c r="AL443" s="207">
        <f t="shared" si="240"/>
        <v>0</v>
      </c>
    </row>
    <row r="444" spans="2:38" ht="14.45" x14ac:dyDescent="0.3">
      <c r="B444" s="205" t="s">
        <v>1411</v>
      </c>
      <c r="C444" s="206" t="s">
        <v>1412</v>
      </c>
      <c r="D4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07">
        <f>D444+E444</f>
        <v>0</v>
      </c>
      <c r="G444" s="207"/>
      <c r="H444" s="207">
        <f t="shared" si="234"/>
        <v>0</v>
      </c>
      <c r="I444" s="207"/>
      <c r="J444" s="207">
        <f t="shared" si="235"/>
        <v>0</v>
      </c>
      <c r="K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07">
        <f t="shared" si="236"/>
        <v>0</v>
      </c>
      <c r="Z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07">
        <f t="shared" si="237"/>
        <v>0</v>
      </c>
      <c r="AD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07">
        <f t="shared" si="238"/>
        <v>0</v>
      </c>
      <c r="AH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07">
        <f t="shared" si="239"/>
        <v>0</v>
      </c>
      <c r="AL444" s="207">
        <f t="shared" si="240"/>
        <v>0</v>
      </c>
    </row>
    <row r="445" spans="2:38" ht="14.45" x14ac:dyDescent="0.3">
      <c r="B445" s="205" t="s">
        <v>1413</v>
      </c>
      <c r="C445" s="206" t="s">
        <v>1373</v>
      </c>
      <c r="D4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07">
        <f t="shared" si="214"/>
        <v>0</v>
      </c>
      <c r="G445" s="207"/>
      <c r="H445" s="207">
        <f t="shared" si="234"/>
        <v>0</v>
      </c>
      <c r="I445" s="207"/>
      <c r="J445" s="207">
        <f t="shared" si="235"/>
        <v>0</v>
      </c>
      <c r="K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07">
        <f t="shared" si="236"/>
        <v>0</v>
      </c>
      <c r="Z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07">
        <f t="shared" si="237"/>
        <v>0</v>
      </c>
      <c r="AD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07">
        <f t="shared" si="238"/>
        <v>0</v>
      </c>
      <c r="AH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07">
        <f t="shared" si="239"/>
        <v>0</v>
      </c>
      <c r="AL445" s="207">
        <f t="shared" si="240"/>
        <v>0</v>
      </c>
    </row>
    <row r="446" spans="2:38" ht="14.45" x14ac:dyDescent="0.3">
      <c r="B446" s="205" t="s">
        <v>1414</v>
      </c>
      <c r="C446" s="206" t="s">
        <v>1415</v>
      </c>
      <c r="D4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07">
        <f>D446+E446</f>
        <v>0</v>
      </c>
      <c r="G446" s="207"/>
      <c r="H446" s="207">
        <f t="shared" si="234"/>
        <v>0</v>
      </c>
      <c r="I446" s="207"/>
      <c r="J446" s="207">
        <f t="shared" si="235"/>
        <v>0</v>
      </c>
      <c r="K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07">
        <f t="shared" si="236"/>
        <v>0</v>
      </c>
      <c r="Z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07">
        <f t="shared" si="237"/>
        <v>0</v>
      </c>
      <c r="AD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07">
        <f t="shared" si="238"/>
        <v>0</v>
      </c>
      <c r="AH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07">
        <f t="shared" si="239"/>
        <v>0</v>
      </c>
      <c r="AL446" s="207">
        <f t="shared" si="240"/>
        <v>0</v>
      </c>
    </row>
    <row r="447" spans="2:38" ht="14.45" x14ac:dyDescent="0.3">
      <c r="B447" s="205" t="s">
        <v>1416</v>
      </c>
      <c r="C447" s="206" t="s">
        <v>1375</v>
      </c>
      <c r="D4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07">
        <f>D447+E447</f>
        <v>0</v>
      </c>
      <c r="G447" s="207"/>
      <c r="H447" s="207">
        <f t="shared" si="234"/>
        <v>0</v>
      </c>
      <c r="I447" s="207"/>
      <c r="J447" s="207">
        <f t="shared" si="235"/>
        <v>0</v>
      </c>
      <c r="K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07">
        <f t="shared" si="236"/>
        <v>0</v>
      </c>
      <c r="Z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07">
        <f t="shared" si="237"/>
        <v>0</v>
      </c>
      <c r="AD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07">
        <f t="shared" si="238"/>
        <v>0</v>
      </c>
      <c r="AH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07">
        <f t="shared" si="239"/>
        <v>0</v>
      </c>
      <c r="AL447" s="207">
        <f t="shared" si="240"/>
        <v>0</v>
      </c>
    </row>
    <row r="448" spans="2:38" ht="14.45" x14ac:dyDescent="0.3">
      <c r="B448" s="205" t="s">
        <v>1417</v>
      </c>
      <c r="C448" s="206" t="s">
        <v>1418</v>
      </c>
      <c r="D4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07">
        <f t="shared" si="214"/>
        <v>0</v>
      </c>
      <c r="G448" s="207"/>
      <c r="H448" s="207">
        <f t="shared" si="234"/>
        <v>0</v>
      </c>
      <c r="I448" s="207"/>
      <c r="J448" s="207">
        <f t="shared" si="235"/>
        <v>0</v>
      </c>
      <c r="K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07">
        <f t="shared" si="236"/>
        <v>0</v>
      </c>
      <c r="Z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07">
        <f t="shared" si="237"/>
        <v>0</v>
      </c>
      <c r="AD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07">
        <f t="shared" si="238"/>
        <v>0</v>
      </c>
      <c r="AH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07">
        <f t="shared" si="239"/>
        <v>0</v>
      </c>
      <c r="AL448" s="207">
        <f t="shared" si="240"/>
        <v>0</v>
      </c>
    </row>
    <row r="449" spans="2:38" ht="14.45" x14ac:dyDescent="0.3">
      <c r="B449" s="202" t="s">
        <v>418</v>
      </c>
      <c r="C449" s="203" t="s">
        <v>285</v>
      </c>
      <c r="D449" s="204">
        <f>D450</f>
        <v>4000</v>
      </c>
      <c r="E449" s="204">
        <f>E450</f>
        <v>540000</v>
      </c>
      <c r="F449" s="204">
        <f t="shared" ref="F449:F467" si="242">D449+E449</f>
        <v>544000</v>
      </c>
      <c r="G449" s="204">
        <f>G450</f>
        <v>0</v>
      </c>
      <c r="H449" s="204">
        <f t="shared" si="234"/>
        <v>544000</v>
      </c>
      <c r="I449" s="204">
        <f>I450</f>
        <v>0</v>
      </c>
      <c r="J449" s="204">
        <f t="shared" si="235"/>
        <v>544000</v>
      </c>
      <c r="K449" s="204">
        <f t="shared" ref="K449:AJ449" si="243">K450</f>
        <v>0</v>
      </c>
      <c r="L449" s="204">
        <f t="shared" si="243"/>
        <v>24000</v>
      </c>
      <c r="M449" s="204">
        <f t="shared" si="243"/>
        <v>0</v>
      </c>
      <c r="N449" s="204">
        <f t="shared" si="243"/>
        <v>420000</v>
      </c>
      <c r="O449" s="204">
        <f t="shared" si="243"/>
        <v>0</v>
      </c>
      <c r="P449" s="204">
        <f t="shared" si="243"/>
        <v>0</v>
      </c>
      <c r="Q449" s="204">
        <f t="shared" si="243"/>
        <v>100000</v>
      </c>
      <c r="R449" s="204">
        <f t="shared" si="243"/>
        <v>0</v>
      </c>
      <c r="S449" s="204">
        <f t="shared" si="243"/>
        <v>0</v>
      </c>
      <c r="T449" s="204">
        <f t="shared" si="243"/>
        <v>0</v>
      </c>
      <c r="U449" s="204">
        <f t="shared" si="243"/>
        <v>0</v>
      </c>
      <c r="V449" s="204">
        <f t="shared" si="243"/>
        <v>0</v>
      </c>
      <c r="W449" s="204">
        <f t="shared" si="243"/>
        <v>100000</v>
      </c>
      <c r="X449" s="204">
        <f t="shared" si="243"/>
        <v>0</v>
      </c>
      <c r="Y449" s="204">
        <f t="shared" si="236"/>
        <v>100000</v>
      </c>
      <c r="Z449" s="204">
        <f t="shared" si="243"/>
        <v>0</v>
      </c>
      <c r="AA449" s="204">
        <f t="shared" si="243"/>
        <v>0</v>
      </c>
      <c r="AB449" s="204">
        <f t="shared" si="243"/>
        <v>444000</v>
      </c>
      <c r="AC449" s="204">
        <f t="shared" si="237"/>
        <v>444000</v>
      </c>
      <c r="AD449" s="204">
        <f t="shared" si="243"/>
        <v>0</v>
      </c>
      <c r="AE449" s="204">
        <f t="shared" si="243"/>
        <v>0</v>
      </c>
      <c r="AF449" s="204">
        <f t="shared" si="243"/>
        <v>0</v>
      </c>
      <c r="AG449" s="204">
        <f t="shared" si="238"/>
        <v>0</v>
      </c>
      <c r="AH449" s="204">
        <f t="shared" si="243"/>
        <v>0</v>
      </c>
      <c r="AI449" s="204">
        <f t="shared" si="243"/>
        <v>0</v>
      </c>
      <c r="AJ449" s="204">
        <f t="shared" si="243"/>
        <v>0</v>
      </c>
      <c r="AK449" s="204">
        <f t="shared" si="239"/>
        <v>0</v>
      </c>
      <c r="AL449" s="204">
        <f t="shared" si="240"/>
        <v>544000</v>
      </c>
    </row>
    <row r="450" spans="2:38" ht="14.45" x14ac:dyDescent="0.3">
      <c r="B450" s="214" t="s">
        <v>420</v>
      </c>
      <c r="C450" s="215" t="s">
        <v>287</v>
      </c>
      <c r="D450" s="216">
        <f>SUM(D451:D500)</f>
        <v>4000</v>
      </c>
      <c r="E450" s="216">
        <f>SUM(E451:E500)</f>
        <v>540000</v>
      </c>
      <c r="F450" s="216">
        <f t="shared" si="242"/>
        <v>544000</v>
      </c>
      <c r="G450" s="216">
        <f>SUM(G451:G500)</f>
        <v>0</v>
      </c>
      <c r="H450" s="216">
        <f t="shared" si="234"/>
        <v>544000</v>
      </c>
      <c r="I450" s="216">
        <f>SUM(I451:I500)</f>
        <v>0</v>
      </c>
      <c r="J450" s="216">
        <f t="shared" si="235"/>
        <v>544000</v>
      </c>
      <c r="K450" s="216">
        <f t="shared" ref="K450:X450" si="244">SUM(K451:K500)</f>
        <v>0</v>
      </c>
      <c r="L450" s="216">
        <f t="shared" si="244"/>
        <v>24000</v>
      </c>
      <c r="M450" s="216">
        <f t="shared" si="244"/>
        <v>0</v>
      </c>
      <c r="N450" s="216">
        <f t="shared" si="244"/>
        <v>420000</v>
      </c>
      <c r="O450" s="216">
        <f t="shared" si="244"/>
        <v>0</v>
      </c>
      <c r="P450" s="216">
        <f t="shared" si="244"/>
        <v>0</v>
      </c>
      <c r="Q450" s="216">
        <f t="shared" si="244"/>
        <v>100000</v>
      </c>
      <c r="R450" s="216">
        <f t="shared" si="244"/>
        <v>0</v>
      </c>
      <c r="S450" s="216">
        <f t="shared" si="244"/>
        <v>0</v>
      </c>
      <c r="T450" s="216">
        <f t="shared" si="244"/>
        <v>0</v>
      </c>
      <c r="U450" s="216">
        <f t="shared" si="244"/>
        <v>0</v>
      </c>
      <c r="V450" s="216">
        <f t="shared" si="244"/>
        <v>0</v>
      </c>
      <c r="W450" s="216">
        <f t="shared" si="244"/>
        <v>100000</v>
      </c>
      <c r="X450" s="216">
        <f t="shared" si="244"/>
        <v>0</v>
      </c>
      <c r="Y450" s="216">
        <f t="shared" si="236"/>
        <v>100000</v>
      </c>
      <c r="Z450" s="216">
        <f>SUM(Z451:Z500)</f>
        <v>0</v>
      </c>
      <c r="AA450" s="216">
        <f>SUM(AA451:AA500)</f>
        <v>0</v>
      </c>
      <c r="AB450" s="216">
        <f>SUM(AB451:AB500)</f>
        <v>444000</v>
      </c>
      <c r="AC450" s="216">
        <f t="shared" si="237"/>
        <v>444000</v>
      </c>
      <c r="AD450" s="216">
        <f>SUM(AD451:AD500)</f>
        <v>0</v>
      </c>
      <c r="AE450" s="216">
        <f>SUM(AE451:AE500)</f>
        <v>0</v>
      </c>
      <c r="AF450" s="216">
        <f>SUM(AF451:AF500)</f>
        <v>0</v>
      </c>
      <c r="AG450" s="216">
        <f t="shared" si="238"/>
        <v>0</v>
      </c>
      <c r="AH450" s="216">
        <f>SUM(AH451:AH500)</f>
        <v>0</v>
      </c>
      <c r="AI450" s="216">
        <f>SUM(AI451:AI500)</f>
        <v>0</v>
      </c>
      <c r="AJ450" s="216">
        <f>SUM(AJ451:AJ500)</f>
        <v>0</v>
      </c>
      <c r="AK450" s="216">
        <f t="shared" si="239"/>
        <v>0</v>
      </c>
      <c r="AL450" s="216">
        <f t="shared" si="240"/>
        <v>544000</v>
      </c>
    </row>
    <row r="451" spans="2:38" ht="14.45" x14ac:dyDescent="0.3">
      <c r="B451" s="205" t="s">
        <v>430</v>
      </c>
      <c r="C451" s="206" t="s">
        <v>296</v>
      </c>
      <c r="D4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07">
        <f t="shared" si="242"/>
        <v>0</v>
      </c>
      <c r="G451" s="207"/>
      <c r="H451" s="207">
        <f t="shared" si="234"/>
        <v>0</v>
      </c>
      <c r="I451" s="207"/>
      <c r="J451" s="207">
        <f t="shared" si="235"/>
        <v>0</v>
      </c>
      <c r="K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07">
        <f t="shared" si="236"/>
        <v>0</v>
      </c>
      <c r="Z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07">
        <f t="shared" si="237"/>
        <v>0</v>
      </c>
      <c r="AD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07">
        <f t="shared" si="238"/>
        <v>0</v>
      </c>
      <c r="AH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07">
        <f t="shared" si="239"/>
        <v>0</v>
      </c>
      <c r="AL451" s="207">
        <f t="shared" si="240"/>
        <v>0</v>
      </c>
    </row>
    <row r="452" spans="2:38" ht="14.45" x14ac:dyDescent="0.3">
      <c r="B452" s="205" t="s">
        <v>1256</v>
      </c>
      <c r="C452" s="206" t="s">
        <v>1257</v>
      </c>
      <c r="D4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07">
        <f t="shared" si="242"/>
        <v>0</v>
      </c>
      <c r="G452" s="207"/>
      <c r="H452" s="207">
        <f t="shared" si="234"/>
        <v>0</v>
      </c>
      <c r="I452" s="207"/>
      <c r="J452" s="207">
        <f t="shared" si="235"/>
        <v>0</v>
      </c>
      <c r="K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07">
        <f t="shared" si="236"/>
        <v>0</v>
      </c>
      <c r="Z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07">
        <f t="shared" si="237"/>
        <v>0</v>
      </c>
      <c r="AD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07">
        <f t="shared" si="238"/>
        <v>0</v>
      </c>
      <c r="AH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07">
        <f t="shared" si="239"/>
        <v>0</v>
      </c>
      <c r="AL452" s="207">
        <f t="shared" si="240"/>
        <v>0</v>
      </c>
    </row>
    <row r="453" spans="2:38" ht="14.45" x14ac:dyDescent="0.3">
      <c r="B453" s="205" t="s">
        <v>1258</v>
      </c>
      <c r="C453" s="206" t="s">
        <v>1259</v>
      </c>
      <c r="D4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07">
        <f t="shared" si="242"/>
        <v>0</v>
      </c>
      <c r="G453" s="207"/>
      <c r="H453" s="207">
        <f t="shared" si="234"/>
        <v>0</v>
      </c>
      <c r="I453" s="207"/>
      <c r="J453" s="207">
        <f t="shared" si="235"/>
        <v>0</v>
      </c>
      <c r="K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07">
        <f t="shared" si="236"/>
        <v>0</v>
      </c>
      <c r="Z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07">
        <f t="shared" si="237"/>
        <v>0</v>
      </c>
      <c r="AD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07">
        <f t="shared" si="238"/>
        <v>0</v>
      </c>
      <c r="AH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07">
        <f t="shared" si="239"/>
        <v>0</v>
      </c>
      <c r="AL453" s="207">
        <f t="shared" si="240"/>
        <v>0</v>
      </c>
    </row>
    <row r="454" spans="2:38" ht="14.45" x14ac:dyDescent="0.3">
      <c r="B454" s="205" t="s">
        <v>1260</v>
      </c>
      <c r="C454" s="206" t="s">
        <v>1261</v>
      </c>
      <c r="D4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07">
        <f t="shared" si="242"/>
        <v>0</v>
      </c>
      <c r="G454" s="207"/>
      <c r="H454" s="207">
        <f t="shared" si="234"/>
        <v>0</v>
      </c>
      <c r="I454" s="207"/>
      <c r="J454" s="207">
        <f t="shared" si="235"/>
        <v>0</v>
      </c>
      <c r="K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07">
        <f t="shared" si="236"/>
        <v>0</v>
      </c>
      <c r="Z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07">
        <f t="shared" si="237"/>
        <v>0</v>
      </c>
      <c r="AD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07">
        <f t="shared" si="238"/>
        <v>0</v>
      </c>
      <c r="AH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07">
        <f t="shared" si="239"/>
        <v>0</v>
      </c>
      <c r="AL454" s="207">
        <f t="shared" si="240"/>
        <v>0</v>
      </c>
    </row>
    <row r="455" spans="2:38" ht="14.45" x14ac:dyDescent="0.3">
      <c r="B455" s="205" t="s">
        <v>1262</v>
      </c>
      <c r="C455" s="206" t="s">
        <v>1263</v>
      </c>
      <c r="D4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440000</v>
      </c>
      <c r="F455" s="207">
        <f t="shared" si="242"/>
        <v>440000</v>
      </c>
      <c r="G455" s="207"/>
      <c r="H455" s="207">
        <f t="shared" si="234"/>
        <v>440000</v>
      </c>
      <c r="I455" s="207"/>
      <c r="J455" s="207">
        <f t="shared" si="235"/>
        <v>440000</v>
      </c>
      <c r="K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M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420000</v>
      </c>
      <c r="O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07">
        <f t="shared" si="236"/>
        <v>0</v>
      </c>
      <c r="Z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440000</v>
      </c>
      <c r="AC455" s="207">
        <f t="shared" si="237"/>
        <v>440000</v>
      </c>
      <c r="AD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07">
        <f t="shared" si="238"/>
        <v>0</v>
      </c>
      <c r="AH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07">
        <f t="shared" si="239"/>
        <v>0</v>
      </c>
      <c r="AL455" s="207">
        <f t="shared" si="240"/>
        <v>440000</v>
      </c>
    </row>
    <row r="456" spans="2:38" ht="14.45" x14ac:dyDescent="0.3">
      <c r="B456" s="205" t="s">
        <v>1264</v>
      </c>
      <c r="C456" s="206" t="s">
        <v>1265</v>
      </c>
      <c r="D4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07">
        <f t="shared" si="242"/>
        <v>0</v>
      </c>
      <c r="G456" s="207"/>
      <c r="H456" s="207">
        <f t="shared" si="234"/>
        <v>0</v>
      </c>
      <c r="I456" s="207"/>
      <c r="J456" s="207">
        <f t="shared" si="235"/>
        <v>0</v>
      </c>
      <c r="K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07">
        <f t="shared" si="236"/>
        <v>0</v>
      </c>
      <c r="Z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07">
        <f t="shared" si="237"/>
        <v>0</v>
      </c>
      <c r="AD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07">
        <f t="shared" si="238"/>
        <v>0</v>
      </c>
      <c r="AH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07">
        <f t="shared" si="239"/>
        <v>0</v>
      </c>
      <c r="AL456" s="207">
        <f t="shared" si="240"/>
        <v>0</v>
      </c>
    </row>
    <row r="457" spans="2:38" ht="14.45" x14ac:dyDescent="0.3">
      <c r="B457" s="205" t="s">
        <v>1266</v>
      </c>
      <c r="C457" s="206" t="s">
        <v>1267</v>
      </c>
      <c r="D4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07">
        <f t="shared" si="242"/>
        <v>0</v>
      </c>
      <c r="G457" s="207"/>
      <c r="H457" s="207">
        <f t="shared" si="234"/>
        <v>0</v>
      </c>
      <c r="I457" s="207"/>
      <c r="J457" s="207">
        <f t="shared" si="235"/>
        <v>0</v>
      </c>
      <c r="K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07">
        <f t="shared" si="236"/>
        <v>0</v>
      </c>
      <c r="Z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07">
        <f t="shared" si="237"/>
        <v>0</v>
      </c>
      <c r="AD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07">
        <f t="shared" si="238"/>
        <v>0</v>
      </c>
      <c r="AH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07">
        <f t="shared" si="239"/>
        <v>0</v>
      </c>
      <c r="AL457" s="207">
        <f t="shared" si="240"/>
        <v>0</v>
      </c>
    </row>
    <row r="458" spans="2:38" ht="14.45" x14ac:dyDescent="0.3">
      <c r="B458" s="205" t="s">
        <v>1268</v>
      </c>
      <c r="C458" s="206" t="s">
        <v>1269</v>
      </c>
      <c r="D4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07">
        <f t="shared" si="242"/>
        <v>0</v>
      </c>
      <c r="G458" s="207"/>
      <c r="H458" s="207">
        <f t="shared" si="234"/>
        <v>0</v>
      </c>
      <c r="I458" s="207"/>
      <c r="J458" s="207">
        <f t="shared" si="235"/>
        <v>0</v>
      </c>
      <c r="K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07">
        <f t="shared" si="236"/>
        <v>0</v>
      </c>
      <c r="Z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07">
        <f t="shared" si="237"/>
        <v>0</v>
      </c>
      <c r="AD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07">
        <f t="shared" si="238"/>
        <v>0</v>
      </c>
      <c r="AH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07">
        <f t="shared" si="239"/>
        <v>0</v>
      </c>
      <c r="AL458" s="207">
        <f t="shared" si="240"/>
        <v>0</v>
      </c>
    </row>
    <row r="459" spans="2:38" ht="14.45" x14ac:dyDescent="0.3">
      <c r="B459" s="205" t="s">
        <v>1270</v>
      </c>
      <c r="C459" s="206" t="s">
        <v>1271</v>
      </c>
      <c r="D4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07">
        <f t="shared" si="242"/>
        <v>0</v>
      </c>
      <c r="G459" s="207"/>
      <c r="H459" s="207">
        <f t="shared" si="234"/>
        <v>0</v>
      </c>
      <c r="I459" s="207"/>
      <c r="J459" s="207">
        <f t="shared" si="235"/>
        <v>0</v>
      </c>
      <c r="K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07">
        <f t="shared" si="236"/>
        <v>0</v>
      </c>
      <c r="Z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07">
        <f t="shared" si="237"/>
        <v>0</v>
      </c>
      <c r="AD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07">
        <f t="shared" si="238"/>
        <v>0</v>
      </c>
      <c r="AH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07">
        <f t="shared" si="239"/>
        <v>0</v>
      </c>
      <c r="AL459" s="207">
        <f t="shared" si="240"/>
        <v>0</v>
      </c>
    </row>
    <row r="460" spans="2:38" ht="14.45" x14ac:dyDescent="0.3">
      <c r="B460" s="205" t="s">
        <v>1272</v>
      </c>
      <c r="C460" s="206" t="s">
        <v>1273</v>
      </c>
      <c r="D4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v>
      </c>
      <c r="E4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F460" s="207">
        <f t="shared" si="242"/>
        <v>104000</v>
      </c>
      <c r="G460" s="207"/>
      <c r="H460" s="207">
        <f t="shared" si="234"/>
        <v>104000</v>
      </c>
      <c r="I460" s="207"/>
      <c r="J460" s="207">
        <f t="shared" si="235"/>
        <v>104000</v>
      </c>
      <c r="K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M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R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X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07">
        <f t="shared" si="236"/>
        <v>100000</v>
      </c>
      <c r="Z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AC460" s="207">
        <f t="shared" si="237"/>
        <v>4000</v>
      </c>
      <c r="AD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07">
        <f t="shared" si="238"/>
        <v>0</v>
      </c>
      <c r="AH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07">
        <f t="shared" si="239"/>
        <v>0</v>
      </c>
      <c r="AL460" s="207">
        <f t="shared" si="240"/>
        <v>104000</v>
      </c>
    </row>
    <row r="461" spans="2:38" ht="14.45" x14ac:dyDescent="0.3">
      <c r="B461" s="205" t="s">
        <v>1274</v>
      </c>
      <c r="C461" s="206" t="s">
        <v>1275</v>
      </c>
      <c r="D4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07">
        <f t="shared" si="242"/>
        <v>0</v>
      </c>
      <c r="G461" s="207"/>
      <c r="H461" s="207">
        <f t="shared" si="234"/>
        <v>0</v>
      </c>
      <c r="I461" s="207"/>
      <c r="J461" s="207">
        <f t="shared" si="235"/>
        <v>0</v>
      </c>
      <c r="K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07">
        <f t="shared" si="236"/>
        <v>0</v>
      </c>
      <c r="Z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07">
        <f t="shared" si="237"/>
        <v>0</v>
      </c>
      <c r="AD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07">
        <f t="shared" si="238"/>
        <v>0</v>
      </c>
      <c r="AH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07">
        <f t="shared" si="239"/>
        <v>0</v>
      </c>
      <c r="AL461" s="207">
        <f t="shared" si="240"/>
        <v>0</v>
      </c>
    </row>
    <row r="462" spans="2:38" ht="14.45" x14ac:dyDescent="0.3">
      <c r="B462" s="205" t="s">
        <v>1276</v>
      </c>
      <c r="C462" s="206" t="s">
        <v>1277</v>
      </c>
      <c r="D4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07">
        <f t="shared" si="242"/>
        <v>0</v>
      </c>
      <c r="G462" s="207"/>
      <c r="H462" s="207">
        <f t="shared" si="234"/>
        <v>0</v>
      </c>
      <c r="I462" s="207"/>
      <c r="J462" s="207">
        <f t="shared" si="235"/>
        <v>0</v>
      </c>
      <c r="K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07">
        <f t="shared" si="236"/>
        <v>0</v>
      </c>
      <c r="Z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07">
        <f t="shared" si="237"/>
        <v>0</v>
      </c>
      <c r="AD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07">
        <f t="shared" si="238"/>
        <v>0</v>
      </c>
      <c r="AH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07">
        <f t="shared" si="239"/>
        <v>0</v>
      </c>
      <c r="AL462" s="207">
        <f t="shared" si="240"/>
        <v>0</v>
      </c>
    </row>
    <row r="463" spans="2:38" ht="14.45" x14ac:dyDescent="0.3">
      <c r="B463" s="205" t="s">
        <v>1278</v>
      </c>
      <c r="C463" s="206" t="s">
        <v>1279</v>
      </c>
      <c r="D46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07">
        <f t="shared" si="242"/>
        <v>0</v>
      </c>
      <c r="G463" s="207"/>
      <c r="H463" s="207">
        <f t="shared" si="234"/>
        <v>0</v>
      </c>
      <c r="I463" s="207"/>
      <c r="J463" s="207">
        <f t="shared" si="235"/>
        <v>0</v>
      </c>
      <c r="K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07">
        <f t="shared" si="236"/>
        <v>0</v>
      </c>
      <c r="Z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07">
        <f t="shared" si="237"/>
        <v>0</v>
      </c>
      <c r="AD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07">
        <f t="shared" si="238"/>
        <v>0</v>
      </c>
      <c r="AH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07">
        <f t="shared" si="239"/>
        <v>0</v>
      </c>
      <c r="AL463" s="207">
        <f t="shared" si="240"/>
        <v>0</v>
      </c>
    </row>
    <row r="464" spans="2:38" x14ac:dyDescent="0.25">
      <c r="B464" s="205" t="s">
        <v>1280</v>
      </c>
      <c r="C464" s="206" t="s">
        <v>1281</v>
      </c>
      <c r="D4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07">
        <f t="shared" si="242"/>
        <v>0</v>
      </c>
      <c r="G464" s="207"/>
      <c r="H464" s="207">
        <f t="shared" si="234"/>
        <v>0</v>
      </c>
      <c r="I464" s="207"/>
      <c r="J464" s="207">
        <f t="shared" si="235"/>
        <v>0</v>
      </c>
      <c r="K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07">
        <f t="shared" si="236"/>
        <v>0</v>
      </c>
      <c r="Z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07">
        <f t="shared" si="237"/>
        <v>0</v>
      </c>
      <c r="AD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07">
        <f t="shared" si="238"/>
        <v>0</v>
      </c>
      <c r="AH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07">
        <f t="shared" si="239"/>
        <v>0</v>
      </c>
      <c r="AL464" s="207">
        <f t="shared" si="240"/>
        <v>0</v>
      </c>
    </row>
    <row r="465" spans="2:38" ht="14.45" x14ac:dyDescent="0.3">
      <c r="B465" s="205" t="s">
        <v>1282</v>
      </c>
      <c r="C465" s="206" t="s">
        <v>1283</v>
      </c>
      <c r="D4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07">
        <f t="shared" si="242"/>
        <v>0</v>
      </c>
      <c r="G465" s="207"/>
      <c r="H465" s="207">
        <f t="shared" si="234"/>
        <v>0</v>
      </c>
      <c r="I465" s="207"/>
      <c r="J465" s="207">
        <f t="shared" si="235"/>
        <v>0</v>
      </c>
      <c r="K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07">
        <f t="shared" si="236"/>
        <v>0</v>
      </c>
      <c r="Z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07">
        <f t="shared" si="237"/>
        <v>0</v>
      </c>
      <c r="AD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07">
        <f t="shared" si="238"/>
        <v>0</v>
      </c>
      <c r="AH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07">
        <f t="shared" si="239"/>
        <v>0</v>
      </c>
      <c r="AL465" s="207">
        <f t="shared" si="240"/>
        <v>0</v>
      </c>
    </row>
    <row r="466" spans="2:38" ht="14.45" x14ac:dyDescent="0.3">
      <c r="B466" s="205" t="s">
        <v>1284</v>
      </c>
      <c r="C466" s="206" t="s">
        <v>1285</v>
      </c>
      <c r="D4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07">
        <f t="shared" si="242"/>
        <v>0</v>
      </c>
      <c r="G466" s="207"/>
      <c r="H466" s="207">
        <f t="shared" si="234"/>
        <v>0</v>
      </c>
      <c r="I466" s="207"/>
      <c r="J466" s="207">
        <f t="shared" si="235"/>
        <v>0</v>
      </c>
      <c r="K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07">
        <f t="shared" si="236"/>
        <v>0</v>
      </c>
      <c r="Z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07">
        <f t="shared" si="237"/>
        <v>0</v>
      </c>
      <c r="AD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07">
        <f t="shared" si="238"/>
        <v>0</v>
      </c>
      <c r="AH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07">
        <f t="shared" si="239"/>
        <v>0</v>
      </c>
      <c r="AL466" s="207">
        <f t="shared" si="240"/>
        <v>0</v>
      </c>
    </row>
    <row r="467" spans="2:38" x14ac:dyDescent="0.25">
      <c r="B467" s="205" t="s">
        <v>1286</v>
      </c>
      <c r="C467" s="206" t="s">
        <v>1287</v>
      </c>
      <c r="D4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07">
        <f t="shared" si="242"/>
        <v>0</v>
      </c>
      <c r="G467" s="207"/>
      <c r="H467" s="207">
        <f t="shared" si="234"/>
        <v>0</v>
      </c>
      <c r="I467" s="207"/>
      <c r="J467" s="207">
        <f t="shared" si="235"/>
        <v>0</v>
      </c>
      <c r="K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07">
        <f t="shared" si="236"/>
        <v>0</v>
      </c>
      <c r="Z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07">
        <f t="shared" si="237"/>
        <v>0</v>
      </c>
      <c r="AD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07">
        <f t="shared" si="238"/>
        <v>0</v>
      </c>
      <c r="AH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07">
        <f t="shared" si="239"/>
        <v>0</v>
      </c>
      <c r="AL467" s="207">
        <f t="shared" si="240"/>
        <v>0</v>
      </c>
    </row>
    <row r="468" spans="2:38" ht="14.45" x14ac:dyDescent="0.3">
      <c r="B468" s="205" t="s">
        <v>1288</v>
      </c>
      <c r="C468" s="206" t="s">
        <v>1289</v>
      </c>
      <c r="D4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07">
        <f t="shared" ref="F468:F476" si="245">D468+E468</f>
        <v>0</v>
      </c>
      <c r="G468" s="207"/>
      <c r="H468" s="207">
        <f t="shared" ref="H468:H476" si="246">F468-G468</f>
        <v>0</v>
      </c>
      <c r="I468" s="207"/>
      <c r="J468" s="207">
        <f t="shared" ref="J468:J476" si="247">F468-I468</f>
        <v>0</v>
      </c>
      <c r="K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07">
        <f t="shared" ref="Y468:Y476" si="248">V468+W468+X468</f>
        <v>0</v>
      </c>
      <c r="Z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07">
        <f t="shared" ref="AC468:AC476" si="249">Z468+AA468+AB468</f>
        <v>0</v>
      </c>
      <c r="AD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07">
        <f t="shared" ref="AG468:AG476" si="250">AD468+AE468+AF468</f>
        <v>0</v>
      </c>
      <c r="AH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07">
        <f t="shared" ref="AK468:AK476" si="251">AH468+AI468+AJ468</f>
        <v>0</v>
      </c>
      <c r="AL468" s="207">
        <f t="shared" ref="AL468:AL476" si="252">Y468+AC468+AG468+AK468</f>
        <v>0</v>
      </c>
    </row>
    <row r="469" spans="2:38" ht="14.45" x14ac:dyDescent="0.3">
      <c r="B469" s="205" t="s">
        <v>1290</v>
      </c>
      <c r="C469" s="206" t="s">
        <v>1291</v>
      </c>
      <c r="D4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07">
        <f t="shared" si="245"/>
        <v>0</v>
      </c>
      <c r="G469" s="207"/>
      <c r="H469" s="207">
        <f t="shared" si="246"/>
        <v>0</v>
      </c>
      <c r="I469" s="207"/>
      <c r="J469" s="207">
        <f t="shared" si="247"/>
        <v>0</v>
      </c>
      <c r="K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07">
        <f t="shared" si="248"/>
        <v>0</v>
      </c>
      <c r="Z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07">
        <f t="shared" si="249"/>
        <v>0</v>
      </c>
      <c r="AD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07">
        <f t="shared" si="250"/>
        <v>0</v>
      </c>
      <c r="AH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07">
        <f t="shared" si="251"/>
        <v>0</v>
      </c>
      <c r="AL469" s="207">
        <f t="shared" si="252"/>
        <v>0</v>
      </c>
    </row>
    <row r="470" spans="2:38" ht="14.45" x14ac:dyDescent="0.3">
      <c r="B470" s="205" t="s">
        <v>1292</v>
      </c>
      <c r="C470" s="206" t="s">
        <v>1293</v>
      </c>
      <c r="D4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07">
        <f t="shared" si="245"/>
        <v>0</v>
      </c>
      <c r="G470" s="207"/>
      <c r="H470" s="207">
        <f t="shared" si="246"/>
        <v>0</v>
      </c>
      <c r="I470" s="207"/>
      <c r="J470" s="207">
        <f t="shared" si="247"/>
        <v>0</v>
      </c>
      <c r="K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07">
        <f t="shared" si="248"/>
        <v>0</v>
      </c>
      <c r="Z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07">
        <f t="shared" si="249"/>
        <v>0</v>
      </c>
      <c r="AD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07">
        <f t="shared" si="250"/>
        <v>0</v>
      </c>
      <c r="AH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07">
        <f t="shared" si="251"/>
        <v>0</v>
      </c>
      <c r="AL470" s="207">
        <f t="shared" si="252"/>
        <v>0</v>
      </c>
    </row>
    <row r="471" spans="2:38" ht="14.45" x14ac:dyDescent="0.3">
      <c r="B471" s="205" t="s">
        <v>1294</v>
      </c>
      <c r="C471" s="206" t="s">
        <v>1295</v>
      </c>
      <c r="D4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07">
        <f t="shared" si="245"/>
        <v>0</v>
      </c>
      <c r="G471" s="207"/>
      <c r="H471" s="207">
        <f t="shared" si="246"/>
        <v>0</v>
      </c>
      <c r="I471" s="207"/>
      <c r="J471" s="207">
        <f t="shared" si="247"/>
        <v>0</v>
      </c>
      <c r="K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07">
        <f t="shared" si="248"/>
        <v>0</v>
      </c>
      <c r="Z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07">
        <f t="shared" si="249"/>
        <v>0</v>
      </c>
      <c r="AD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07">
        <f t="shared" si="250"/>
        <v>0</v>
      </c>
      <c r="AH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07">
        <f t="shared" si="251"/>
        <v>0</v>
      </c>
      <c r="AL471" s="207">
        <f t="shared" si="252"/>
        <v>0</v>
      </c>
    </row>
    <row r="472" spans="2:38" x14ac:dyDescent="0.25">
      <c r="B472" s="205" t="s">
        <v>1296</v>
      </c>
      <c r="C472" s="206" t="s">
        <v>1297</v>
      </c>
      <c r="D4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07">
        <f t="shared" si="245"/>
        <v>0</v>
      </c>
      <c r="G472" s="207"/>
      <c r="H472" s="207">
        <f t="shared" si="246"/>
        <v>0</v>
      </c>
      <c r="I472" s="207"/>
      <c r="J472" s="207">
        <f t="shared" si="247"/>
        <v>0</v>
      </c>
      <c r="K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07">
        <f t="shared" si="248"/>
        <v>0</v>
      </c>
      <c r="Z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07">
        <f t="shared" si="249"/>
        <v>0</v>
      </c>
      <c r="AD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07">
        <f t="shared" si="250"/>
        <v>0</v>
      </c>
      <c r="AH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07">
        <f t="shared" si="251"/>
        <v>0</v>
      </c>
      <c r="AL472" s="207">
        <f t="shared" si="252"/>
        <v>0</v>
      </c>
    </row>
    <row r="473" spans="2:38" x14ac:dyDescent="0.25">
      <c r="B473" s="205" t="s">
        <v>1298</v>
      </c>
      <c r="C473" s="206" t="s">
        <v>1299</v>
      </c>
      <c r="D4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07">
        <f t="shared" si="245"/>
        <v>0</v>
      </c>
      <c r="G473" s="207"/>
      <c r="H473" s="207">
        <f t="shared" si="246"/>
        <v>0</v>
      </c>
      <c r="I473" s="207"/>
      <c r="J473" s="207">
        <f t="shared" si="247"/>
        <v>0</v>
      </c>
      <c r="K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07">
        <f t="shared" si="248"/>
        <v>0</v>
      </c>
      <c r="Z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07">
        <f t="shared" si="249"/>
        <v>0</v>
      </c>
      <c r="AD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07">
        <f t="shared" si="250"/>
        <v>0</v>
      </c>
      <c r="AH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07">
        <f t="shared" si="251"/>
        <v>0</v>
      </c>
      <c r="AL473" s="207">
        <f t="shared" si="252"/>
        <v>0</v>
      </c>
    </row>
    <row r="474" spans="2:38" ht="14.45" x14ac:dyDescent="0.3">
      <c r="B474" s="205" t="s">
        <v>431</v>
      </c>
      <c r="C474" s="206" t="s">
        <v>1300</v>
      </c>
      <c r="D4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07">
        <f t="shared" si="245"/>
        <v>0</v>
      </c>
      <c r="G474" s="207"/>
      <c r="H474" s="207">
        <f t="shared" si="246"/>
        <v>0</v>
      </c>
      <c r="I474" s="207"/>
      <c r="J474" s="207">
        <f t="shared" si="247"/>
        <v>0</v>
      </c>
      <c r="K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07">
        <f t="shared" si="248"/>
        <v>0</v>
      </c>
      <c r="Z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07">
        <f t="shared" si="249"/>
        <v>0</v>
      </c>
      <c r="AD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07">
        <f t="shared" si="250"/>
        <v>0</v>
      </c>
      <c r="AH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07">
        <f t="shared" si="251"/>
        <v>0</v>
      </c>
      <c r="AL474" s="207">
        <f t="shared" si="252"/>
        <v>0</v>
      </c>
    </row>
    <row r="475" spans="2:38" ht="14.45" x14ac:dyDescent="0.3">
      <c r="B475" s="205" t="s">
        <v>1301</v>
      </c>
      <c r="C475" s="206" t="s">
        <v>1302</v>
      </c>
      <c r="D4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07">
        <f t="shared" si="245"/>
        <v>0</v>
      </c>
      <c r="G475" s="207"/>
      <c r="H475" s="207">
        <f t="shared" si="246"/>
        <v>0</v>
      </c>
      <c r="I475" s="207"/>
      <c r="J475" s="207">
        <f t="shared" si="247"/>
        <v>0</v>
      </c>
      <c r="K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07">
        <f t="shared" si="248"/>
        <v>0</v>
      </c>
      <c r="Z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07">
        <f t="shared" si="249"/>
        <v>0</v>
      </c>
      <c r="AD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07">
        <f t="shared" si="250"/>
        <v>0</v>
      </c>
      <c r="AH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07">
        <f t="shared" si="251"/>
        <v>0</v>
      </c>
      <c r="AL475" s="207">
        <f t="shared" si="252"/>
        <v>0</v>
      </c>
    </row>
    <row r="476" spans="2:38" ht="14.45" x14ac:dyDescent="0.3">
      <c r="B476" s="205" t="s">
        <v>1303</v>
      </c>
      <c r="C476" s="206" t="s">
        <v>1293</v>
      </c>
      <c r="D4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07">
        <f t="shared" si="245"/>
        <v>0</v>
      </c>
      <c r="G476" s="207"/>
      <c r="H476" s="207">
        <f t="shared" si="246"/>
        <v>0</v>
      </c>
      <c r="I476" s="207"/>
      <c r="J476" s="207">
        <f t="shared" si="247"/>
        <v>0</v>
      </c>
      <c r="K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07">
        <f t="shared" si="248"/>
        <v>0</v>
      </c>
      <c r="Z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07">
        <f t="shared" si="249"/>
        <v>0</v>
      </c>
      <c r="AD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07">
        <f t="shared" si="250"/>
        <v>0</v>
      </c>
      <c r="AH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07">
        <f t="shared" si="251"/>
        <v>0</v>
      </c>
      <c r="AL476" s="207">
        <f t="shared" si="252"/>
        <v>0</v>
      </c>
    </row>
    <row r="477" spans="2:38" ht="14.45" x14ac:dyDescent="0.3">
      <c r="B477" s="205" t="s">
        <v>1304</v>
      </c>
      <c r="C477" s="206" t="s">
        <v>1305</v>
      </c>
      <c r="D4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07">
        <f t="shared" ref="F477:F492" si="253">D477+E477</f>
        <v>0</v>
      </c>
      <c r="G477" s="207"/>
      <c r="H477" s="207">
        <f t="shared" ref="H477:H492" si="254">F477-G477</f>
        <v>0</v>
      </c>
      <c r="I477" s="207"/>
      <c r="J477" s="207">
        <f t="shared" ref="J477:J492" si="255">F477-I477</f>
        <v>0</v>
      </c>
      <c r="K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07">
        <f t="shared" ref="Y477:Y492" si="256">V477+W477+X477</f>
        <v>0</v>
      </c>
      <c r="Z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07">
        <f t="shared" ref="AC477:AC492" si="257">Z477+AA477+AB477</f>
        <v>0</v>
      </c>
      <c r="AD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07">
        <f t="shared" ref="AG477:AG492" si="258">AD477+AE477+AF477</f>
        <v>0</v>
      </c>
      <c r="AH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07">
        <f t="shared" ref="AK477:AK492" si="259">AH477+AI477+AJ477</f>
        <v>0</v>
      </c>
      <c r="AL477" s="207">
        <f t="shared" ref="AL477:AL492" si="260">Y477+AC477+AG477+AK477</f>
        <v>0</v>
      </c>
    </row>
    <row r="478" spans="2:38" ht="14.45" x14ac:dyDescent="0.3">
      <c r="B478" s="205" t="s">
        <v>1306</v>
      </c>
      <c r="C478" s="206" t="s">
        <v>1307</v>
      </c>
      <c r="D4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07">
        <f t="shared" si="253"/>
        <v>0</v>
      </c>
      <c r="G478" s="207"/>
      <c r="H478" s="207">
        <f t="shared" si="254"/>
        <v>0</v>
      </c>
      <c r="I478" s="207"/>
      <c r="J478" s="207">
        <f t="shared" si="255"/>
        <v>0</v>
      </c>
      <c r="K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07">
        <f t="shared" si="256"/>
        <v>0</v>
      </c>
      <c r="Z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07">
        <f t="shared" si="257"/>
        <v>0</v>
      </c>
      <c r="AD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07">
        <f t="shared" si="258"/>
        <v>0</v>
      </c>
      <c r="AH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07">
        <f t="shared" si="259"/>
        <v>0</v>
      </c>
      <c r="AL478" s="207">
        <f t="shared" si="260"/>
        <v>0</v>
      </c>
    </row>
    <row r="479" spans="2:38" ht="14.45" x14ac:dyDescent="0.3">
      <c r="B479" s="205" t="s">
        <v>1308</v>
      </c>
      <c r="C479" s="206" t="s">
        <v>1309</v>
      </c>
      <c r="D4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07">
        <f t="shared" si="253"/>
        <v>0</v>
      </c>
      <c r="G479" s="207"/>
      <c r="H479" s="207">
        <f t="shared" si="254"/>
        <v>0</v>
      </c>
      <c r="I479" s="207"/>
      <c r="J479" s="207">
        <f t="shared" si="255"/>
        <v>0</v>
      </c>
      <c r="K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07">
        <f t="shared" si="256"/>
        <v>0</v>
      </c>
      <c r="Z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07">
        <f t="shared" si="257"/>
        <v>0</v>
      </c>
      <c r="AD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07">
        <f t="shared" si="258"/>
        <v>0</v>
      </c>
      <c r="AH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07">
        <f t="shared" si="259"/>
        <v>0</v>
      </c>
      <c r="AL479" s="207">
        <f t="shared" si="260"/>
        <v>0</v>
      </c>
    </row>
    <row r="480" spans="2:38" ht="14.45" x14ac:dyDescent="0.3">
      <c r="B480" s="205" t="s">
        <v>1310</v>
      </c>
      <c r="C480" s="206" t="s">
        <v>1311</v>
      </c>
      <c r="D4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07">
        <f t="shared" si="253"/>
        <v>0</v>
      </c>
      <c r="G480" s="207"/>
      <c r="H480" s="207">
        <f t="shared" si="254"/>
        <v>0</v>
      </c>
      <c r="I480" s="207"/>
      <c r="J480" s="207">
        <f t="shared" si="255"/>
        <v>0</v>
      </c>
      <c r="K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07">
        <f t="shared" si="256"/>
        <v>0</v>
      </c>
      <c r="Z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07">
        <f t="shared" si="257"/>
        <v>0</v>
      </c>
      <c r="AD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07">
        <f t="shared" si="258"/>
        <v>0</v>
      </c>
      <c r="AH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07">
        <f t="shared" si="259"/>
        <v>0</v>
      </c>
      <c r="AL480" s="207">
        <f t="shared" si="260"/>
        <v>0</v>
      </c>
    </row>
    <row r="481" spans="2:38" ht="14.45" x14ac:dyDescent="0.3">
      <c r="B481" s="205" t="s">
        <v>1312</v>
      </c>
      <c r="C481" s="206" t="s">
        <v>1313</v>
      </c>
      <c r="D4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07">
        <f t="shared" si="253"/>
        <v>0</v>
      </c>
      <c r="G481" s="207"/>
      <c r="H481" s="207">
        <f t="shared" si="254"/>
        <v>0</v>
      </c>
      <c r="I481" s="207"/>
      <c r="J481" s="207">
        <f t="shared" si="255"/>
        <v>0</v>
      </c>
      <c r="K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07">
        <f t="shared" si="256"/>
        <v>0</v>
      </c>
      <c r="Z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07">
        <f t="shared" si="257"/>
        <v>0</v>
      </c>
      <c r="AD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07">
        <f t="shared" si="258"/>
        <v>0</v>
      </c>
      <c r="AH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07">
        <f t="shared" si="259"/>
        <v>0</v>
      </c>
      <c r="AL481" s="207">
        <f t="shared" si="260"/>
        <v>0</v>
      </c>
    </row>
    <row r="482" spans="2:38" ht="14.45" x14ac:dyDescent="0.3">
      <c r="B482" s="205" t="s">
        <v>1314</v>
      </c>
      <c r="C482" s="206" t="s">
        <v>1315</v>
      </c>
      <c r="D4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07">
        <f t="shared" si="253"/>
        <v>0</v>
      </c>
      <c r="G482" s="207"/>
      <c r="H482" s="207">
        <f t="shared" si="254"/>
        <v>0</v>
      </c>
      <c r="I482" s="207"/>
      <c r="J482" s="207">
        <f t="shared" si="255"/>
        <v>0</v>
      </c>
      <c r="K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07">
        <f t="shared" si="256"/>
        <v>0</v>
      </c>
      <c r="Z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07">
        <f t="shared" si="257"/>
        <v>0</v>
      </c>
      <c r="AD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07">
        <f t="shared" si="258"/>
        <v>0</v>
      </c>
      <c r="AH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07">
        <f t="shared" si="259"/>
        <v>0</v>
      </c>
      <c r="AL482" s="207">
        <f t="shared" si="260"/>
        <v>0</v>
      </c>
    </row>
    <row r="483" spans="2:38" ht="14.45" x14ac:dyDescent="0.3">
      <c r="B483" s="205" t="s">
        <v>1316</v>
      </c>
      <c r="C483" s="206" t="s">
        <v>1317</v>
      </c>
      <c r="D4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07">
        <f t="shared" si="253"/>
        <v>0</v>
      </c>
      <c r="G483" s="207"/>
      <c r="H483" s="207">
        <f t="shared" si="254"/>
        <v>0</v>
      </c>
      <c r="I483" s="207"/>
      <c r="J483" s="207">
        <f t="shared" si="255"/>
        <v>0</v>
      </c>
      <c r="K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07">
        <f t="shared" si="256"/>
        <v>0</v>
      </c>
      <c r="Z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07">
        <f t="shared" si="257"/>
        <v>0</v>
      </c>
      <c r="AD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07">
        <f t="shared" si="258"/>
        <v>0</v>
      </c>
      <c r="AH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07">
        <f t="shared" si="259"/>
        <v>0</v>
      </c>
      <c r="AL483" s="207">
        <f t="shared" si="260"/>
        <v>0</v>
      </c>
    </row>
    <row r="484" spans="2:38" ht="14.45" x14ac:dyDescent="0.3">
      <c r="B484" s="205" t="s">
        <v>1318</v>
      </c>
      <c r="C484" s="206" t="s">
        <v>1319</v>
      </c>
      <c r="D4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07">
        <f t="shared" si="253"/>
        <v>0</v>
      </c>
      <c r="G484" s="207"/>
      <c r="H484" s="207">
        <f t="shared" si="254"/>
        <v>0</v>
      </c>
      <c r="I484" s="207"/>
      <c r="J484" s="207">
        <f t="shared" si="255"/>
        <v>0</v>
      </c>
      <c r="K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07">
        <f t="shared" si="256"/>
        <v>0</v>
      </c>
      <c r="Z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07">
        <f t="shared" si="257"/>
        <v>0</v>
      </c>
      <c r="AD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07">
        <f t="shared" si="258"/>
        <v>0</v>
      </c>
      <c r="AH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07">
        <f t="shared" si="259"/>
        <v>0</v>
      </c>
      <c r="AL484" s="207">
        <f t="shared" si="260"/>
        <v>0</v>
      </c>
    </row>
    <row r="485" spans="2:38" ht="14.45" x14ac:dyDescent="0.3">
      <c r="B485" s="205" t="s">
        <v>1320</v>
      </c>
      <c r="C485" s="206" t="s">
        <v>1321</v>
      </c>
      <c r="D4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07">
        <f t="shared" si="253"/>
        <v>0</v>
      </c>
      <c r="G485" s="207"/>
      <c r="H485" s="207">
        <f t="shared" si="254"/>
        <v>0</v>
      </c>
      <c r="I485" s="207"/>
      <c r="J485" s="207">
        <f t="shared" si="255"/>
        <v>0</v>
      </c>
      <c r="K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07">
        <f t="shared" si="256"/>
        <v>0</v>
      </c>
      <c r="Z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07">
        <f t="shared" si="257"/>
        <v>0</v>
      </c>
      <c r="AD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07">
        <f t="shared" si="258"/>
        <v>0</v>
      </c>
      <c r="AH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07">
        <f t="shared" si="259"/>
        <v>0</v>
      </c>
      <c r="AL485" s="207">
        <f t="shared" si="260"/>
        <v>0</v>
      </c>
    </row>
    <row r="486" spans="2:38" ht="14.45" x14ac:dyDescent="0.3">
      <c r="B486" s="205" t="s">
        <v>1322</v>
      </c>
      <c r="C486" s="206" t="s">
        <v>1323</v>
      </c>
      <c r="D4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07">
        <f t="shared" si="253"/>
        <v>0</v>
      </c>
      <c r="G486" s="207"/>
      <c r="H486" s="207">
        <f t="shared" si="254"/>
        <v>0</v>
      </c>
      <c r="I486" s="207"/>
      <c r="J486" s="207">
        <f t="shared" si="255"/>
        <v>0</v>
      </c>
      <c r="K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07">
        <f t="shared" si="256"/>
        <v>0</v>
      </c>
      <c r="Z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07">
        <f t="shared" si="257"/>
        <v>0</v>
      </c>
      <c r="AD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07">
        <f t="shared" si="258"/>
        <v>0</v>
      </c>
      <c r="AH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07">
        <f t="shared" si="259"/>
        <v>0</v>
      </c>
      <c r="AL486" s="207">
        <f t="shared" si="260"/>
        <v>0</v>
      </c>
    </row>
    <row r="487" spans="2:38" ht="14.45" x14ac:dyDescent="0.3">
      <c r="B487" s="205" t="s">
        <v>1324</v>
      </c>
      <c r="C487" s="206" t="s">
        <v>1325</v>
      </c>
      <c r="D4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07">
        <f t="shared" si="253"/>
        <v>0</v>
      </c>
      <c r="G487" s="207"/>
      <c r="H487" s="207">
        <f t="shared" si="254"/>
        <v>0</v>
      </c>
      <c r="I487" s="207"/>
      <c r="J487" s="207">
        <f t="shared" si="255"/>
        <v>0</v>
      </c>
      <c r="K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07">
        <f t="shared" si="256"/>
        <v>0</v>
      </c>
      <c r="Z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07">
        <f t="shared" si="257"/>
        <v>0</v>
      </c>
      <c r="AD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07">
        <f t="shared" si="258"/>
        <v>0</v>
      </c>
      <c r="AH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07">
        <f t="shared" si="259"/>
        <v>0</v>
      </c>
      <c r="AL487" s="207">
        <f t="shared" si="260"/>
        <v>0</v>
      </c>
    </row>
    <row r="488" spans="2:38" x14ac:dyDescent="0.25">
      <c r="B488" s="205" t="s">
        <v>1326</v>
      </c>
      <c r="C488" s="206" t="s">
        <v>1327</v>
      </c>
      <c r="D4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07">
        <f t="shared" si="253"/>
        <v>0</v>
      </c>
      <c r="G488" s="207"/>
      <c r="H488" s="207">
        <f t="shared" si="254"/>
        <v>0</v>
      </c>
      <c r="I488" s="207"/>
      <c r="J488" s="207">
        <f t="shared" si="255"/>
        <v>0</v>
      </c>
      <c r="K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07">
        <f t="shared" si="256"/>
        <v>0</v>
      </c>
      <c r="Z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07">
        <f t="shared" si="257"/>
        <v>0</v>
      </c>
      <c r="AD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07">
        <f t="shared" si="258"/>
        <v>0</v>
      </c>
      <c r="AH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07">
        <f t="shared" si="259"/>
        <v>0</v>
      </c>
      <c r="AL488" s="207">
        <f t="shared" si="260"/>
        <v>0</v>
      </c>
    </row>
    <row r="489" spans="2:38" ht="14.45" x14ac:dyDescent="0.3">
      <c r="B489" s="205" t="s">
        <v>1328</v>
      </c>
      <c r="C489" s="206" t="s">
        <v>1329</v>
      </c>
      <c r="D4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07">
        <f t="shared" si="253"/>
        <v>0</v>
      </c>
      <c r="G489" s="207"/>
      <c r="H489" s="207">
        <f t="shared" si="254"/>
        <v>0</v>
      </c>
      <c r="I489" s="207"/>
      <c r="J489" s="207">
        <f t="shared" si="255"/>
        <v>0</v>
      </c>
      <c r="K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07">
        <f t="shared" si="256"/>
        <v>0</v>
      </c>
      <c r="Z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07">
        <f t="shared" si="257"/>
        <v>0</v>
      </c>
      <c r="AD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07">
        <f t="shared" si="258"/>
        <v>0</v>
      </c>
      <c r="AH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07">
        <f t="shared" si="259"/>
        <v>0</v>
      </c>
      <c r="AL489" s="207">
        <f t="shared" si="260"/>
        <v>0</v>
      </c>
    </row>
    <row r="490" spans="2:38" ht="14.45" x14ac:dyDescent="0.3">
      <c r="B490" s="205" t="s">
        <v>1330</v>
      </c>
      <c r="C490" s="206" t="s">
        <v>1331</v>
      </c>
      <c r="D4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07">
        <f t="shared" si="253"/>
        <v>0</v>
      </c>
      <c r="G490" s="207"/>
      <c r="H490" s="207">
        <f t="shared" si="254"/>
        <v>0</v>
      </c>
      <c r="I490" s="207"/>
      <c r="J490" s="207">
        <f t="shared" si="255"/>
        <v>0</v>
      </c>
      <c r="K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07">
        <f t="shared" si="256"/>
        <v>0</v>
      </c>
      <c r="Z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07">
        <f t="shared" si="257"/>
        <v>0</v>
      </c>
      <c r="AD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07">
        <f t="shared" si="258"/>
        <v>0</v>
      </c>
      <c r="AH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07">
        <f t="shared" si="259"/>
        <v>0</v>
      </c>
      <c r="AL490" s="207">
        <f t="shared" si="260"/>
        <v>0</v>
      </c>
    </row>
    <row r="491" spans="2:38" x14ac:dyDescent="0.25">
      <c r="B491" s="205" t="s">
        <v>1332</v>
      </c>
      <c r="C491" s="206" t="s">
        <v>1333</v>
      </c>
      <c r="D4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07">
        <f t="shared" si="253"/>
        <v>0</v>
      </c>
      <c r="G491" s="207"/>
      <c r="H491" s="207">
        <f t="shared" si="254"/>
        <v>0</v>
      </c>
      <c r="I491" s="207"/>
      <c r="J491" s="207">
        <f t="shared" si="255"/>
        <v>0</v>
      </c>
      <c r="K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07">
        <f t="shared" si="256"/>
        <v>0</v>
      </c>
      <c r="Z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07">
        <f t="shared" si="257"/>
        <v>0</v>
      </c>
      <c r="AD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07">
        <f t="shared" si="258"/>
        <v>0</v>
      </c>
      <c r="AH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07">
        <f t="shared" si="259"/>
        <v>0</v>
      </c>
      <c r="AL491" s="207">
        <f t="shared" si="260"/>
        <v>0</v>
      </c>
    </row>
    <row r="492" spans="2:38" x14ac:dyDescent="0.25">
      <c r="B492" s="205" t="s">
        <v>1334</v>
      </c>
      <c r="C492" s="206" t="s">
        <v>1335</v>
      </c>
      <c r="D4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07">
        <f t="shared" si="253"/>
        <v>0</v>
      </c>
      <c r="G492" s="207"/>
      <c r="H492" s="207">
        <f t="shared" si="254"/>
        <v>0</v>
      </c>
      <c r="I492" s="207"/>
      <c r="J492" s="207">
        <f t="shared" si="255"/>
        <v>0</v>
      </c>
      <c r="K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07">
        <f t="shared" si="256"/>
        <v>0</v>
      </c>
      <c r="Z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07">
        <f t="shared" si="257"/>
        <v>0</v>
      </c>
      <c r="AD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07">
        <f t="shared" si="258"/>
        <v>0</v>
      </c>
      <c r="AH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07">
        <f t="shared" si="259"/>
        <v>0</v>
      </c>
      <c r="AL492" s="207">
        <f t="shared" si="260"/>
        <v>0</v>
      </c>
    </row>
    <row r="493" spans="2:38" x14ac:dyDescent="0.25">
      <c r="B493" s="205" t="s">
        <v>1336</v>
      </c>
      <c r="C493" s="206" t="s">
        <v>1337</v>
      </c>
      <c r="D4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07">
        <f t="shared" ref="F493:F529" si="261">D493+E493</f>
        <v>0</v>
      </c>
      <c r="G493" s="207"/>
      <c r="H493" s="207">
        <f t="shared" ref="H493:H529" si="262">F493-G493</f>
        <v>0</v>
      </c>
      <c r="I493" s="207"/>
      <c r="J493" s="207">
        <f t="shared" ref="J493:J529" si="263">F493-I493</f>
        <v>0</v>
      </c>
      <c r="K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07">
        <f t="shared" ref="Y493:Y529" si="264">V493+W493+X493</f>
        <v>0</v>
      </c>
      <c r="Z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07">
        <f t="shared" ref="AC493:AC529" si="265">Z493+AA493+AB493</f>
        <v>0</v>
      </c>
      <c r="AD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07">
        <f t="shared" ref="AG493:AG529" si="266">AD493+AE493+AF493</f>
        <v>0</v>
      </c>
      <c r="AH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07">
        <f t="shared" ref="AK493:AK529" si="267">AH493+AI493+AJ493</f>
        <v>0</v>
      </c>
      <c r="AL493" s="207">
        <f t="shared" ref="AL493:AL529" si="268">Y493+AC493+AG493+AK493</f>
        <v>0</v>
      </c>
    </row>
    <row r="494" spans="2:38" ht="14.45" x14ac:dyDescent="0.3">
      <c r="B494" s="205" t="s">
        <v>1338</v>
      </c>
      <c r="C494" s="206" t="s">
        <v>1339</v>
      </c>
      <c r="D49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07">
        <f t="shared" si="261"/>
        <v>0</v>
      </c>
      <c r="G494" s="207"/>
      <c r="H494" s="207">
        <f t="shared" si="262"/>
        <v>0</v>
      </c>
      <c r="I494" s="207"/>
      <c r="J494" s="207">
        <f t="shared" si="263"/>
        <v>0</v>
      </c>
      <c r="K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07">
        <f t="shared" si="264"/>
        <v>0</v>
      </c>
      <c r="Z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07">
        <f t="shared" si="265"/>
        <v>0</v>
      </c>
      <c r="AD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07">
        <f t="shared" si="266"/>
        <v>0</v>
      </c>
      <c r="AH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07">
        <f t="shared" si="267"/>
        <v>0</v>
      </c>
      <c r="AL494" s="207">
        <f t="shared" si="268"/>
        <v>0</v>
      </c>
    </row>
    <row r="495" spans="2:38" ht="14.45" x14ac:dyDescent="0.3">
      <c r="B495" s="205" t="s">
        <v>1340</v>
      </c>
      <c r="C495" s="206" t="s">
        <v>1341</v>
      </c>
      <c r="D4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07">
        <f t="shared" si="261"/>
        <v>0</v>
      </c>
      <c r="G495" s="207"/>
      <c r="H495" s="207">
        <f t="shared" si="262"/>
        <v>0</v>
      </c>
      <c r="I495" s="207"/>
      <c r="J495" s="207">
        <f t="shared" si="263"/>
        <v>0</v>
      </c>
      <c r="K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07">
        <f t="shared" si="264"/>
        <v>0</v>
      </c>
      <c r="Z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07">
        <f t="shared" si="265"/>
        <v>0</v>
      </c>
      <c r="AD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07">
        <f t="shared" si="266"/>
        <v>0</v>
      </c>
      <c r="AH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07">
        <f t="shared" si="267"/>
        <v>0</v>
      </c>
      <c r="AL495" s="207">
        <f t="shared" si="268"/>
        <v>0</v>
      </c>
    </row>
    <row r="496" spans="2:38" x14ac:dyDescent="0.25">
      <c r="B496" s="205" t="s">
        <v>1342</v>
      </c>
      <c r="C496" s="206" t="s">
        <v>1343</v>
      </c>
      <c r="D4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07">
        <f t="shared" si="261"/>
        <v>0</v>
      </c>
      <c r="G496" s="207"/>
      <c r="H496" s="207">
        <f t="shared" si="262"/>
        <v>0</v>
      </c>
      <c r="I496" s="207"/>
      <c r="J496" s="207">
        <f t="shared" si="263"/>
        <v>0</v>
      </c>
      <c r="K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07">
        <f t="shared" si="264"/>
        <v>0</v>
      </c>
      <c r="Z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07">
        <f t="shared" si="265"/>
        <v>0</v>
      </c>
      <c r="AD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07">
        <f t="shared" si="266"/>
        <v>0</v>
      </c>
      <c r="AH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07">
        <f t="shared" si="267"/>
        <v>0</v>
      </c>
      <c r="AL496" s="207">
        <f t="shared" si="268"/>
        <v>0</v>
      </c>
    </row>
    <row r="497" spans="2:38" x14ac:dyDescent="0.25">
      <c r="B497" s="205" t="s">
        <v>1344</v>
      </c>
      <c r="C497" s="206" t="s">
        <v>1345</v>
      </c>
      <c r="D49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07">
        <f t="shared" si="261"/>
        <v>0</v>
      </c>
      <c r="G497" s="207"/>
      <c r="H497" s="207">
        <f t="shared" si="262"/>
        <v>0</v>
      </c>
      <c r="I497" s="207"/>
      <c r="J497" s="207">
        <f t="shared" si="263"/>
        <v>0</v>
      </c>
      <c r="K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07">
        <f t="shared" si="264"/>
        <v>0</v>
      </c>
      <c r="Z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07">
        <f t="shared" si="265"/>
        <v>0</v>
      </c>
      <c r="AD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07">
        <f t="shared" si="266"/>
        <v>0</v>
      </c>
      <c r="AH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07">
        <f t="shared" si="267"/>
        <v>0</v>
      </c>
      <c r="AL497" s="207">
        <f t="shared" si="268"/>
        <v>0</v>
      </c>
    </row>
    <row r="498" spans="2:38" ht="14.45" x14ac:dyDescent="0.3">
      <c r="B498" s="205" t="s">
        <v>1346</v>
      </c>
      <c r="C498" s="206" t="s">
        <v>1347</v>
      </c>
      <c r="D4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07">
        <f t="shared" si="261"/>
        <v>0</v>
      </c>
      <c r="G498" s="207"/>
      <c r="H498" s="207">
        <f t="shared" si="262"/>
        <v>0</v>
      </c>
      <c r="I498" s="207"/>
      <c r="J498" s="207">
        <f t="shared" si="263"/>
        <v>0</v>
      </c>
      <c r="K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07">
        <f t="shared" si="264"/>
        <v>0</v>
      </c>
      <c r="Z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07">
        <f t="shared" si="265"/>
        <v>0</v>
      </c>
      <c r="AD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07">
        <f t="shared" si="266"/>
        <v>0</v>
      </c>
      <c r="AH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07">
        <f t="shared" si="267"/>
        <v>0</v>
      </c>
      <c r="AL498" s="207">
        <f t="shared" si="268"/>
        <v>0</v>
      </c>
    </row>
    <row r="499" spans="2:38" ht="14.45" x14ac:dyDescent="0.3">
      <c r="B499" s="205" t="s">
        <v>1348</v>
      </c>
      <c r="C499" s="206" t="s">
        <v>1349</v>
      </c>
      <c r="D4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07">
        <f t="shared" si="261"/>
        <v>0</v>
      </c>
      <c r="G499" s="207"/>
      <c r="H499" s="207">
        <f t="shared" si="262"/>
        <v>0</v>
      </c>
      <c r="I499" s="207"/>
      <c r="J499" s="207">
        <f t="shared" si="263"/>
        <v>0</v>
      </c>
      <c r="K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07">
        <f t="shared" si="264"/>
        <v>0</v>
      </c>
      <c r="Z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07">
        <f t="shared" si="265"/>
        <v>0</v>
      </c>
      <c r="AD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07">
        <f t="shared" si="266"/>
        <v>0</v>
      </c>
      <c r="AH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07">
        <f t="shared" si="267"/>
        <v>0</v>
      </c>
      <c r="AL499" s="207">
        <f t="shared" si="268"/>
        <v>0</v>
      </c>
    </row>
    <row r="500" spans="2:38" ht="14.45" x14ac:dyDescent="0.3">
      <c r="B500" s="205" t="s">
        <v>1350</v>
      </c>
      <c r="C500" s="206" t="s">
        <v>1351</v>
      </c>
      <c r="D5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07">
        <f t="shared" si="261"/>
        <v>0</v>
      </c>
      <c r="G500" s="207"/>
      <c r="H500" s="207">
        <f t="shared" si="262"/>
        <v>0</v>
      </c>
      <c r="I500" s="207"/>
      <c r="J500" s="207">
        <f t="shared" si="263"/>
        <v>0</v>
      </c>
      <c r="K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07">
        <f t="shared" si="264"/>
        <v>0</v>
      </c>
      <c r="Z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07">
        <f t="shared" si="265"/>
        <v>0</v>
      </c>
      <c r="AD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07">
        <f t="shared" si="266"/>
        <v>0</v>
      </c>
      <c r="AH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07">
        <f t="shared" si="267"/>
        <v>0</v>
      </c>
      <c r="AL500" s="207">
        <f t="shared" si="268"/>
        <v>0</v>
      </c>
    </row>
    <row r="501" spans="2:38" ht="14.45" x14ac:dyDescent="0.3">
      <c r="B501" s="202" t="s">
        <v>424</v>
      </c>
      <c r="C501" s="203" t="s">
        <v>291</v>
      </c>
      <c r="D501" s="204">
        <f>D502</f>
        <v>0</v>
      </c>
      <c r="E501" s="204">
        <f>E502</f>
        <v>0</v>
      </c>
      <c r="F501" s="204">
        <f t="shared" si="261"/>
        <v>0</v>
      </c>
      <c r="G501" s="204">
        <f>G502</f>
        <v>0</v>
      </c>
      <c r="H501" s="204">
        <f t="shared" si="262"/>
        <v>0</v>
      </c>
      <c r="I501" s="204">
        <f>I502</f>
        <v>0</v>
      </c>
      <c r="J501" s="204">
        <f t="shared" si="263"/>
        <v>0</v>
      </c>
      <c r="K501" s="204">
        <f t="shared" ref="K501:AJ501" si="269">K502</f>
        <v>0</v>
      </c>
      <c r="L501" s="204">
        <f t="shared" si="269"/>
        <v>0</v>
      </c>
      <c r="M501" s="204">
        <f t="shared" si="269"/>
        <v>0</v>
      </c>
      <c r="N501" s="204">
        <f t="shared" si="269"/>
        <v>0</v>
      </c>
      <c r="O501" s="204">
        <f t="shared" si="269"/>
        <v>0</v>
      </c>
      <c r="P501" s="204">
        <f t="shared" si="269"/>
        <v>0</v>
      </c>
      <c r="Q501" s="204">
        <f t="shared" si="269"/>
        <v>0</v>
      </c>
      <c r="R501" s="204">
        <f t="shared" si="269"/>
        <v>0</v>
      </c>
      <c r="S501" s="204">
        <f t="shared" si="269"/>
        <v>0</v>
      </c>
      <c r="T501" s="204">
        <f t="shared" si="269"/>
        <v>0</v>
      </c>
      <c r="U501" s="204">
        <f t="shared" si="269"/>
        <v>0</v>
      </c>
      <c r="V501" s="204">
        <f t="shared" si="269"/>
        <v>0</v>
      </c>
      <c r="W501" s="204">
        <f t="shared" si="269"/>
        <v>0</v>
      </c>
      <c r="X501" s="204">
        <f t="shared" si="269"/>
        <v>0</v>
      </c>
      <c r="Y501" s="204">
        <f t="shared" si="264"/>
        <v>0</v>
      </c>
      <c r="Z501" s="204">
        <f t="shared" si="269"/>
        <v>0</v>
      </c>
      <c r="AA501" s="204">
        <f t="shared" si="269"/>
        <v>0</v>
      </c>
      <c r="AB501" s="204">
        <f t="shared" si="269"/>
        <v>0</v>
      </c>
      <c r="AC501" s="204">
        <f t="shared" si="265"/>
        <v>0</v>
      </c>
      <c r="AD501" s="204">
        <f t="shared" si="269"/>
        <v>0</v>
      </c>
      <c r="AE501" s="204">
        <f t="shared" si="269"/>
        <v>0</v>
      </c>
      <c r="AF501" s="204">
        <f t="shared" si="269"/>
        <v>0</v>
      </c>
      <c r="AG501" s="204">
        <f t="shared" si="266"/>
        <v>0</v>
      </c>
      <c r="AH501" s="204">
        <f t="shared" si="269"/>
        <v>0</v>
      </c>
      <c r="AI501" s="204">
        <f t="shared" si="269"/>
        <v>0</v>
      </c>
      <c r="AJ501" s="204">
        <f t="shared" si="269"/>
        <v>0</v>
      </c>
      <c r="AK501" s="204">
        <f t="shared" si="267"/>
        <v>0</v>
      </c>
      <c r="AL501" s="204">
        <f t="shared" si="268"/>
        <v>0</v>
      </c>
    </row>
    <row r="502" spans="2:38" ht="14.45" x14ac:dyDescent="0.3">
      <c r="B502" s="214" t="s">
        <v>425</v>
      </c>
      <c r="C502" s="215" t="s">
        <v>292</v>
      </c>
      <c r="D502" s="216">
        <f>SUM(D503:D517)</f>
        <v>0</v>
      </c>
      <c r="E502" s="216">
        <f>SUM(E503:E517)</f>
        <v>0</v>
      </c>
      <c r="F502" s="216">
        <f t="shared" si="261"/>
        <v>0</v>
      </c>
      <c r="G502" s="216">
        <f>SUM(G503:G517)</f>
        <v>0</v>
      </c>
      <c r="H502" s="216">
        <f t="shared" si="262"/>
        <v>0</v>
      </c>
      <c r="I502" s="216">
        <f>SUM(I503:I517)</f>
        <v>0</v>
      </c>
      <c r="J502" s="216">
        <f t="shared" si="263"/>
        <v>0</v>
      </c>
      <c r="K502" s="216">
        <f t="shared" ref="K502:X502" si="270">SUM(K503:K517)</f>
        <v>0</v>
      </c>
      <c r="L502" s="216">
        <f t="shared" si="270"/>
        <v>0</v>
      </c>
      <c r="M502" s="216">
        <f t="shared" si="270"/>
        <v>0</v>
      </c>
      <c r="N502" s="216">
        <f t="shared" si="270"/>
        <v>0</v>
      </c>
      <c r="O502" s="216">
        <f t="shared" si="270"/>
        <v>0</v>
      </c>
      <c r="P502" s="216">
        <f t="shared" si="270"/>
        <v>0</v>
      </c>
      <c r="Q502" s="216">
        <f t="shared" si="270"/>
        <v>0</v>
      </c>
      <c r="R502" s="216">
        <f t="shared" si="270"/>
        <v>0</v>
      </c>
      <c r="S502" s="216">
        <f t="shared" si="270"/>
        <v>0</v>
      </c>
      <c r="T502" s="216">
        <f t="shared" si="270"/>
        <v>0</v>
      </c>
      <c r="U502" s="216">
        <f t="shared" si="270"/>
        <v>0</v>
      </c>
      <c r="V502" s="216">
        <f t="shared" si="270"/>
        <v>0</v>
      </c>
      <c r="W502" s="216">
        <f t="shared" si="270"/>
        <v>0</v>
      </c>
      <c r="X502" s="216">
        <f t="shared" si="270"/>
        <v>0</v>
      </c>
      <c r="Y502" s="216">
        <f t="shared" si="264"/>
        <v>0</v>
      </c>
      <c r="Z502" s="216">
        <f>SUM(Z503:Z517)</f>
        <v>0</v>
      </c>
      <c r="AA502" s="216">
        <f>SUM(AA503:AA517)</f>
        <v>0</v>
      </c>
      <c r="AB502" s="216">
        <f>SUM(AB503:AB517)</f>
        <v>0</v>
      </c>
      <c r="AC502" s="216">
        <f t="shared" si="265"/>
        <v>0</v>
      </c>
      <c r="AD502" s="216">
        <f>SUM(AD503:AD517)</f>
        <v>0</v>
      </c>
      <c r="AE502" s="216">
        <f>SUM(AE503:AE517)</f>
        <v>0</v>
      </c>
      <c r="AF502" s="216">
        <f>SUM(AF503:AF517)</f>
        <v>0</v>
      </c>
      <c r="AG502" s="216">
        <f t="shared" si="266"/>
        <v>0</v>
      </c>
      <c r="AH502" s="216">
        <f>SUM(AH503:AH517)</f>
        <v>0</v>
      </c>
      <c r="AI502" s="216">
        <f>SUM(AI503:AI517)</f>
        <v>0</v>
      </c>
      <c r="AJ502" s="216">
        <f>SUM(AJ503:AJ517)</f>
        <v>0</v>
      </c>
      <c r="AK502" s="216">
        <f t="shared" si="267"/>
        <v>0</v>
      </c>
      <c r="AL502" s="216">
        <f t="shared" si="268"/>
        <v>0</v>
      </c>
    </row>
    <row r="503" spans="2:38" ht="14.45" x14ac:dyDescent="0.3">
      <c r="B503" s="205" t="s">
        <v>432</v>
      </c>
      <c r="C503" s="206" t="s">
        <v>297</v>
      </c>
      <c r="D5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07">
        <f t="shared" si="261"/>
        <v>0</v>
      </c>
      <c r="G503" s="207"/>
      <c r="H503" s="207">
        <f t="shared" si="262"/>
        <v>0</v>
      </c>
      <c r="I503" s="207"/>
      <c r="J503" s="207">
        <f t="shared" si="263"/>
        <v>0</v>
      </c>
      <c r="K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07">
        <f t="shared" si="264"/>
        <v>0</v>
      </c>
      <c r="Z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07">
        <f t="shared" si="265"/>
        <v>0</v>
      </c>
      <c r="AD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07">
        <f t="shared" si="266"/>
        <v>0</v>
      </c>
      <c r="AH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07">
        <f t="shared" si="267"/>
        <v>0</v>
      </c>
      <c r="AL503" s="207">
        <f t="shared" si="268"/>
        <v>0</v>
      </c>
    </row>
    <row r="504" spans="2:38" ht="14.45" x14ac:dyDescent="0.3">
      <c r="B504" s="205" t="s">
        <v>1376</v>
      </c>
      <c r="C504" s="206" t="s">
        <v>1377</v>
      </c>
      <c r="D50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07">
        <f t="shared" si="261"/>
        <v>0</v>
      </c>
      <c r="G504" s="207"/>
      <c r="H504" s="207">
        <f t="shared" si="262"/>
        <v>0</v>
      </c>
      <c r="I504" s="207"/>
      <c r="J504" s="207">
        <f t="shared" si="263"/>
        <v>0</v>
      </c>
      <c r="K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07">
        <f t="shared" si="264"/>
        <v>0</v>
      </c>
      <c r="Z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07">
        <f t="shared" si="265"/>
        <v>0</v>
      </c>
      <c r="AD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07">
        <f t="shared" si="266"/>
        <v>0</v>
      </c>
      <c r="AH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07">
        <f t="shared" si="267"/>
        <v>0</v>
      </c>
      <c r="AL504" s="207">
        <f t="shared" si="268"/>
        <v>0</v>
      </c>
    </row>
    <row r="505" spans="2:38" ht="14.45" x14ac:dyDescent="0.3">
      <c r="B505" s="205" t="s">
        <v>1378</v>
      </c>
      <c r="C505" s="206" t="s">
        <v>1379</v>
      </c>
      <c r="D5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07">
        <f t="shared" si="261"/>
        <v>0</v>
      </c>
      <c r="G505" s="207"/>
      <c r="H505" s="207">
        <f t="shared" si="262"/>
        <v>0</v>
      </c>
      <c r="I505" s="207"/>
      <c r="J505" s="207">
        <f t="shared" si="263"/>
        <v>0</v>
      </c>
      <c r="K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07">
        <f t="shared" si="264"/>
        <v>0</v>
      </c>
      <c r="Z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07">
        <f t="shared" si="265"/>
        <v>0</v>
      </c>
      <c r="AD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07">
        <f t="shared" si="266"/>
        <v>0</v>
      </c>
      <c r="AH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07">
        <f t="shared" si="267"/>
        <v>0</v>
      </c>
      <c r="AL505" s="207">
        <f t="shared" si="268"/>
        <v>0</v>
      </c>
    </row>
    <row r="506" spans="2:38" ht="14.45" x14ac:dyDescent="0.3">
      <c r="B506" s="205" t="s">
        <v>1380</v>
      </c>
      <c r="C506" s="206" t="s">
        <v>1381</v>
      </c>
      <c r="D5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07">
        <f t="shared" si="261"/>
        <v>0</v>
      </c>
      <c r="G506" s="207"/>
      <c r="H506" s="207">
        <f t="shared" si="262"/>
        <v>0</v>
      </c>
      <c r="I506" s="207"/>
      <c r="J506" s="207">
        <f t="shared" si="263"/>
        <v>0</v>
      </c>
      <c r="K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07">
        <f t="shared" si="264"/>
        <v>0</v>
      </c>
      <c r="Z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07">
        <f t="shared" si="265"/>
        <v>0</v>
      </c>
      <c r="AD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07">
        <f t="shared" si="266"/>
        <v>0</v>
      </c>
      <c r="AH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07">
        <f t="shared" si="267"/>
        <v>0</v>
      </c>
      <c r="AL506" s="207">
        <f t="shared" si="268"/>
        <v>0</v>
      </c>
    </row>
    <row r="507" spans="2:38" ht="14.45" x14ac:dyDescent="0.3">
      <c r="B507" s="205" t="s">
        <v>1382</v>
      </c>
      <c r="C507" s="206" t="s">
        <v>1383</v>
      </c>
      <c r="D5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07">
        <f t="shared" si="261"/>
        <v>0</v>
      </c>
      <c r="G507" s="207"/>
      <c r="H507" s="207">
        <f t="shared" si="262"/>
        <v>0</v>
      </c>
      <c r="I507" s="207"/>
      <c r="J507" s="207">
        <f t="shared" si="263"/>
        <v>0</v>
      </c>
      <c r="K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07">
        <f t="shared" si="264"/>
        <v>0</v>
      </c>
      <c r="Z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07">
        <f t="shared" si="265"/>
        <v>0</v>
      </c>
      <c r="AD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07">
        <f t="shared" si="266"/>
        <v>0</v>
      </c>
      <c r="AH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07">
        <f t="shared" si="267"/>
        <v>0</v>
      </c>
      <c r="AL507" s="207">
        <f t="shared" si="268"/>
        <v>0</v>
      </c>
    </row>
    <row r="508" spans="2:38" ht="14.45" x14ac:dyDescent="0.3">
      <c r="B508" s="205" t="s">
        <v>1384</v>
      </c>
      <c r="C508" s="206" t="s">
        <v>1385</v>
      </c>
      <c r="D5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07">
        <f t="shared" si="261"/>
        <v>0</v>
      </c>
      <c r="G508" s="207"/>
      <c r="H508" s="207">
        <f t="shared" si="262"/>
        <v>0</v>
      </c>
      <c r="I508" s="207"/>
      <c r="J508" s="207">
        <f t="shared" si="263"/>
        <v>0</v>
      </c>
      <c r="K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07">
        <f t="shared" si="264"/>
        <v>0</v>
      </c>
      <c r="Z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07">
        <f t="shared" si="265"/>
        <v>0</v>
      </c>
      <c r="AD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07">
        <f t="shared" si="266"/>
        <v>0</v>
      </c>
      <c r="AH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07">
        <f t="shared" si="267"/>
        <v>0</v>
      </c>
      <c r="AL508" s="207">
        <f t="shared" si="268"/>
        <v>0</v>
      </c>
    </row>
    <row r="509" spans="2:38" ht="14.45" x14ac:dyDescent="0.3">
      <c r="B509" s="205" t="s">
        <v>1386</v>
      </c>
      <c r="C509" s="206" t="s">
        <v>1387</v>
      </c>
      <c r="D5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07">
        <f t="shared" si="261"/>
        <v>0</v>
      </c>
      <c r="G509" s="207"/>
      <c r="H509" s="207">
        <f t="shared" si="262"/>
        <v>0</v>
      </c>
      <c r="I509" s="207"/>
      <c r="J509" s="207">
        <f t="shared" si="263"/>
        <v>0</v>
      </c>
      <c r="K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07">
        <f t="shared" si="264"/>
        <v>0</v>
      </c>
      <c r="Z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07">
        <f t="shared" si="265"/>
        <v>0</v>
      </c>
      <c r="AD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07">
        <f t="shared" si="266"/>
        <v>0</v>
      </c>
      <c r="AH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07">
        <f t="shared" si="267"/>
        <v>0</v>
      </c>
      <c r="AL509" s="207">
        <f t="shared" si="268"/>
        <v>0</v>
      </c>
    </row>
    <row r="510" spans="2:38" ht="14.45" x14ac:dyDescent="0.3">
      <c r="B510" s="205" t="s">
        <v>1388</v>
      </c>
      <c r="C510" s="206" t="s">
        <v>1389</v>
      </c>
      <c r="D5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07">
        <f t="shared" si="261"/>
        <v>0</v>
      </c>
      <c r="G510" s="207"/>
      <c r="H510" s="207">
        <f t="shared" si="262"/>
        <v>0</v>
      </c>
      <c r="I510" s="207"/>
      <c r="J510" s="207">
        <f t="shared" si="263"/>
        <v>0</v>
      </c>
      <c r="K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07">
        <f t="shared" si="264"/>
        <v>0</v>
      </c>
      <c r="Z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07">
        <f t="shared" si="265"/>
        <v>0</v>
      </c>
      <c r="AD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07">
        <f t="shared" si="266"/>
        <v>0</v>
      </c>
      <c r="AH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07">
        <f t="shared" si="267"/>
        <v>0</v>
      </c>
      <c r="AL510" s="207">
        <f t="shared" si="268"/>
        <v>0</v>
      </c>
    </row>
    <row r="511" spans="2:38" ht="14.45" x14ac:dyDescent="0.3">
      <c r="B511" s="205" t="s">
        <v>1390</v>
      </c>
      <c r="C511" s="206" t="s">
        <v>1391</v>
      </c>
      <c r="D5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07">
        <f t="shared" si="261"/>
        <v>0</v>
      </c>
      <c r="G511" s="207"/>
      <c r="H511" s="207">
        <f t="shared" si="262"/>
        <v>0</v>
      </c>
      <c r="I511" s="207"/>
      <c r="J511" s="207">
        <f t="shared" si="263"/>
        <v>0</v>
      </c>
      <c r="K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07">
        <f t="shared" si="264"/>
        <v>0</v>
      </c>
      <c r="Z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07">
        <f t="shared" si="265"/>
        <v>0</v>
      </c>
      <c r="AD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07">
        <f t="shared" si="266"/>
        <v>0</v>
      </c>
      <c r="AH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07">
        <f t="shared" si="267"/>
        <v>0</v>
      </c>
      <c r="AL511" s="207">
        <f t="shared" si="268"/>
        <v>0</v>
      </c>
    </row>
    <row r="512" spans="2:38" ht="14.45" x14ac:dyDescent="0.3">
      <c r="B512" s="205" t="s">
        <v>1392</v>
      </c>
      <c r="C512" s="206" t="s">
        <v>1393</v>
      </c>
      <c r="D51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07">
        <f t="shared" si="261"/>
        <v>0</v>
      </c>
      <c r="G512" s="207"/>
      <c r="H512" s="207">
        <f t="shared" si="262"/>
        <v>0</v>
      </c>
      <c r="I512" s="207"/>
      <c r="J512" s="207">
        <f t="shared" si="263"/>
        <v>0</v>
      </c>
      <c r="K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07">
        <f t="shared" si="264"/>
        <v>0</v>
      </c>
      <c r="Z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07">
        <f t="shared" si="265"/>
        <v>0</v>
      </c>
      <c r="AD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07">
        <f t="shared" si="266"/>
        <v>0</v>
      </c>
      <c r="AH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07">
        <f t="shared" si="267"/>
        <v>0</v>
      </c>
      <c r="AL512" s="207">
        <f t="shared" si="268"/>
        <v>0</v>
      </c>
    </row>
    <row r="513" spans="2:38" ht="14.45" x14ac:dyDescent="0.3">
      <c r="B513" s="205" t="s">
        <v>1394</v>
      </c>
      <c r="C513" s="206" t="s">
        <v>1395</v>
      </c>
      <c r="D51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07">
        <f t="shared" si="261"/>
        <v>0</v>
      </c>
      <c r="G513" s="207"/>
      <c r="H513" s="207">
        <f t="shared" si="262"/>
        <v>0</v>
      </c>
      <c r="I513" s="207"/>
      <c r="J513" s="207">
        <f t="shared" si="263"/>
        <v>0</v>
      </c>
      <c r="K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07">
        <f t="shared" si="264"/>
        <v>0</v>
      </c>
      <c r="Z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07">
        <f t="shared" si="265"/>
        <v>0</v>
      </c>
      <c r="AD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07">
        <f t="shared" si="266"/>
        <v>0</v>
      </c>
      <c r="AH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07">
        <f t="shared" si="267"/>
        <v>0</v>
      </c>
      <c r="AL513" s="207">
        <f t="shared" si="268"/>
        <v>0</v>
      </c>
    </row>
    <row r="514" spans="2:38" ht="14.45" x14ac:dyDescent="0.3">
      <c r="B514" s="205" t="s">
        <v>1396</v>
      </c>
      <c r="C514" s="206" t="s">
        <v>1397</v>
      </c>
      <c r="D5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07">
        <f t="shared" si="261"/>
        <v>0</v>
      </c>
      <c r="G514" s="207"/>
      <c r="H514" s="207">
        <f t="shared" si="262"/>
        <v>0</v>
      </c>
      <c r="I514" s="207"/>
      <c r="J514" s="207">
        <f t="shared" si="263"/>
        <v>0</v>
      </c>
      <c r="K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07">
        <f t="shared" si="264"/>
        <v>0</v>
      </c>
      <c r="Z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07">
        <f t="shared" si="265"/>
        <v>0</v>
      </c>
      <c r="AD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07">
        <f t="shared" si="266"/>
        <v>0</v>
      </c>
      <c r="AH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07">
        <f t="shared" si="267"/>
        <v>0</v>
      </c>
      <c r="AL514" s="207">
        <f t="shared" si="268"/>
        <v>0</v>
      </c>
    </row>
    <row r="515" spans="2:38" ht="14.45" x14ac:dyDescent="0.3">
      <c r="B515" s="205" t="s">
        <v>1398</v>
      </c>
      <c r="C515" s="206" t="s">
        <v>1399</v>
      </c>
      <c r="D5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07">
        <f t="shared" si="261"/>
        <v>0</v>
      </c>
      <c r="G515" s="207"/>
      <c r="H515" s="207">
        <f t="shared" si="262"/>
        <v>0</v>
      </c>
      <c r="I515" s="207"/>
      <c r="J515" s="207">
        <f t="shared" si="263"/>
        <v>0</v>
      </c>
      <c r="K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07">
        <f t="shared" si="264"/>
        <v>0</v>
      </c>
      <c r="Z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07">
        <f t="shared" si="265"/>
        <v>0</v>
      </c>
      <c r="AD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07">
        <f t="shared" si="266"/>
        <v>0</v>
      </c>
      <c r="AH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07">
        <f t="shared" si="267"/>
        <v>0</v>
      </c>
      <c r="AL515" s="207">
        <f t="shared" si="268"/>
        <v>0</v>
      </c>
    </row>
    <row r="516" spans="2:38" ht="14.45" x14ac:dyDescent="0.3">
      <c r="B516" s="205" t="s">
        <v>1400</v>
      </c>
      <c r="C516" s="206" t="s">
        <v>1401</v>
      </c>
      <c r="D5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07">
        <f t="shared" si="261"/>
        <v>0</v>
      </c>
      <c r="G516" s="207"/>
      <c r="H516" s="207">
        <f t="shared" si="262"/>
        <v>0</v>
      </c>
      <c r="I516" s="207"/>
      <c r="J516" s="207">
        <f t="shared" si="263"/>
        <v>0</v>
      </c>
      <c r="K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07">
        <f t="shared" si="264"/>
        <v>0</v>
      </c>
      <c r="Z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07">
        <f t="shared" si="265"/>
        <v>0</v>
      </c>
      <c r="AD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07">
        <f t="shared" si="266"/>
        <v>0</v>
      </c>
      <c r="AH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07">
        <f t="shared" si="267"/>
        <v>0</v>
      </c>
      <c r="AL516" s="207">
        <f t="shared" si="268"/>
        <v>0</v>
      </c>
    </row>
    <row r="517" spans="2:38" ht="14.45" x14ac:dyDescent="0.3">
      <c r="B517" s="205" t="s">
        <v>1402</v>
      </c>
      <c r="C517" s="206" t="s">
        <v>1403</v>
      </c>
      <c r="D5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07">
        <f t="shared" si="261"/>
        <v>0</v>
      </c>
      <c r="G517" s="207"/>
      <c r="H517" s="207">
        <f t="shared" si="262"/>
        <v>0</v>
      </c>
      <c r="I517" s="207"/>
      <c r="J517" s="207">
        <f t="shared" si="263"/>
        <v>0</v>
      </c>
      <c r="K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07">
        <f t="shared" si="264"/>
        <v>0</v>
      </c>
      <c r="Z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07">
        <f t="shared" si="265"/>
        <v>0</v>
      </c>
      <c r="AD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07">
        <f t="shared" si="266"/>
        <v>0</v>
      </c>
      <c r="AH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07">
        <f t="shared" si="267"/>
        <v>0</v>
      </c>
      <c r="AL517" s="207">
        <f t="shared" si="268"/>
        <v>0</v>
      </c>
    </row>
    <row r="518" spans="2:38" ht="14.45" x14ac:dyDescent="0.3">
      <c r="B518" s="202" t="s">
        <v>433</v>
      </c>
      <c r="C518" s="203" t="s">
        <v>298</v>
      </c>
      <c r="D518" s="204">
        <f>D519+D528</f>
        <v>0</v>
      </c>
      <c r="E518" s="204">
        <f>E519+E528</f>
        <v>0</v>
      </c>
      <c r="F518" s="204">
        <f t="shared" si="261"/>
        <v>0</v>
      </c>
      <c r="G518" s="204">
        <f>G519+G528</f>
        <v>0</v>
      </c>
      <c r="H518" s="204">
        <f t="shared" si="262"/>
        <v>0</v>
      </c>
      <c r="I518" s="204">
        <f>I519+I528</f>
        <v>0</v>
      </c>
      <c r="J518" s="204">
        <f t="shared" si="263"/>
        <v>0</v>
      </c>
      <c r="K518" s="204">
        <f t="shared" ref="K518:AJ518" si="271">K519+K528</f>
        <v>0</v>
      </c>
      <c r="L518" s="204">
        <f t="shared" si="271"/>
        <v>0</v>
      </c>
      <c r="M518" s="204">
        <f t="shared" si="271"/>
        <v>0</v>
      </c>
      <c r="N518" s="204">
        <f t="shared" si="271"/>
        <v>0</v>
      </c>
      <c r="O518" s="204">
        <f t="shared" si="271"/>
        <v>0</v>
      </c>
      <c r="P518" s="204">
        <f t="shared" si="271"/>
        <v>0</v>
      </c>
      <c r="Q518" s="204">
        <f t="shared" si="271"/>
        <v>0</v>
      </c>
      <c r="R518" s="204">
        <f t="shared" si="271"/>
        <v>0</v>
      </c>
      <c r="S518" s="204">
        <f t="shared" si="271"/>
        <v>0</v>
      </c>
      <c r="T518" s="204">
        <f t="shared" si="271"/>
        <v>0</v>
      </c>
      <c r="U518" s="204">
        <f t="shared" si="271"/>
        <v>0</v>
      </c>
      <c r="V518" s="204">
        <f t="shared" si="271"/>
        <v>0</v>
      </c>
      <c r="W518" s="204">
        <f t="shared" si="271"/>
        <v>0</v>
      </c>
      <c r="X518" s="204">
        <f t="shared" si="271"/>
        <v>0</v>
      </c>
      <c r="Y518" s="204">
        <f t="shared" si="264"/>
        <v>0</v>
      </c>
      <c r="Z518" s="204">
        <f t="shared" si="271"/>
        <v>0</v>
      </c>
      <c r="AA518" s="204">
        <f t="shared" si="271"/>
        <v>0</v>
      </c>
      <c r="AB518" s="204">
        <f t="shared" si="271"/>
        <v>0</v>
      </c>
      <c r="AC518" s="204">
        <f t="shared" si="265"/>
        <v>0</v>
      </c>
      <c r="AD518" s="204">
        <f t="shared" si="271"/>
        <v>0</v>
      </c>
      <c r="AE518" s="204">
        <f t="shared" si="271"/>
        <v>0</v>
      </c>
      <c r="AF518" s="204">
        <f t="shared" si="271"/>
        <v>0</v>
      </c>
      <c r="AG518" s="204">
        <f t="shared" si="266"/>
        <v>0</v>
      </c>
      <c r="AH518" s="204">
        <f t="shared" si="271"/>
        <v>0</v>
      </c>
      <c r="AI518" s="204">
        <f t="shared" si="271"/>
        <v>0</v>
      </c>
      <c r="AJ518" s="204">
        <f t="shared" si="271"/>
        <v>0</v>
      </c>
      <c r="AK518" s="204">
        <f t="shared" si="267"/>
        <v>0</v>
      </c>
      <c r="AL518" s="204">
        <f t="shared" si="268"/>
        <v>0</v>
      </c>
    </row>
    <row r="519" spans="2:38" ht="14.45" x14ac:dyDescent="0.3">
      <c r="B519" s="214" t="s">
        <v>434</v>
      </c>
      <c r="C519" s="215" t="s">
        <v>299</v>
      </c>
      <c r="D519" s="216">
        <f>SUM(D520:D527)</f>
        <v>0</v>
      </c>
      <c r="E519" s="216">
        <f>SUM(E520:E527)</f>
        <v>0</v>
      </c>
      <c r="F519" s="216">
        <f t="shared" si="261"/>
        <v>0</v>
      </c>
      <c r="G519" s="216">
        <f>SUM(G520:G527)</f>
        <v>0</v>
      </c>
      <c r="H519" s="216">
        <f t="shared" si="262"/>
        <v>0</v>
      </c>
      <c r="I519" s="216">
        <f>SUM(I520:I527)</f>
        <v>0</v>
      </c>
      <c r="J519" s="216">
        <f t="shared" si="263"/>
        <v>0</v>
      </c>
      <c r="K519" s="216">
        <f t="shared" ref="K519:AJ519" si="272">SUM(K520:K527)</f>
        <v>0</v>
      </c>
      <c r="L519" s="216">
        <f t="shared" si="272"/>
        <v>0</v>
      </c>
      <c r="M519" s="216">
        <f t="shared" si="272"/>
        <v>0</v>
      </c>
      <c r="N519" s="216">
        <f t="shared" si="272"/>
        <v>0</v>
      </c>
      <c r="O519" s="216">
        <f t="shared" si="272"/>
        <v>0</v>
      </c>
      <c r="P519" s="216">
        <f t="shared" si="272"/>
        <v>0</v>
      </c>
      <c r="Q519" s="216">
        <f t="shared" si="272"/>
        <v>0</v>
      </c>
      <c r="R519" s="216">
        <f t="shared" si="272"/>
        <v>0</v>
      </c>
      <c r="S519" s="216">
        <f t="shared" si="272"/>
        <v>0</v>
      </c>
      <c r="T519" s="216">
        <f t="shared" si="272"/>
        <v>0</v>
      </c>
      <c r="U519" s="216">
        <f t="shared" si="272"/>
        <v>0</v>
      </c>
      <c r="V519" s="216">
        <f t="shared" si="272"/>
        <v>0</v>
      </c>
      <c r="W519" s="216">
        <f t="shared" si="272"/>
        <v>0</v>
      </c>
      <c r="X519" s="216">
        <f t="shared" si="272"/>
        <v>0</v>
      </c>
      <c r="Y519" s="216">
        <f t="shared" si="264"/>
        <v>0</v>
      </c>
      <c r="Z519" s="216">
        <f t="shared" si="272"/>
        <v>0</v>
      </c>
      <c r="AA519" s="216">
        <f t="shared" si="272"/>
        <v>0</v>
      </c>
      <c r="AB519" s="216">
        <f t="shared" si="272"/>
        <v>0</v>
      </c>
      <c r="AC519" s="216">
        <f t="shared" si="265"/>
        <v>0</v>
      </c>
      <c r="AD519" s="216">
        <f t="shared" si="272"/>
        <v>0</v>
      </c>
      <c r="AE519" s="216">
        <f t="shared" si="272"/>
        <v>0</v>
      </c>
      <c r="AF519" s="216">
        <f t="shared" si="272"/>
        <v>0</v>
      </c>
      <c r="AG519" s="216">
        <f t="shared" si="266"/>
        <v>0</v>
      </c>
      <c r="AH519" s="216">
        <f t="shared" si="272"/>
        <v>0</v>
      </c>
      <c r="AI519" s="216">
        <f t="shared" si="272"/>
        <v>0</v>
      </c>
      <c r="AJ519" s="216">
        <f t="shared" si="272"/>
        <v>0</v>
      </c>
      <c r="AK519" s="216">
        <f t="shared" si="267"/>
        <v>0</v>
      </c>
      <c r="AL519" s="216">
        <f t="shared" si="268"/>
        <v>0</v>
      </c>
    </row>
    <row r="520" spans="2:38" ht="14.45" x14ac:dyDescent="0.3">
      <c r="B520" s="205" t="s">
        <v>435</v>
      </c>
      <c r="C520" s="206" t="s">
        <v>300</v>
      </c>
      <c r="D5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07">
        <f t="shared" si="261"/>
        <v>0</v>
      </c>
      <c r="G520" s="207"/>
      <c r="H520" s="207">
        <f t="shared" si="262"/>
        <v>0</v>
      </c>
      <c r="I520" s="207"/>
      <c r="J520" s="207">
        <f t="shared" si="263"/>
        <v>0</v>
      </c>
      <c r="K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07">
        <f t="shared" si="264"/>
        <v>0</v>
      </c>
      <c r="Z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07">
        <f t="shared" si="265"/>
        <v>0</v>
      </c>
      <c r="AD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07">
        <f t="shared" si="266"/>
        <v>0</v>
      </c>
      <c r="AH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07">
        <f t="shared" si="267"/>
        <v>0</v>
      </c>
      <c r="AL520" s="207">
        <f t="shared" si="268"/>
        <v>0</v>
      </c>
    </row>
    <row r="521" spans="2:38" ht="14.45" x14ac:dyDescent="0.3">
      <c r="B521" s="205" t="s">
        <v>1419</v>
      </c>
      <c r="C521" s="206" t="s">
        <v>1420</v>
      </c>
      <c r="D5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07">
        <f t="shared" si="261"/>
        <v>0</v>
      </c>
      <c r="G521" s="207"/>
      <c r="H521" s="207">
        <f t="shared" si="262"/>
        <v>0</v>
      </c>
      <c r="I521" s="207"/>
      <c r="J521" s="207">
        <f t="shared" si="263"/>
        <v>0</v>
      </c>
      <c r="K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07">
        <f t="shared" si="264"/>
        <v>0</v>
      </c>
      <c r="Z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07">
        <f t="shared" si="265"/>
        <v>0</v>
      </c>
      <c r="AD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07">
        <f t="shared" si="266"/>
        <v>0</v>
      </c>
      <c r="AH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07">
        <f t="shared" si="267"/>
        <v>0</v>
      </c>
      <c r="AL521" s="207">
        <f t="shared" si="268"/>
        <v>0</v>
      </c>
    </row>
    <row r="522" spans="2:38" ht="14.45" x14ac:dyDescent="0.3">
      <c r="B522" s="205" t="s">
        <v>1421</v>
      </c>
      <c r="C522" s="206" t="s">
        <v>1422</v>
      </c>
      <c r="D5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07">
        <f t="shared" si="261"/>
        <v>0</v>
      </c>
      <c r="G522" s="207"/>
      <c r="H522" s="207">
        <f t="shared" si="262"/>
        <v>0</v>
      </c>
      <c r="I522" s="207"/>
      <c r="J522" s="207">
        <f t="shared" si="263"/>
        <v>0</v>
      </c>
      <c r="K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07">
        <f t="shared" si="264"/>
        <v>0</v>
      </c>
      <c r="Z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07">
        <f t="shared" si="265"/>
        <v>0</v>
      </c>
      <c r="AD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07">
        <f t="shared" si="266"/>
        <v>0</v>
      </c>
      <c r="AH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07">
        <f t="shared" si="267"/>
        <v>0</v>
      </c>
      <c r="AL522" s="207">
        <f t="shared" si="268"/>
        <v>0</v>
      </c>
    </row>
    <row r="523" spans="2:38" ht="14.45" x14ac:dyDescent="0.3">
      <c r="B523" s="205" t="s">
        <v>436</v>
      </c>
      <c r="C523" s="206" t="s">
        <v>301</v>
      </c>
      <c r="D5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07">
        <f t="shared" si="261"/>
        <v>0</v>
      </c>
      <c r="G523" s="207"/>
      <c r="H523" s="207">
        <f t="shared" si="262"/>
        <v>0</v>
      </c>
      <c r="I523" s="207"/>
      <c r="J523" s="207">
        <f t="shared" si="263"/>
        <v>0</v>
      </c>
      <c r="K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07">
        <f t="shared" si="264"/>
        <v>0</v>
      </c>
      <c r="Z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07">
        <f t="shared" si="265"/>
        <v>0</v>
      </c>
      <c r="AD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07">
        <f t="shared" si="266"/>
        <v>0</v>
      </c>
      <c r="AH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07">
        <f t="shared" si="267"/>
        <v>0</v>
      </c>
      <c r="AL523" s="207">
        <f t="shared" si="268"/>
        <v>0</v>
      </c>
    </row>
    <row r="524" spans="2:38" ht="14.45" x14ac:dyDescent="0.3">
      <c r="B524" s="205" t="s">
        <v>1423</v>
      </c>
      <c r="C524" s="206" t="s">
        <v>1424</v>
      </c>
      <c r="D5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07">
        <f t="shared" si="261"/>
        <v>0</v>
      </c>
      <c r="G524" s="207"/>
      <c r="H524" s="207">
        <f t="shared" si="262"/>
        <v>0</v>
      </c>
      <c r="I524" s="207"/>
      <c r="J524" s="207">
        <f t="shared" si="263"/>
        <v>0</v>
      </c>
      <c r="K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07">
        <f t="shared" si="264"/>
        <v>0</v>
      </c>
      <c r="Z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07">
        <f t="shared" si="265"/>
        <v>0</v>
      </c>
      <c r="AD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07">
        <f t="shared" si="266"/>
        <v>0</v>
      </c>
      <c r="AH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07">
        <f t="shared" si="267"/>
        <v>0</v>
      </c>
      <c r="AL524" s="207">
        <f t="shared" si="268"/>
        <v>0</v>
      </c>
    </row>
    <row r="525" spans="2:38" ht="14.45" x14ac:dyDescent="0.3">
      <c r="B525" s="205" t="s">
        <v>1425</v>
      </c>
      <c r="C525" s="206" t="s">
        <v>1426</v>
      </c>
      <c r="D5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07">
        <f t="shared" si="261"/>
        <v>0</v>
      </c>
      <c r="G525" s="207"/>
      <c r="H525" s="207">
        <f t="shared" si="262"/>
        <v>0</v>
      </c>
      <c r="I525" s="207"/>
      <c r="J525" s="207">
        <f t="shared" si="263"/>
        <v>0</v>
      </c>
      <c r="K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07">
        <f t="shared" si="264"/>
        <v>0</v>
      </c>
      <c r="Z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07">
        <f t="shared" si="265"/>
        <v>0</v>
      </c>
      <c r="AD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07">
        <f t="shared" si="266"/>
        <v>0</v>
      </c>
      <c r="AH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07">
        <f t="shared" si="267"/>
        <v>0</v>
      </c>
      <c r="AL525" s="207">
        <f t="shared" si="268"/>
        <v>0</v>
      </c>
    </row>
    <row r="526" spans="2:38" ht="14.45" x14ac:dyDescent="0.3">
      <c r="B526" s="205" t="s">
        <v>1427</v>
      </c>
      <c r="C526" s="206" t="s">
        <v>1428</v>
      </c>
      <c r="D5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07">
        <f t="shared" si="261"/>
        <v>0</v>
      </c>
      <c r="G526" s="207"/>
      <c r="H526" s="207">
        <f t="shared" si="262"/>
        <v>0</v>
      </c>
      <c r="I526" s="207"/>
      <c r="J526" s="207">
        <f t="shared" si="263"/>
        <v>0</v>
      </c>
      <c r="K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07">
        <f t="shared" si="264"/>
        <v>0</v>
      </c>
      <c r="Z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07">
        <f t="shared" si="265"/>
        <v>0</v>
      </c>
      <c r="AD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07">
        <f t="shared" si="266"/>
        <v>0</v>
      </c>
      <c r="AH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07">
        <f t="shared" si="267"/>
        <v>0</v>
      </c>
      <c r="AL526" s="207">
        <f t="shared" si="268"/>
        <v>0</v>
      </c>
    </row>
    <row r="527" spans="2:38" ht="14.45" x14ac:dyDescent="0.3">
      <c r="B527" s="205" t="s">
        <v>1429</v>
      </c>
      <c r="C527" s="206" t="s">
        <v>1430</v>
      </c>
      <c r="D5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07">
        <f t="shared" si="261"/>
        <v>0</v>
      </c>
      <c r="G527" s="207"/>
      <c r="H527" s="207">
        <f t="shared" si="262"/>
        <v>0</v>
      </c>
      <c r="I527" s="207"/>
      <c r="J527" s="207">
        <f t="shared" si="263"/>
        <v>0</v>
      </c>
      <c r="K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07">
        <f t="shared" si="264"/>
        <v>0</v>
      </c>
      <c r="Z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07">
        <f t="shared" si="265"/>
        <v>0</v>
      </c>
      <c r="AD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07">
        <f t="shared" si="266"/>
        <v>0</v>
      </c>
      <c r="AH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07">
        <f t="shared" si="267"/>
        <v>0</v>
      </c>
      <c r="AL527" s="207">
        <f t="shared" si="268"/>
        <v>0</v>
      </c>
    </row>
    <row r="528" spans="2:38" ht="14.45" x14ac:dyDescent="0.3">
      <c r="B528" s="214" t="s">
        <v>437</v>
      </c>
      <c r="C528" s="215" t="s">
        <v>302</v>
      </c>
      <c r="D528" s="216">
        <f>SUM(D529:D544)</f>
        <v>0</v>
      </c>
      <c r="E528" s="216">
        <f>SUM(E529:E544)</f>
        <v>0</v>
      </c>
      <c r="F528" s="216">
        <f t="shared" si="261"/>
        <v>0</v>
      </c>
      <c r="G528" s="216">
        <f>SUM(G529:G544)</f>
        <v>0</v>
      </c>
      <c r="H528" s="216">
        <f t="shared" si="262"/>
        <v>0</v>
      </c>
      <c r="I528" s="216">
        <f>SUM(I529:I544)</f>
        <v>0</v>
      </c>
      <c r="J528" s="216">
        <f t="shared" si="263"/>
        <v>0</v>
      </c>
      <c r="K528" s="216">
        <f t="shared" ref="K528:X528" si="273">SUM(K529:K544)</f>
        <v>0</v>
      </c>
      <c r="L528" s="216">
        <f t="shared" si="273"/>
        <v>0</v>
      </c>
      <c r="M528" s="216">
        <f t="shared" si="273"/>
        <v>0</v>
      </c>
      <c r="N528" s="216">
        <f t="shared" si="273"/>
        <v>0</v>
      </c>
      <c r="O528" s="216">
        <f t="shared" si="273"/>
        <v>0</v>
      </c>
      <c r="P528" s="216">
        <f t="shared" si="273"/>
        <v>0</v>
      </c>
      <c r="Q528" s="216">
        <f t="shared" si="273"/>
        <v>0</v>
      </c>
      <c r="R528" s="216">
        <f t="shared" si="273"/>
        <v>0</v>
      </c>
      <c r="S528" s="216">
        <f t="shared" si="273"/>
        <v>0</v>
      </c>
      <c r="T528" s="216">
        <f t="shared" si="273"/>
        <v>0</v>
      </c>
      <c r="U528" s="216">
        <f t="shared" si="273"/>
        <v>0</v>
      </c>
      <c r="V528" s="216">
        <f t="shared" si="273"/>
        <v>0</v>
      </c>
      <c r="W528" s="216">
        <f t="shared" si="273"/>
        <v>0</v>
      </c>
      <c r="X528" s="216">
        <f t="shared" si="273"/>
        <v>0</v>
      </c>
      <c r="Y528" s="216">
        <f t="shared" si="264"/>
        <v>0</v>
      </c>
      <c r="Z528" s="216">
        <f>SUM(Z529:Z544)</f>
        <v>0</v>
      </c>
      <c r="AA528" s="216">
        <f>SUM(AA529:AA544)</f>
        <v>0</v>
      </c>
      <c r="AB528" s="216">
        <f>SUM(AB529:AB544)</f>
        <v>0</v>
      </c>
      <c r="AC528" s="216">
        <f t="shared" si="265"/>
        <v>0</v>
      </c>
      <c r="AD528" s="216">
        <f>SUM(AD529:AD544)</f>
        <v>0</v>
      </c>
      <c r="AE528" s="216">
        <f>SUM(AE529:AE544)</f>
        <v>0</v>
      </c>
      <c r="AF528" s="216">
        <f>SUM(AF529:AF544)</f>
        <v>0</v>
      </c>
      <c r="AG528" s="216">
        <f t="shared" si="266"/>
        <v>0</v>
      </c>
      <c r="AH528" s="216">
        <f>SUM(AH529:AH544)</f>
        <v>0</v>
      </c>
      <c r="AI528" s="216">
        <f>SUM(AI529:AI544)</f>
        <v>0</v>
      </c>
      <c r="AJ528" s="216">
        <f>SUM(AJ529:AJ544)</f>
        <v>0</v>
      </c>
      <c r="AK528" s="216">
        <f t="shared" si="267"/>
        <v>0</v>
      </c>
      <c r="AL528" s="216">
        <f t="shared" si="268"/>
        <v>0</v>
      </c>
    </row>
    <row r="529" spans="2:38" ht="14.45" x14ac:dyDescent="0.3">
      <c r="B529" s="205" t="s">
        <v>438</v>
      </c>
      <c r="C529" s="206" t="s">
        <v>303</v>
      </c>
      <c r="D5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07">
        <f t="shared" si="261"/>
        <v>0</v>
      </c>
      <c r="G529" s="207"/>
      <c r="H529" s="207">
        <f t="shared" si="262"/>
        <v>0</v>
      </c>
      <c r="I529" s="207"/>
      <c r="J529" s="207">
        <f t="shared" si="263"/>
        <v>0</v>
      </c>
      <c r="K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07">
        <f t="shared" si="264"/>
        <v>0</v>
      </c>
      <c r="Z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07">
        <f t="shared" si="265"/>
        <v>0</v>
      </c>
      <c r="AD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07">
        <f t="shared" si="266"/>
        <v>0</v>
      </c>
      <c r="AH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07">
        <f t="shared" si="267"/>
        <v>0</v>
      </c>
      <c r="AL529" s="207">
        <f t="shared" si="268"/>
        <v>0</v>
      </c>
    </row>
    <row r="530" spans="2:38" ht="14.45" x14ac:dyDescent="0.3">
      <c r="B530" s="205" t="s">
        <v>1431</v>
      </c>
      <c r="C530" s="206" t="s">
        <v>1432</v>
      </c>
      <c r="D5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07">
        <f t="shared" ref="F530:F537" si="274">D530+E530</f>
        <v>0</v>
      </c>
      <c r="G530" s="207"/>
      <c r="H530" s="207">
        <f t="shared" ref="H530:H537" si="275">F530-G530</f>
        <v>0</v>
      </c>
      <c r="I530" s="207"/>
      <c r="J530" s="207">
        <f t="shared" ref="J530:J537" si="276">F530-I530</f>
        <v>0</v>
      </c>
      <c r="K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07">
        <f t="shared" ref="Y530:Y537" si="277">V530+W530+X530</f>
        <v>0</v>
      </c>
      <c r="Z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07">
        <f t="shared" ref="AC530:AC537" si="278">Z530+AA530+AB530</f>
        <v>0</v>
      </c>
      <c r="AD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07">
        <f t="shared" ref="AG530:AG537" si="279">AD530+AE530+AF530</f>
        <v>0</v>
      </c>
      <c r="AH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07">
        <f t="shared" ref="AK530:AK537" si="280">AH530+AI530+AJ530</f>
        <v>0</v>
      </c>
      <c r="AL530" s="207">
        <f t="shared" ref="AL530:AL537" si="281">Y530+AC530+AG530+AK530</f>
        <v>0</v>
      </c>
    </row>
    <row r="531" spans="2:38" ht="14.45" x14ac:dyDescent="0.3">
      <c r="B531" s="205" t="s">
        <v>1433</v>
      </c>
      <c r="C531" s="206" t="s">
        <v>1434</v>
      </c>
      <c r="D5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07">
        <f t="shared" si="274"/>
        <v>0</v>
      </c>
      <c r="G531" s="207"/>
      <c r="H531" s="207">
        <f t="shared" si="275"/>
        <v>0</v>
      </c>
      <c r="I531" s="207"/>
      <c r="J531" s="207">
        <f t="shared" si="276"/>
        <v>0</v>
      </c>
      <c r="K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07">
        <f t="shared" si="277"/>
        <v>0</v>
      </c>
      <c r="Z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07">
        <f t="shared" si="278"/>
        <v>0</v>
      </c>
      <c r="AD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07">
        <f t="shared" si="279"/>
        <v>0</v>
      </c>
      <c r="AH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07">
        <f t="shared" si="280"/>
        <v>0</v>
      </c>
      <c r="AL531" s="207">
        <f t="shared" si="281"/>
        <v>0</v>
      </c>
    </row>
    <row r="532" spans="2:38" ht="14.45" x14ac:dyDescent="0.3">
      <c r="B532" s="205" t="s">
        <v>1435</v>
      </c>
      <c r="C532" s="206" t="s">
        <v>1436</v>
      </c>
      <c r="D5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07">
        <f t="shared" si="274"/>
        <v>0</v>
      </c>
      <c r="G532" s="207"/>
      <c r="H532" s="207">
        <f t="shared" si="275"/>
        <v>0</v>
      </c>
      <c r="I532" s="207"/>
      <c r="J532" s="207">
        <f t="shared" si="276"/>
        <v>0</v>
      </c>
      <c r="K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07">
        <f t="shared" si="277"/>
        <v>0</v>
      </c>
      <c r="Z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07">
        <f t="shared" si="278"/>
        <v>0</v>
      </c>
      <c r="AD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07">
        <f t="shared" si="279"/>
        <v>0</v>
      </c>
      <c r="AH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07">
        <f t="shared" si="280"/>
        <v>0</v>
      </c>
      <c r="AL532" s="207">
        <f t="shared" si="281"/>
        <v>0</v>
      </c>
    </row>
    <row r="533" spans="2:38" ht="14.45" x14ac:dyDescent="0.3">
      <c r="B533" s="205" t="s">
        <v>1437</v>
      </c>
      <c r="C533" s="206" t="s">
        <v>1438</v>
      </c>
      <c r="D5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07">
        <f t="shared" si="274"/>
        <v>0</v>
      </c>
      <c r="G533" s="207"/>
      <c r="H533" s="207">
        <f t="shared" si="275"/>
        <v>0</v>
      </c>
      <c r="I533" s="207"/>
      <c r="J533" s="207">
        <f t="shared" si="276"/>
        <v>0</v>
      </c>
      <c r="K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07">
        <f t="shared" si="277"/>
        <v>0</v>
      </c>
      <c r="Z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07">
        <f t="shared" si="278"/>
        <v>0</v>
      </c>
      <c r="AD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07">
        <f t="shared" si="279"/>
        <v>0</v>
      </c>
      <c r="AH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07">
        <f t="shared" si="280"/>
        <v>0</v>
      </c>
      <c r="AL533" s="207">
        <f t="shared" si="281"/>
        <v>0</v>
      </c>
    </row>
    <row r="534" spans="2:38" ht="14.45" x14ac:dyDescent="0.3">
      <c r="B534" s="205" t="s">
        <v>1439</v>
      </c>
      <c r="C534" s="206" t="s">
        <v>1440</v>
      </c>
      <c r="D5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07">
        <f t="shared" si="274"/>
        <v>0</v>
      </c>
      <c r="G534" s="207"/>
      <c r="H534" s="207">
        <f t="shared" si="275"/>
        <v>0</v>
      </c>
      <c r="I534" s="207"/>
      <c r="J534" s="207">
        <f t="shared" si="276"/>
        <v>0</v>
      </c>
      <c r="K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07">
        <f t="shared" si="277"/>
        <v>0</v>
      </c>
      <c r="Z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07">
        <f t="shared" si="278"/>
        <v>0</v>
      </c>
      <c r="AD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07">
        <f t="shared" si="279"/>
        <v>0</v>
      </c>
      <c r="AH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07">
        <f t="shared" si="280"/>
        <v>0</v>
      </c>
      <c r="AL534" s="207">
        <f t="shared" si="281"/>
        <v>0</v>
      </c>
    </row>
    <row r="535" spans="2:38" ht="14.45" x14ac:dyDescent="0.3">
      <c r="B535" s="205" t="s">
        <v>1441</v>
      </c>
      <c r="C535" s="206" t="s">
        <v>1442</v>
      </c>
      <c r="D5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07">
        <f t="shared" si="274"/>
        <v>0</v>
      </c>
      <c r="G535" s="207"/>
      <c r="H535" s="207">
        <f t="shared" si="275"/>
        <v>0</v>
      </c>
      <c r="I535" s="207"/>
      <c r="J535" s="207">
        <f t="shared" si="276"/>
        <v>0</v>
      </c>
      <c r="K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07">
        <f t="shared" si="277"/>
        <v>0</v>
      </c>
      <c r="Z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07">
        <f t="shared" si="278"/>
        <v>0</v>
      </c>
      <c r="AD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07">
        <f t="shared" si="279"/>
        <v>0</v>
      </c>
      <c r="AH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07">
        <f t="shared" si="280"/>
        <v>0</v>
      </c>
      <c r="AL535" s="207">
        <f t="shared" si="281"/>
        <v>0</v>
      </c>
    </row>
    <row r="536" spans="2:38" ht="14.45" x14ac:dyDescent="0.3">
      <c r="B536" s="205" t="s">
        <v>1443</v>
      </c>
      <c r="C536" s="206" t="s">
        <v>1444</v>
      </c>
      <c r="D5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07">
        <f t="shared" si="274"/>
        <v>0</v>
      </c>
      <c r="G536" s="207"/>
      <c r="H536" s="207">
        <f t="shared" si="275"/>
        <v>0</v>
      </c>
      <c r="I536" s="207"/>
      <c r="J536" s="207">
        <f t="shared" si="276"/>
        <v>0</v>
      </c>
      <c r="K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07">
        <f t="shared" si="277"/>
        <v>0</v>
      </c>
      <c r="Z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07">
        <f t="shared" si="278"/>
        <v>0</v>
      </c>
      <c r="AD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07">
        <f t="shared" si="279"/>
        <v>0</v>
      </c>
      <c r="AH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07">
        <f t="shared" si="280"/>
        <v>0</v>
      </c>
      <c r="AL536" s="207">
        <f t="shared" si="281"/>
        <v>0</v>
      </c>
    </row>
    <row r="537" spans="2:38" ht="14.45" x14ac:dyDescent="0.3">
      <c r="B537" s="205" t="s">
        <v>1445</v>
      </c>
      <c r="C537" s="206" t="s">
        <v>1446</v>
      </c>
      <c r="D5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07">
        <f t="shared" si="274"/>
        <v>0</v>
      </c>
      <c r="G537" s="207"/>
      <c r="H537" s="207">
        <f t="shared" si="275"/>
        <v>0</v>
      </c>
      <c r="I537" s="207"/>
      <c r="J537" s="207">
        <f t="shared" si="276"/>
        <v>0</v>
      </c>
      <c r="K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07">
        <f t="shared" si="277"/>
        <v>0</v>
      </c>
      <c r="Z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07">
        <f t="shared" si="278"/>
        <v>0</v>
      </c>
      <c r="AD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07">
        <f t="shared" si="279"/>
        <v>0</v>
      </c>
      <c r="AH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07">
        <f t="shared" si="280"/>
        <v>0</v>
      </c>
      <c r="AL537" s="207">
        <f t="shared" si="281"/>
        <v>0</v>
      </c>
    </row>
    <row r="538" spans="2:38" ht="14.45" x14ac:dyDescent="0.3">
      <c r="B538" s="205" t="s">
        <v>1447</v>
      </c>
      <c r="C538" s="206" t="s">
        <v>1448</v>
      </c>
      <c r="D5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07">
        <f t="shared" ref="F538:F563" si="282">D538+E538</f>
        <v>0</v>
      </c>
      <c r="G538" s="207"/>
      <c r="H538" s="207">
        <f t="shared" ref="H538:H563" si="283">F538-G538</f>
        <v>0</v>
      </c>
      <c r="I538" s="207"/>
      <c r="J538" s="207">
        <f t="shared" ref="J538:J563" si="284">F538-I538</f>
        <v>0</v>
      </c>
      <c r="K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07">
        <f t="shared" ref="Y538:Y563" si="285">V538+W538+X538</f>
        <v>0</v>
      </c>
      <c r="Z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07">
        <f t="shared" ref="AC538:AC563" si="286">Z538+AA538+AB538</f>
        <v>0</v>
      </c>
      <c r="AD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07">
        <f t="shared" ref="AG538:AG563" si="287">AD538+AE538+AF538</f>
        <v>0</v>
      </c>
      <c r="AH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07">
        <f t="shared" ref="AK538:AK563" si="288">AH538+AI538+AJ538</f>
        <v>0</v>
      </c>
      <c r="AL538" s="207">
        <f t="shared" ref="AL538:AL563" si="289">Y538+AC538+AG538+AK538</f>
        <v>0</v>
      </c>
    </row>
    <row r="539" spans="2:38" ht="14.45" x14ac:dyDescent="0.3">
      <c r="B539" s="205" t="s">
        <v>1449</v>
      </c>
      <c r="C539" s="206" t="s">
        <v>1450</v>
      </c>
      <c r="D5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07">
        <f t="shared" si="282"/>
        <v>0</v>
      </c>
      <c r="G539" s="207"/>
      <c r="H539" s="207">
        <f t="shared" si="283"/>
        <v>0</v>
      </c>
      <c r="I539" s="207"/>
      <c r="J539" s="207">
        <f t="shared" si="284"/>
        <v>0</v>
      </c>
      <c r="K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07">
        <f t="shared" si="285"/>
        <v>0</v>
      </c>
      <c r="Z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07">
        <f t="shared" si="286"/>
        <v>0</v>
      </c>
      <c r="AD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07">
        <f t="shared" si="287"/>
        <v>0</v>
      </c>
      <c r="AH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07">
        <f t="shared" si="288"/>
        <v>0</v>
      </c>
      <c r="AL539" s="207">
        <f t="shared" si="289"/>
        <v>0</v>
      </c>
    </row>
    <row r="540" spans="2:38" ht="14.45" x14ac:dyDescent="0.3">
      <c r="B540" s="205" t="s">
        <v>1451</v>
      </c>
      <c r="C540" s="206" t="s">
        <v>1452</v>
      </c>
      <c r="D5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07">
        <f t="shared" si="282"/>
        <v>0</v>
      </c>
      <c r="G540" s="207"/>
      <c r="H540" s="207">
        <f t="shared" si="283"/>
        <v>0</v>
      </c>
      <c r="I540" s="207"/>
      <c r="J540" s="207">
        <f t="shared" si="284"/>
        <v>0</v>
      </c>
      <c r="K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07">
        <f t="shared" si="285"/>
        <v>0</v>
      </c>
      <c r="Z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07">
        <f t="shared" si="286"/>
        <v>0</v>
      </c>
      <c r="AD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07">
        <f t="shared" si="287"/>
        <v>0</v>
      </c>
      <c r="AH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07">
        <f t="shared" si="288"/>
        <v>0</v>
      </c>
      <c r="AL540" s="207">
        <f t="shared" si="289"/>
        <v>0</v>
      </c>
    </row>
    <row r="541" spans="2:38" ht="14.45" x14ac:dyDescent="0.3">
      <c r="B541" s="205" t="s">
        <v>1453</v>
      </c>
      <c r="C541" s="206" t="s">
        <v>1454</v>
      </c>
      <c r="D5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07">
        <f t="shared" si="282"/>
        <v>0</v>
      </c>
      <c r="G541" s="207"/>
      <c r="H541" s="207">
        <f t="shared" si="283"/>
        <v>0</v>
      </c>
      <c r="I541" s="207"/>
      <c r="J541" s="207">
        <f t="shared" si="284"/>
        <v>0</v>
      </c>
      <c r="K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07">
        <f t="shared" si="285"/>
        <v>0</v>
      </c>
      <c r="Z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07">
        <f t="shared" si="286"/>
        <v>0</v>
      </c>
      <c r="AD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07">
        <f t="shared" si="287"/>
        <v>0</v>
      </c>
      <c r="AH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07">
        <f t="shared" si="288"/>
        <v>0</v>
      </c>
      <c r="AL541" s="207">
        <f t="shared" si="289"/>
        <v>0</v>
      </c>
    </row>
    <row r="542" spans="2:38" ht="14.45" x14ac:dyDescent="0.3">
      <c r="B542" s="205" t="s">
        <v>1455</v>
      </c>
      <c r="C542" s="206" t="s">
        <v>1456</v>
      </c>
      <c r="D5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07">
        <f t="shared" si="282"/>
        <v>0</v>
      </c>
      <c r="G542" s="207"/>
      <c r="H542" s="207">
        <f t="shared" si="283"/>
        <v>0</v>
      </c>
      <c r="I542" s="207"/>
      <c r="J542" s="207">
        <f t="shared" si="284"/>
        <v>0</v>
      </c>
      <c r="K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07">
        <f t="shared" si="285"/>
        <v>0</v>
      </c>
      <c r="Z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07">
        <f t="shared" si="286"/>
        <v>0</v>
      </c>
      <c r="AD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07">
        <f t="shared" si="287"/>
        <v>0</v>
      </c>
      <c r="AH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07">
        <f t="shared" si="288"/>
        <v>0</v>
      </c>
      <c r="AL542" s="207">
        <f t="shared" si="289"/>
        <v>0</v>
      </c>
    </row>
    <row r="543" spans="2:38" ht="14.45" x14ac:dyDescent="0.3">
      <c r="B543" s="205" t="s">
        <v>1457</v>
      </c>
      <c r="C543" s="206" t="s">
        <v>1458</v>
      </c>
      <c r="D5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07">
        <f t="shared" si="282"/>
        <v>0</v>
      </c>
      <c r="G543" s="207"/>
      <c r="H543" s="207">
        <f t="shared" si="283"/>
        <v>0</v>
      </c>
      <c r="I543" s="207"/>
      <c r="J543" s="207">
        <f t="shared" si="284"/>
        <v>0</v>
      </c>
      <c r="K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07">
        <f t="shared" si="285"/>
        <v>0</v>
      </c>
      <c r="Z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07">
        <f t="shared" si="286"/>
        <v>0</v>
      </c>
      <c r="AD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07">
        <f t="shared" si="287"/>
        <v>0</v>
      </c>
      <c r="AH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07">
        <f t="shared" si="288"/>
        <v>0</v>
      </c>
      <c r="AL543" s="207">
        <f t="shared" si="289"/>
        <v>0</v>
      </c>
    </row>
    <row r="544" spans="2:38" ht="14.45" x14ac:dyDescent="0.3">
      <c r="B544" s="205" t="s">
        <v>1459</v>
      </c>
      <c r="C544" s="206" t="s">
        <v>1460</v>
      </c>
      <c r="D5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07">
        <f t="shared" si="282"/>
        <v>0</v>
      </c>
      <c r="G544" s="207"/>
      <c r="H544" s="207">
        <f t="shared" si="283"/>
        <v>0</v>
      </c>
      <c r="I544" s="207"/>
      <c r="J544" s="207">
        <f t="shared" si="284"/>
        <v>0</v>
      </c>
      <c r="K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07">
        <f t="shared" si="285"/>
        <v>0</v>
      </c>
      <c r="Z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07">
        <f t="shared" si="286"/>
        <v>0</v>
      </c>
      <c r="AD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07">
        <f t="shared" si="287"/>
        <v>0</v>
      </c>
      <c r="AH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07">
        <f t="shared" si="288"/>
        <v>0</v>
      </c>
      <c r="AL544" s="207">
        <f t="shared" si="289"/>
        <v>0</v>
      </c>
    </row>
    <row r="545" spans="2:38" ht="14.45" x14ac:dyDescent="0.3">
      <c r="B545" s="202" t="s">
        <v>439</v>
      </c>
      <c r="C545" s="203" t="s">
        <v>304</v>
      </c>
      <c r="D545" s="204">
        <f>D546+D560</f>
        <v>0</v>
      </c>
      <c r="E545" s="204">
        <f>E546+E560</f>
        <v>0</v>
      </c>
      <c r="F545" s="204">
        <f t="shared" si="282"/>
        <v>0</v>
      </c>
      <c r="G545" s="204">
        <f>G546+G560</f>
        <v>0</v>
      </c>
      <c r="H545" s="204">
        <f t="shared" si="283"/>
        <v>0</v>
      </c>
      <c r="I545" s="204">
        <f>I546+I560</f>
        <v>0</v>
      </c>
      <c r="J545" s="204">
        <f t="shared" si="284"/>
        <v>0</v>
      </c>
      <c r="K545" s="204">
        <f t="shared" ref="K545:AJ545" si="290">K546+K560</f>
        <v>0</v>
      </c>
      <c r="L545" s="204">
        <f t="shared" si="290"/>
        <v>0</v>
      </c>
      <c r="M545" s="204">
        <f t="shared" si="290"/>
        <v>0</v>
      </c>
      <c r="N545" s="204">
        <f t="shared" si="290"/>
        <v>0</v>
      </c>
      <c r="O545" s="204">
        <f t="shared" si="290"/>
        <v>0</v>
      </c>
      <c r="P545" s="204">
        <f t="shared" si="290"/>
        <v>0</v>
      </c>
      <c r="Q545" s="204">
        <f t="shared" si="290"/>
        <v>0</v>
      </c>
      <c r="R545" s="204">
        <f t="shared" si="290"/>
        <v>0</v>
      </c>
      <c r="S545" s="204">
        <f t="shared" si="290"/>
        <v>0</v>
      </c>
      <c r="T545" s="204">
        <f t="shared" si="290"/>
        <v>0</v>
      </c>
      <c r="U545" s="204">
        <f t="shared" si="290"/>
        <v>0</v>
      </c>
      <c r="V545" s="204">
        <f t="shared" si="290"/>
        <v>0</v>
      </c>
      <c r="W545" s="204">
        <f t="shared" si="290"/>
        <v>0</v>
      </c>
      <c r="X545" s="204">
        <f t="shared" si="290"/>
        <v>0</v>
      </c>
      <c r="Y545" s="204">
        <f t="shared" si="285"/>
        <v>0</v>
      </c>
      <c r="Z545" s="204">
        <f t="shared" si="290"/>
        <v>0</v>
      </c>
      <c r="AA545" s="204">
        <f t="shared" si="290"/>
        <v>0</v>
      </c>
      <c r="AB545" s="204">
        <f t="shared" si="290"/>
        <v>0</v>
      </c>
      <c r="AC545" s="204">
        <f t="shared" si="286"/>
        <v>0</v>
      </c>
      <c r="AD545" s="204">
        <f t="shared" si="290"/>
        <v>0</v>
      </c>
      <c r="AE545" s="204">
        <f t="shared" si="290"/>
        <v>0</v>
      </c>
      <c r="AF545" s="204">
        <f t="shared" si="290"/>
        <v>0</v>
      </c>
      <c r="AG545" s="204">
        <f t="shared" si="287"/>
        <v>0</v>
      </c>
      <c r="AH545" s="204">
        <f t="shared" si="290"/>
        <v>0</v>
      </c>
      <c r="AI545" s="204">
        <f t="shared" si="290"/>
        <v>0</v>
      </c>
      <c r="AJ545" s="204">
        <f t="shared" si="290"/>
        <v>0</v>
      </c>
      <c r="AK545" s="204">
        <f t="shared" si="288"/>
        <v>0</v>
      </c>
      <c r="AL545" s="204">
        <f t="shared" si="289"/>
        <v>0</v>
      </c>
    </row>
    <row r="546" spans="2:38" ht="14.45" x14ac:dyDescent="0.3">
      <c r="B546" s="214" t="s">
        <v>440</v>
      </c>
      <c r="C546" s="215" t="s">
        <v>305</v>
      </c>
      <c r="D546" s="216">
        <f>SUM(D547:D559)</f>
        <v>0</v>
      </c>
      <c r="E546" s="216">
        <f>SUM(E547:E559)</f>
        <v>0</v>
      </c>
      <c r="F546" s="216">
        <f t="shared" si="282"/>
        <v>0</v>
      </c>
      <c r="G546" s="216">
        <f>SUM(G547:G559)</f>
        <v>0</v>
      </c>
      <c r="H546" s="216">
        <f t="shared" si="283"/>
        <v>0</v>
      </c>
      <c r="I546" s="216">
        <f>SUM(I547:I559)</f>
        <v>0</v>
      </c>
      <c r="J546" s="216">
        <f t="shared" si="284"/>
        <v>0</v>
      </c>
      <c r="K546" s="216">
        <f t="shared" ref="K546:AJ546" si="291">SUM(K547:K559)</f>
        <v>0</v>
      </c>
      <c r="L546" s="216">
        <f t="shared" si="291"/>
        <v>0</v>
      </c>
      <c r="M546" s="216">
        <f t="shared" si="291"/>
        <v>0</v>
      </c>
      <c r="N546" s="216">
        <f t="shared" si="291"/>
        <v>0</v>
      </c>
      <c r="O546" s="216">
        <f t="shared" si="291"/>
        <v>0</v>
      </c>
      <c r="P546" s="216">
        <f t="shared" si="291"/>
        <v>0</v>
      </c>
      <c r="Q546" s="216">
        <f t="shared" si="291"/>
        <v>0</v>
      </c>
      <c r="R546" s="216">
        <f t="shared" si="291"/>
        <v>0</v>
      </c>
      <c r="S546" s="216">
        <f t="shared" si="291"/>
        <v>0</v>
      </c>
      <c r="T546" s="216">
        <f t="shared" si="291"/>
        <v>0</v>
      </c>
      <c r="U546" s="216">
        <f t="shared" si="291"/>
        <v>0</v>
      </c>
      <c r="V546" s="216">
        <f t="shared" si="291"/>
        <v>0</v>
      </c>
      <c r="W546" s="216">
        <f t="shared" si="291"/>
        <v>0</v>
      </c>
      <c r="X546" s="216">
        <f t="shared" si="291"/>
        <v>0</v>
      </c>
      <c r="Y546" s="216">
        <f t="shared" si="285"/>
        <v>0</v>
      </c>
      <c r="Z546" s="216">
        <f t="shared" si="291"/>
        <v>0</v>
      </c>
      <c r="AA546" s="216">
        <f t="shared" si="291"/>
        <v>0</v>
      </c>
      <c r="AB546" s="216">
        <f t="shared" si="291"/>
        <v>0</v>
      </c>
      <c r="AC546" s="216">
        <f t="shared" si="286"/>
        <v>0</v>
      </c>
      <c r="AD546" s="216">
        <f t="shared" si="291"/>
        <v>0</v>
      </c>
      <c r="AE546" s="216">
        <f t="shared" si="291"/>
        <v>0</v>
      </c>
      <c r="AF546" s="216">
        <f t="shared" si="291"/>
        <v>0</v>
      </c>
      <c r="AG546" s="216">
        <f t="shared" si="287"/>
        <v>0</v>
      </c>
      <c r="AH546" s="216">
        <f t="shared" si="291"/>
        <v>0</v>
      </c>
      <c r="AI546" s="216">
        <f t="shared" si="291"/>
        <v>0</v>
      </c>
      <c r="AJ546" s="216">
        <f t="shared" si="291"/>
        <v>0</v>
      </c>
      <c r="AK546" s="216">
        <f t="shared" si="288"/>
        <v>0</v>
      </c>
      <c r="AL546" s="216">
        <f t="shared" si="289"/>
        <v>0</v>
      </c>
    </row>
    <row r="547" spans="2:38" ht="14.45" x14ac:dyDescent="0.3">
      <c r="B547" s="205" t="s">
        <v>441</v>
      </c>
      <c r="C547" s="206" t="s">
        <v>306</v>
      </c>
      <c r="D5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07">
        <f t="shared" si="282"/>
        <v>0</v>
      </c>
      <c r="G547" s="207"/>
      <c r="H547" s="207">
        <f t="shared" si="283"/>
        <v>0</v>
      </c>
      <c r="I547" s="207"/>
      <c r="J547" s="207">
        <f t="shared" si="284"/>
        <v>0</v>
      </c>
      <c r="K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07">
        <f t="shared" si="285"/>
        <v>0</v>
      </c>
      <c r="Z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07">
        <f t="shared" si="286"/>
        <v>0</v>
      </c>
      <c r="AD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07">
        <f t="shared" si="287"/>
        <v>0</v>
      </c>
      <c r="AH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07">
        <f t="shared" si="288"/>
        <v>0</v>
      </c>
      <c r="AL547" s="207">
        <f t="shared" si="289"/>
        <v>0</v>
      </c>
    </row>
    <row r="548" spans="2:38" ht="14.45" x14ac:dyDescent="0.3">
      <c r="B548" s="205" t="s">
        <v>1461</v>
      </c>
      <c r="C548" s="206" t="s">
        <v>1462</v>
      </c>
      <c r="D5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07">
        <f t="shared" si="282"/>
        <v>0</v>
      </c>
      <c r="G548" s="207"/>
      <c r="H548" s="207">
        <f t="shared" si="283"/>
        <v>0</v>
      </c>
      <c r="I548" s="207"/>
      <c r="J548" s="207">
        <f t="shared" si="284"/>
        <v>0</v>
      </c>
      <c r="K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07">
        <f t="shared" si="285"/>
        <v>0</v>
      </c>
      <c r="Z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07">
        <f t="shared" si="286"/>
        <v>0</v>
      </c>
      <c r="AD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07">
        <f t="shared" si="287"/>
        <v>0</v>
      </c>
      <c r="AH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07">
        <f t="shared" si="288"/>
        <v>0</v>
      </c>
      <c r="AL548" s="207">
        <f t="shared" si="289"/>
        <v>0</v>
      </c>
    </row>
    <row r="549" spans="2:38" ht="14.45" x14ac:dyDescent="0.3">
      <c r="B549" s="205" t="s">
        <v>1463</v>
      </c>
      <c r="C549" s="206" t="s">
        <v>1464</v>
      </c>
      <c r="D5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07">
        <f t="shared" si="282"/>
        <v>0</v>
      </c>
      <c r="G549" s="207"/>
      <c r="H549" s="207">
        <f t="shared" si="283"/>
        <v>0</v>
      </c>
      <c r="I549" s="207"/>
      <c r="J549" s="207">
        <f t="shared" si="284"/>
        <v>0</v>
      </c>
      <c r="K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07">
        <f t="shared" si="285"/>
        <v>0</v>
      </c>
      <c r="Z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07">
        <f t="shared" si="286"/>
        <v>0</v>
      </c>
      <c r="AD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07">
        <f t="shared" si="287"/>
        <v>0</v>
      </c>
      <c r="AH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07">
        <f t="shared" si="288"/>
        <v>0</v>
      </c>
      <c r="AL549" s="207">
        <f t="shared" si="289"/>
        <v>0</v>
      </c>
    </row>
    <row r="550" spans="2:38" ht="14.45" x14ac:dyDescent="0.3">
      <c r="B550" s="205" t="s">
        <v>1465</v>
      </c>
      <c r="C550" s="206" t="s">
        <v>1466</v>
      </c>
      <c r="D5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07">
        <f t="shared" si="282"/>
        <v>0</v>
      </c>
      <c r="G550" s="207"/>
      <c r="H550" s="207">
        <f t="shared" si="283"/>
        <v>0</v>
      </c>
      <c r="I550" s="207"/>
      <c r="J550" s="207">
        <f t="shared" si="284"/>
        <v>0</v>
      </c>
      <c r="K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07">
        <f t="shared" si="285"/>
        <v>0</v>
      </c>
      <c r="Z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07">
        <f t="shared" si="286"/>
        <v>0</v>
      </c>
      <c r="AD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07">
        <f t="shared" si="287"/>
        <v>0</v>
      </c>
      <c r="AH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07">
        <f t="shared" si="288"/>
        <v>0</v>
      </c>
      <c r="AL550" s="207">
        <f t="shared" si="289"/>
        <v>0</v>
      </c>
    </row>
    <row r="551" spans="2:38" x14ac:dyDescent="0.25">
      <c r="B551" s="205" t="s">
        <v>1467</v>
      </c>
      <c r="C551" s="206" t="s">
        <v>1468</v>
      </c>
      <c r="D5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07">
        <f t="shared" si="282"/>
        <v>0</v>
      </c>
      <c r="G551" s="207"/>
      <c r="H551" s="207">
        <f t="shared" si="283"/>
        <v>0</v>
      </c>
      <c r="I551" s="207"/>
      <c r="J551" s="207">
        <f t="shared" si="284"/>
        <v>0</v>
      </c>
      <c r="K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07">
        <f t="shared" si="285"/>
        <v>0</v>
      </c>
      <c r="Z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07">
        <f t="shared" si="286"/>
        <v>0</v>
      </c>
      <c r="AD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07">
        <f t="shared" si="287"/>
        <v>0</v>
      </c>
      <c r="AH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07">
        <f t="shared" si="288"/>
        <v>0</v>
      </c>
      <c r="AL551" s="207">
        <f t="shared" si="289"/>
        <v>0</v>
      </c>
    </row>
    <row r="552" spans="2:38" x14ac:dyDescent="0.25">
      <c r="B552" s="205" t="s">
        <v>1469</v>
      </c>
      <c r="C552" s="206" t="s">
        <v>1470</v>
      </c>
      <c r="D5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07">
        <f t="shared" si="282"/>
        <v>0</v>
      </c>
      <c r="G552" s="207"/>
      <c r="H552" s="207">
        <f t="shared" si="283"/>
        <v>0</v>
      </c>
      <c r="I552" s="207"/>
      <c r="J552" s="207">
        <f t="shared" si="284"/>
        <v>0</v>
      </c>
      <c r="K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07">
        <f t="shared" si="285"/>
        <v>0</v>
      </c>
      <c r="Z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07">
        <f t="shared" si="286"/>
        <v>0</v>
      </c>
      <c r="AD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07">
        <f t="shared" si="287"/>
        <v>0</v>
      </c>
      <c r="AH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07">
        <f t="shared" si="288"/>
        <v>0</v>
      </c>
      <c r="AL552" s="207">
        <f t="shared" si="289"/>
        <v>0</v>
      </c>
    </row>
    <row r="553" spans="2:38" ht="14.45" x14ac:dyDescent="0.3">
      <c r="B553" s="205" t="s">
        <v>442</v>
      </c>
      <c r="C553" s="206" t="s">
        <v>307</v>
      </c>
      <c r="D5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07">
        <f t="shared" si="282"/>
        <v>0</v>
      </c>
      <c r="G553" s="207"/>
      <c r="H553" s="207">
        <f t="shared" si="283"/>
        <v>0</v>
      </c>
      <c r="I553" s="207"/>
      <c r="J553" s="207">
        <f t="shared" si="284"/>
        <v>0</v>
      </c>
      <c r="K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07">
        <f t="shared" si="285"/>
        <v>0</v>
      </c>
      <c r="Z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07">
        <f t="shared" si="286"/>
        <v>0</v>
      </c>
      <c r="AD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07">
        <f t="shared" si="287"/>
        <v>0</v>
      </c>
      <c r="AH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07">
        <f t="shared" si="288"/>
        <v>0</v>
      </c>
      <c r="AL553" s="207">
        <f t="shared" si="289"/>
        <v>0</v>
      </c>
    </row>
    <row r="554" spans="2:38" ht="14.45" x14ac:dyDescent="0.3">
      <c r="B554" s="205" t="s">
        <v>1471</v>
      </c>
      <c r="C554" s="206" t="s">
        <v>1472</v>
      </c>
      <c r="D5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07">
        <f t="shared" si="282"/>
        <v>0</v>
      </c>
      <c r="G554" s="207"/>
      <c r="H554" s="207">
        <f t="shared" si="283"/>
        <v>0</v>
      </c>
      <c r="I554" s="207"/>
      <c r="J554" s="207">
        <f t="shared" si="284"/>
        <v>0</v>
      </c>
      <c r="K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07">
        <f t="shared" si="285"/>
        <v>0</v>
      </c>
      <c r="Z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07">
        <f t="shared" si="286"/>
        <v>0</v>
      </c>
      <c r="AD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07">
        <f t="shared" si="287"/>
        <v>0</v>
      </c>
      <c r="AH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07">
        <f t="shared" si="288"/>
        <v>0</v>
      </c>
      <c r="AL554" s="207">
        <f t="shared" si="289"/>
        <v>0</v>
      </c>
    </row>
    <row r="555" spans="2:38" ht="14.45" x14ac:dyDescent="0.3">
      <c r="B555" s="205" t="s">
        <v>1473</v>
      </c>
      <c r="C555" s="206" t="s">
        <v>1474</v>
      </c>
      <c r="D5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07">
        <f t="shared" si="282"/>
        <v>0</v>
      </c>
      <c r="G555" s="207"/>
      <c r="H555" s="207">
        <f t="shared" si="283"/>
        <v>0</v>
      </c>
      <c r="I555" s="207"/>
      <c r="J555" s="207">
        <f t="shared" si="284"/>
        <v>0</v>
      </c>
      <c r="K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07">
        <f t="shared" si="285"/>
        <v>0</v>
      </c>
      <c r="Z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07">
        <f t="shared" si="286"/>
        <v>0</v>
      </c>
      <c r="AD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07">
        <f t="shared" si="287"/>
        <v>0</v>
      </c>
      <c r="AH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07">
        <f t="shared" si="288"/>
        <v>0</v>
      </c>
      <c r="AL555" s="207">
        <f t="shared" si="289"/>
        <v>0</v>
      </c>
    </row>
    <row r="556" spans="2:38" ht="14.45" x14ac:dyDescent="0.3">
      <c r="B556" s="205" t="s">
        <v>1475</v>
      </c>
      <c r="C556" s="206" t="s">
        <v>1476</v>
      </c>
      <c r="D5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07">
        <f t="shared" si="282"/>
        <v>0</v>
      </c>
      <c r="G556" s="207"/>
      <c r="H556" s="207">
        <f t="shared" si="283"/>
        <v>0</v>
      </c>
      <c r="I556" s="207"/>
      <c r="J556" s="207">
        <f t="shared" si="284"/>
        <v>0</v>
      </c>
      <c r="K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07">
        <f t="shared" si="285"/>
        <v>0</v>
      </c>
      <c r="Z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07">
        <f t="shared" si="286"/>
        <v>0</v>
      </c>
      <c r="AD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07">
        <f t="shared" si="287"/>
        <v>0</v>
      </c>
      <c r="AH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07">
        <f t="shared" si="288"/>
        <v>0</v>
      </c>
      <c r="AL556" s="207">
        <f t="shared" si="289"/>
        <v>0</v>
      </c>
    </row>
    <row r="557" spans="2:38" ht="14.45" x14ac:dyDescent="0.3">
      <c r="B557" s="205" t="s">
        <v>1477</v>
      </c>
      <c r="C557" s="206" t="s">
        <v>1478</v>
      </c>
      <c r="D5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07">
        <f t="shared" si="282"/>
        <v>0</v>
      </c>
      <c r="G557" s="207"/>
      <c r="H557" s="207">
        <f t="shared" si="283"/>
        <v>0</v>
      </c>
      <c r="I557" s="207"/>
      <c r="J557" s="207">
        <f t="shared" si="284"/>
        <v>0</v>
      </c>
      <c r="K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07">
        <f t="shared" si="285"/>
        <v>0</v>
      </c>
      <c r="Z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07">
        <f t="shared" si="286"/>
        <v>0</v>
      </c>
      <c r="AD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07">
        <f t="shared" si="287"/>
        <v>0</v>
      </c>
      <c r="AH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07">
        <f t="shared" si="288"/>
        <v>0</v>
      </c>
      <c r="AL557" s="207">
        <f t="shared" si="289"/>
        <v>0</v>
      </c>
    </row>
    <row r="558" spans="2:38" ht="14.45" x14ac:dyDescent="0.3">
      <c r="B558" s="205" t="s">
        <v>1479</v>
      </c>
      <c r="C558" s="206" t="s">
        <v>1480</v>
      </c>
      <c r="D5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07">
        <f t="shared" si="282"/>
        <v>0</v>
      </c>
      <c r="G558" s="207"/>
      <c r="H558" s="207">
        <f t="shared" si="283"/>
        <v>0</v>
      </c>
      <c r="I558" s="207"/>
      <c r="J558" s="207">
        <f t="shared" si="284"/>
        <v>0</v>
      </c>
      <c r="K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07">
        <f t="shared" si="285"/>
        <v>0</v>
      </c>
      <c r="Z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07">
        <f t="shared" si="286"/>
        <v>0</v>
      </c>
      <c r="AD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07">
        <f t="shared" si="287"/>
        <v>0</v>
      </c>
      <c r="AH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07">
        <f t="shared" si="288"/>
        <v>0</v>
      </c>
      <c r="AL558" s="207">
        <f t="shared" si="289"/>
        <v>0</v>
      </c>
    </row>
    <row r="559" spans="2:38" ht="14.45" x14ac:dyDescent="0.3">
      <c r="B559" s="205" t="s">
        <v>1481</v>
      </c>
      <c r="C559" s="206" t="s">
        <v>1482</v>
      </c>
      <c r="D5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07">
        <f t="shared" si="282"/>
        <v>0</v>
      </c>
      <c r="G559" s="207"/>
      <c r="H559" s="207">
        <f t="shared" si="283"/>
        <v>0</v>
      </c>
      <c r="I559" s="207"/>
      <c r="J559" s="207">
        <f t="shared" si="284"/>
        <v>0</v>
      </c>
      <c r="K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07">
        <f t="shared" si="285"/>
        <v>0</v>
      </c>
      <c r="Z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07">
        <f t="shared" si="286"/>
        <v>0</v>
      </c>
      <c r="AD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07">
        <f t="shared" si="287"/>
        <v>0</v>
      </c>
      <c r="AH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07">
        <f t="shared" si="288"/>
        <v>0</v>
      </c>
      <c r="AL559" s="207">
        <f t="shared" si="289"/>
        <v>0</v>
      </c>
    </row>
    <row r="560" spans="2:38" ht="14.45" x14ac:dyDescent="0.3">
      <c r="B560" s="214" t="s">
        <v>443</v>
      </c>
      <c r="C560" s="215" t="s">
        <v>308</v>
      </c>
      <c r="D560" s="216">
        <f>D561</f>
        <v>0</v>
      </c>
      <c r="E560" s="216">
        <f>E561</f>
        <v>0</v>
      </c>
      <c r="F560" s="216">
        <f t="shared" si="282"/>
        <v>0</v>
      </c>
      <c r="G560" s="216">
        <f>G561</f>
        <v>0</v>
      </c>
      <c r="H560" s="216">
        <f t="shared" si="283"/>
        <v>0</v>
      </c>
      <c r="I560" s="216">
        <f>I561</f>
        <v>0</v>
      </c>
      <c r="J560" s="216">
        <f t="shared" si="284"/>
        <v>0</v>
      </c>
      <c r="K560" s="216">
        <f t="shared" ref="K560:AJ560" si="292">K561</f>
        <v>0</v>
      </c>
      <c r="L560" s="216">
        <f t="shared" si="292"/>
        <v>0</v>
      </c>
      <c r="M560" s="216">
        <f t="shared" si="292"/>
        <v>0</v>
      </c>
      <c r="N560" s="216">
        <f t="shared" si="292"/>
        <v>0</v>
      </c>
      <c r="O560" s="216">
        <f t="shared" si="292"/>
        <v>0</v>
      </c>
      <c r="P560" s="216">
        <f t="shared" si="292"/>
        <v>0</v>
      </c>
      <c r="Q560" s="216">
        <f t="shared" si="292"/>
        <v>0</v>
      </c>
      <c r="R560" s="216">
        <f t="shared" si="292"/>
        <v>0</v>
      </c>
      <c r="S560" s="216">
        <f t="shared" si="292"/>
        <v>0</v>
      </c>
      <c r="T560" s="216">
        <f t="shared" si="292"/>
        <v>0</v>
      </c>
      <c r="U560" s="216">
        <f t="shared" si="292"/>
        <v>0</v>
      </c>
      <c r="V560" s="216">
        <f t="shared" si="292"/>
        <v>0</v>
      </c>
      <c r="W560" s="216">
        <f t="shared" si="292"/>
        <v>0</v>
      </c>
      <c r="X560" s="216">
        <f t="shared" si="292"/>
        <v>0</v>
      </c>
      <c r="Y560" s="216">
        <f t="shared" si="285"/>
        <v>0</v>
      </c>
      <c r="Z560" s="216">
        <f t="shared" si="292"/>
        <v>0</v>
      </c>
      <c r="AA560" s="216">
        <f t="shared" si="292"/>
        <v>0</v>
      </c>
      <c r="AB560" s="216">
        <f t="shared" si="292"/>
        <v>0</v>
      </c>
      <c r="AC560" s="216">
        <f t="shared" si="286"/>
        <v>0</v>
      </c>
      <c r="AD560" s="216">
        <f t="shared" si="292"/>
        <v>0</v>
      </c>
      <c r="AE560" s="216">
        <f t="shared" si="292"/>
        <v>0</v>
      </c>
      <c r="AF560" s="216">
        <f t="shared" si="292"/>
        <v>0</v>
      </c>
      <c r="AG560" s="216">
        <f t="shared" si="287"/>
        <v>0</v>
      </c>
      <c r="AH560" s="216">
        <f t="shared" si="292"/>
        <v>0</v>
      </c>
      <c r="AI560" s="216">
        <f t="shared" si="292"/>
        <v>0</v>
      </c>
      <c r="AJ560" s="216">
        <f t="shared" si="292"/>
        <v>0</v>
      </c>
      <c r="AK560" s="216">
        <f t="shared" si="288"/>
        <v>0</v>
      </c>
      <c r="AL560" s="216">
        <f t="shared" si="289"/>
        <v>0</v>
      </c>
    </row>
    <row r="561" spans="2:38" ht="14.45" x14ac:dyDescent="0.3">
      <c r="B561" s="205" t="s">
        <v>444</v>
      </c>
      <c r="C561" s="206" t="s">
        <v>309</v>
      </c>
      <c r="D5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07">
        <f t="shared" si="282"/>
        <v>0</v>
      </c>
      <c r="G561" s="207"/>
      <c r="H561" s="207">
        <f t="shared" si="283"/>
        <v>0</v>
      </c>
      <c r="I561" s="207"/>
      <c r="J561" s="207">
        <f t="shared" si="284"/>
        <v>0</v>
      </c>
      <c r="K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07">
        <f t="shared" si="285"/>
        <v>0</v>
      </c>
      <c r="Z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07">
        <f t="shared" si="286"/>
        <v>0</v>
      </c>
      <c r="AD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07">
        <f t="shared" si="287"/>
        <v>0</v>
      </c>
      <c r="AH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07">
        <f t="shared" si="288"/>
        <v>0</v>
      </c>
      <c r="AL561" s="207">
        <f t="shared" si="289"/>
        <v>0</v>
      </c>
    </row>
    <row r="562" spans="2:38" ht="14.45" x14ac:dyDescent="0.3">
      <c r="B562" s="202" t="s">
        <v>443</v>
      </c>
      <c r="C562" s="203" t="s">
        <v>308</v>
      </c>
      <c r="D562" s="204">
        <f>D563</f>
        <v>0</v>
      </c>
      <c r="E562" s="204">
        <f>E563</f>
        <v>0</v>
      </c>
      <c r="F562" s="204">
        <f t="shared" si="282"/>
        <v>0</v>
      </c>
      <c r="G562" s="204">
        <f>G563</f>
        <v>0</v>
      </c>
      <c r="H562" s="204">
        <f t="shared" si="283"/>
        <v>0</v>
      </c>
      <c r="I562" s="204">
        <f>I563</f>
        <v>0</v>
      </c>
      <c r="J562" s="204">
        <f t="shared" si="284"/>
        <v>0</v>
      </c>
      <c r="K562" s="204">
        <f t="shared" ref="K562:AJ562" si="293">K563</f>
        <v>0</v>
      </c>
      <c r="L562" s="204">
        <f t="shared" si="293"/>
        <v>0</v>
      </c>
      <c r="M562" s="204">
        <f t="shared" si="293"/>
        <v>0</v>
      </c>
      <c r="N562" s="204">
        <f t="shared" si="293"/>
        <v>0</v>
      </c>
      <c r="O562" s="204">
        <f t="shared" si="293"/>
        <v>0</v>
      </c>
      <c r="P562" s="204">
        <f t="shared" si="293"/>
        <v>0</v>
      </c>
      <c r="Q562" s="204">
        <f t="shared" si="293"/>
        <v>0</v>
      </c>
      <c r="R562" s="204">
        <f t="shared" si="293"/>
        <v>0</v>
      </c>
      <c r="S562" s="204">
        <f t="shared" si="293"/>
        <v>0</v>
      </c>
      <c r="T562" s="204">
        <f t="shared" si="293"/>
        <v>0</v>
      </c>
      <c r="U562" s="204">
        <f t="shared" si="293"/>
        <v>0</v>
      </c>
      <c r="V562" s="204">
        <f t="shared" si="293"/>
        <v>0</v>
      </c>
      <c r="W562" s="204">
        <f t="shared" si="293"/>
        <v>0</v>
      </c>
      <c r="X562" s="204">
        <f t="shared" si="293"/>
        <v>0</v>
      </c>
      <c r="Y562" s="204">
        <f t="shared" si="285"/>
        <v>0</v>
      </c>
      <c r="Z562" s="204">
        <f t="shared" si="293"/>
        <v>0</v>
      </c>
      <c r="AA562" s="204">
        <f t="shared" si="293"/>
        <v>0</v>
      </c>
      <c r="AB562" s="204">
        <f t="shared" si="293"/>
        <v>0</v>
      </c>
      <c r="AC562" s="204">
        <f t="shared" si="286"/>
        <v>0</v>
      </c>
      <c r="AD562" s="204">
        <f t="shared" si="293"/>
        <v>0</v>
      </c>
      <c r="AE562" s="204">
        <f t="shared" si="293"/>
        <v>0</v>
      </c>
      <c r="AF562" s="204">
        <f t="shared" si="293"/>
        <v>0</v>
      </c>
      <c r="AG562" s="204">
        <f t="shared" si="287"/>
        <v>0</v>
      </c>
      <c r="AH562" s="204">
        <f t="shared" si="293"/>
        <v>0</v>
      </c>
      <c r="AI562" s="204">
        <f t="shared" si="293"/>
        <v>0</v>
      </c>
      <c r="AJ562" s="204">
        <f t="shared" si="293"/>
        <v>0</v>
      </c>
      <c r="AK562" s="204">
        <f t="shared" si="288"/>
        <v>0</v>
      </c>
      <c r="AL562" s="204">
        <f t="shared" si="289"/>
        <v>0</v>
      </c>
    </row>
    <row r="563" spans="2:38" ht="14.45" x14ac:dyDescent="0.3">
      <c r="B563" s="214" t="s">
        <v>444</v>
      </c>
      <c r="C563" s="215" t="s">
        <v>309</v>
      </c>
      <c r="D563" s="216">
        <f>SUM(D564:D580)</f>
        <v>0</v>
      </c>
      <c r="E563" s="216">
        <f>SUM(E564:E580)</f>
        <v>0</v>
      </c>
      <c r="F563" s="216">
        <f t="shared" si="282"/>
        <v>0</v>
      </c>
      <c r="G563" s="216">
        <f>SUM(G564:G580)</f>
        <v>0</v>
      </c>
      <c r="H563" s="216">
        <f t="shared" si="283"/>
        <v>0</v>
      </c>
      <c r="I563" s="216">
        <f>SUM(I564:I580)</f>
        <v>0</v>
      </c>
      <c r="J563" s="216">
        <f t="shared" si="284"/>
        <v>0</v>
      </c>
      <c r="K563" s="216">
        <f t="shared" ref="K563:X563" si="294">SUM(K564:K580)</f>
        <v>0</v>
      </c>
      <c r="L563" s="216">
        <f t="shared" si="294"/>
        <v>0</v>
      </c>
      <c r="M563" s="216">
        <f t="shared" si="294"/>
        <v>0</v>
      </c>
      <c r="N563" s="216">
        <f t="shared" si="294"/>
        <v>0</v>
      </c>
      <c r="O563" s="216">
        <f t="shared" si="294"/>
        <v>0</v>
      </c>
      <c r="P563" s="216">
        <f t="shared" si="294"/>
        <v>0</v>
      </c>
      <c r="Q563" s="216">
        <f t="shared" si="294"/>
        <v>0</v>
      </c>
      <c r="R563" s="216">
        <f t="shared" si="294"/>
        <v>0</v>
      </c>
      <c r="S563" s="216">
        <f t="shared" si="294"/>
        <v>0</v>
      </c>
      <c r="T563" s="216">
        <f t="shared" si="294"/>
        <v>0</v>
      </c>
      <c r="U563" s="216">
        <f t="shared" si="294"/>
        <v>0</v>
      </c>
      <c r="V563" s="216">
        <f t="shared" si="294"/>
        <v>0</v>
      </c>
      <c r="W563" s="216">
        <f t="shared" si="294"/>
        <v>0</v>
      </c>
      <c r="X563" s="216">
        <f t="shared" si="294"/>
        <v>0</v>
      </c>
      <c r="Y563" s="216">
        <f t="shared" si="285"/>
        <v>0</v>
      </c>
      <c r="Z563" s="216">
        <f>SUM(Z564:Z580)</f>
        <v>0</v>
      </c>
      <c r="AA563" s="216">
        <f>SUM(AA564:AA580)</f>
        <v>0</v>
      </c>
      <c r="AB563" s="216">
        <f>SUM(AB564:AB580)</f>
        <v>0</v>
      </c>
      <c r="AC563" s="216">
        <f t="shared" si="286"/>
        <v>0</v>
      </c>
      <c r="AD563" s="216">
        <f>SUM(AD564:AD580)</f>
        <v>0</v>
      </c>
      <c r="AE563" s="216">
        <f>SUM(AE564:AE580)</f>
        <v>0</v>
      </c>
      <c r="AF563" s="216">
        <f>SUM(AF564:AF580)</f>
        <v>0</v>
      </c>
      <c r="AG563" s="216">
        <f t="shared" si="287"/>
        <v>0</v>
      </c>
      <c r="AH563" s="216">
        <f>SUM(AH564:AH580)</f>
        <v>0</v>
      </c>
      <c r="AI563" s="216">
        <f>SUM(AI564:AI580)</f>
        <v>0</v>
      </c>
      <c r="AJ563" s="216">
        <f>SUM(AJ564:AJ580)</f>
        <v>0</v>
      </c>
      <c r="AK563" s="216">
        <f t="shared" si="288"/>
        <v>0</v>
      </c>
      <c r="AL563" s="216">
        <f t="shared" si="289"/>
        <v>0</v>
      </c>
    </row>
    <row r="564" spans="2:38" ht="14.45" x14ac:dyDescent="0.3">
      <c r="B564" s="205" t="s">
        <v>445</v>
      </c>
      <c r="C564" s="206" t="s">
        <v>310</v>
      </c>
      <c r="D5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07">
        <f t="shared" ref="F564:F586" si="295">D564+E564</f>
        <v>0</v>
      </c>
      <c r="G564" s="207"/>
      <c r="H564" s="207">
        <f t="shared" ref="H564:H586" si="296">F564-G564</f>
        <v>0</v>
      </c>
      <c r="I564" s="207"/>
      <c r="J564" s="207">
        <f t="shared" ref="J564:J586" si="297">F564-I564</f>
        <v>0</v>
      </c>
      <c r="K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07">
        <f t="shared" ref="Y564:Y586" si="298">V564+W564+X564</f>
        <v>0</v>
      </c>
      <c r="Z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07">
        <f t="shared" ref="AC564:AC586" si="299">Z564+AA564+AB564</f>
        <v>0</v>
      </c>
      <c r="AD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07">
        <f t="shared" ref="AG564:AG586" si="300">AD564+AE564+AF564</f>
        <v>0</v>
      </c>
      <c r="AH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07">
        <f t="shared" ref="AK564:AK586" si="301">AH564+AI564+AJ564</f>
        <v>0</v>
      </c>
      <c r="AL564" s="207">
        <f t="shared" ref="AL564:AL586" si="302">Y564+AC564+AG564+AK564</f>
        <v>0</v>
      </c>
    </row>
    <row r="565" spans="2:38" ht="14.45" x14ac:dyDescent="0.3">
      <c r="B565" s="205" t="s">
        <v>1483</v>
      </c>
      <c r="C565" s="206" t="s">
        <v>1484</v>
      </c>
      <c r="D5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07">
        <f t="shared" si="295"/>
        <v>0</v>
      </c>
      <c r="G565" s="207"/>
      <c r="H565" s="207">
        <f t="shared" si="296"/>
        <v>0</v>
      </c>
      <c r="I565" s="207"/>
      <c r="J565" s="207">
        <f t="shared" si="297"/>
        <v>0</v>
      </c>
      <c r="K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07">
        <f t="shared" si="298"/>
        <v>0</v>
      </c>
      <c r="Z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07">
        <f t="shared" si="299"/>
        <v>0</v>
      </c>
      <c r="AD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07">
        <f t="shared" si="300"/>
        <v>0</v>
      </c>
      <c r="AH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07">
        <f t="shared" si="301"/>
        <v>0</v>
      </c>
      <c r="AL565" s="207">
        <f t="shared" si="302"/>
        <v>0</v>
      </c>
    </row>
    <row r="566" spans="2:38" ht="14.45" x14ac:dyDescent="0.3">
      <c r="B566" s="205" t="s">
        <v>1485</v>
      </c>
      <c r="C566" s="206" t="s">
        <v>701</v>
      </c>
      <c r="D5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07">
        <f t="shared" si="295"/>
        <v>0</v>
      </c>
      <c r="G566" s="207"/>
      <c r="H566" s="207">
        <f t="shared" si="296"/>
        <v>0</v>
      </c>
      <c r="I566" s="207"/>
      <c r="J566" s="207">
        <f t="shared" si="297"/>
        <v>0</v>
      </c>
      <c r="K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07">
        <f t="shared" si="298"/>
        <v>0</v>
      </c>
      <c r="Z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07">
        <f t="shared" si="299"/>
        <v>0</v>
      </c>
      <c r="AD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07">
        <f t="shared" si="300"/>
        <v>0</v>
      </c>
      <c r="AH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07">
        <f t="shared" si="301"/>
        <v>0</v>
      </c>
      <c r="AL566" s="207">
        <f t="shared" si="302"/>
        <v>0</v>
      </c>
    </row>
    <row r="567" spans="2:38" ht="14.45" x14ac:dyDescent="0.3">
      <c r="B567" s="205" t="s">
        <v>1486</v>
      </c>
      <c r="C567" s="206" t="s">
        <v>1487</v>
      </c>
      <c r="D5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07">
        <f t="shared" si="295"/>
        <v>0</v>
      </c>
      <c r="G567" s="207"/>
      <c r="H567" s="207">
        <f t="shared" si="296"/>
        <v>0</v>
      </c>
      <c r="I567" s="207"/>
      <c r="J567" s="207">
        <f t="shared" si="297"/>
        <v>0</v>
      </c>
      <c r="K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07">
        <f t="shared" si="298"/>
        <v>0</v>
      </c>
      <c r="Z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07">
        <f t="shared" si="299"/>
        <v>0</v>
      </c>
      <c r="AD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07">
        <f t="shared" si="300"/>
        <v>0</v>
      </c>
      <c r="AH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07">
        <f t="shared" si="301"/>
        <v>0</v>
      </c>
      <c r="AL567" s="207">
        <f t="shared" si="302"/>
        <v>0</v>
      </c>
    </row>
    <row r="568" spans="2:38" ht="14.45" x14ac:dyDescent="0.3">
      <c r="B568" s="205" t="s">
        <v>1488</v>
      </c>
      <c r="C568" s="206" t="s">
        <v>1489</v>
      </c>
      <c r="D5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07">
        <f t="shared" si="295"/>
        <v>0</v>
      </c>
      <c r="G568" s="207"/>
      <c r="H568" s="207">
        <f t="shared" si="296"/>
        <v>0</v>
      </c>
      <c r="I568" s="207"/>
      <c r="J568" s="207">
        <f t="shared" si="297"/>
        <v>0</v>
      </c>
      <c r="K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07">
        <f t="shared" si="298"/>
        <v>0</v>
      </c>
      <c r="Z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07">
        <f t="shared" si="299"/>
        <v>0</v>
      </c>
      <c r="AD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07">
        <f t="shared" si="300"/>
        <v>0</v>
      </c>
      <c r="AH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07">
        <f t="shared" si="301"/>
        <v>0</v>
      </c>
      <c r="AL568" s="207">
        <f t="shared" si="302"/>
        <v>0</v>
      </c>
    </row>
    <row r="569" spans="2:38" ht="14.45" x14ac:dyDescent="0.3">
      <c r="B569" s="205" t="s">
        <v>1490</v>
      </c>
      <c r="C569" s="206" t="s">
        <v>1491</v>
      </c>
      <c r="D5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07">
        <f t="shared" si="295"/>
        <v>0</v>
      </c>
      <c r="G569" s="207"/>
      <c r="H569" s="207">
        <f t="shared" si="296"/>
        <v>0</v>
      </c>
      <c r="I569" s="207"/>
      <c r="J569" s="207">
        <f t="shared" si="297"/>
        <v>0</v>
      </c>
      <c r="K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07">
        <f t="shared" si="298"/>
        <v>0</v>
      </c>
      <c r="Z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07">
        <f t="shared" si="299"/>
        <v>0</v>
      </c>
      <c r="AD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07">
        <f t="shared" si="300"/>
        <v>0</v>
      </c>
      <c r="AH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07">
        <f t="shared" si="301"/>
        <v>0</v>
      </c>
      <c r="AL569" s="207">
        <f t="shared" si="302"/>
        <v>0</v>
      </c>
    </row>
    <row r="570" spans="2:38" ht="14.45" x14ac:dyDescent="0.3">
      <c r="B570" s="205" t="s">
        <v>1492</v>
      </c>
      <c r="C570" s="206" t="s">
        <v>1493</v>
      </c>
      <c r="D5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07">
        <f t="shared" si="295"/>
        <v>0</v>
      </c>
      <c r="G570" s="207"/>
      <c r="H570" s="207">
        <f t="shared" si="296"/>
        <v>0</v>
      </c>
      <c r="I570" s="207"/>
      <c r="J570" s="207">
        <f t="shared" si="297"/>
        <v>0</v>
      </c>
      <c r="K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07">
        <f t="shared" si="298"/>
        <v>0</v>
      </c>
      <c r="Z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07">
        <f t="shared" si="299"/>
        <v>0</v>
      </c>
      <c r="AD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07">
        <f t="shared" si="300"/>
        <v>0</v>
      </c>
      <c r="AH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07">
        <f t="shared" si="301"/>
        <v>0</v>
      </c>
      <c r="AL570" s="207">
        <f t="shared" si="302"/>
        <v>0</v>
      </c>
    </row>
    <row r="571" spans="2:38" ht="14.45" x14ac:dyDescent="0.3">
      <c r="B571" s="205" t="s">
        <v>1494</v>
      </c>
      <c r="C571" s="206" t="s">
        <v>1495</v>
      </c>
      <c r="D5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07">
        <f t="shared" si="295"/>
        <v>0</v>
      </c>
      <c r="G571" s="207"/>
      <c r="H571" s="207">
        <f t="shared" si="296"/>
        <v>0</v>
      </c>
      <c r="I571" s="207"/>
      <c r="J571" s="207">
        <f t="shared" si="297"/>
        <v>0</v>
      </c>
      <c r="K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07">
        <f t="shared" si="298"/>
        <v>0</v>
      </c>
      <c r="Z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07">
        <f t="shared" si="299"/>
        <v>0</v>
      </c>
      <c r="AD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07">
        <f t="shared" si="300"/>
        <v>0</v>
      </c>
      <c r="AH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07">
        <f t="shared" si="301"/>
        <v>0</v>
      </c>
      <c r="AL571" s="207">
        <f t="shared" si="302"/>
        <v>0</v>
      </c>
    </row>
    <row r="572" spans="2:38" ht="14.45" x14ac:dyDescent="0.3">
      <c r="B572" s="205" t="s">
        <v>1496</v>
      </c>
      <c r="C572" s="206" t="s">
        <v>1497</v>
      </c>
      <c r="D5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07">
        <f t="shared" si="295"/>
        <v>0</v>
      </c>
      <c r="G572" s="207"/>
      <c r="H572" s="207">
        <f t="shared" si="296"/>
        <v>0</v>
      </c>
      <c r="I572" s="207"/>
      <c r="J572" s="207">
        <f t="shared" si="297"/>
        <v>0</v>
      </c>
      <c r="K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07">
        <f t="shared" si="298"/>
        <v>0</v>
      </c>
      <c r="Z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07">
        <f t="shared" si="299"/>
        <v>0</v>
      </c>
      <c r="AD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07">
        <f t="shared" si="300"/>
        <v>0</v>
      </c>
      <c r="AH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07">
        <f t="shared" si="301"/>
        <v>0</v>
      </c>
      <c r="AL572" s="207">
        <f t="shared" si="302"/>
        <v>0</v>
      </c>
    </row>
    <row r="573" spans="2:38" ht="14.45" x14ac:dyDescent="0.3">
      <c r="B573" s="205" t="s">
        <v>1498</v>
      </c>
      <c r="C573" s="206" t="s">
        <v>1499</v>
      </c>
      <c r="D5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07">
        <f t="shared" si="295"/>
        <v>0</v>
      </c>
      <c r="G573" s="207"/>
      <c r="H573" s="207">
        <f t="shared" si="296"/>
        <v>0</v>
      </c>
      <c r="I573" s="207"/>
      <c r="J573" s="207">
        <f t="shared" si="297"/>
        <v>0</v>
      </c>
      <c r="K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07">
        <f t="shared" si="298"/>
        <v>0</v>
      </c>
      <c r="Z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07">
        <f t="shared" si="299"/>
        <v>0</v>
      </c>
      <c r="AD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07">
        <f t="shared" si="300"/>
        <v>0</v>
      </c>
      <c r="AH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07">
        <f t="shared" si="301"/>
        <v>0</v>
      </c>
      <c r="AL573" s="207">
        <f t="shared" si="302"/>
        <v>0</v>
      </c>
    </row>
    <row r="574" spans="2:38" ht="14.45" x14ac:dyDescent="0.3">
      <c r="B574" s="205" t="s">
        <v>1500</v>
      </c>
      <c r="C574" s="206" t="s">
        <v>1501</v>
      </c>
      <c r="D5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07">
        <f t="shared" si="295"/>
        <v>0</v>
      </c>
      <c r="G574" s="207"/>
      <c r="H574" s="207">
        <f t="shared" si="296"/>
        <v>0</v>
      </c>
      <c r="I574" s="207"/>
      <c r="J574" s="207">
        <f t="shared" si="297"/>
        <v>0</v>
      </c>
      <c r="K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07">
        <f t="shared" si="298"/>
        <v>0</v>
      </c>
      <c r="Z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07">
        <f t="shared" si="299"/>
        <v>0</v>
      </c>
      <c r="AD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07">
        <f t="shared" si="300"/>
        <v>0</v>
      </c>
      <c r="AH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07">
        <f t="shared" si="301"/>
        <v>0</v>
      </c>
      <c r="AL574" s="207">
        <f t="shared" si="302"/>
        <v>0</v>
      </c>
    </row>
    <row r="575" spans="2:38" ht="14.45" x14ac:dyDescent="0.3">
      <c r="B575" s="205" t="s">
        <v>1502</v>
      </c>
      <c r="C575" s="206" t="s">
        <v>1503</v>
      </c>
      <c r="D5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07">
        <f t="shared" si="295"/>
        <v>0</v>
      </c>
      <c r="G575" s="207"/>
      <c r="H575" s="207">
        <f t="shared" si="296"/>
        <v>0</v>
      </c>
      <c r="I575" s="207"/>
      <c r="J575" s="207">
        <f t="shared" si="297"/>
        <v>0</v>
      </c>
      <c r="K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07">
        <f t="shared" si="298"/>
        <v>0</v>
      </c>
      <c r="Z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07">
        <f t="shared" si="299"/>
        <v>0</v>
      </c>
      <c r="AD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07">
        <f t="shared" si="300"/>
        <v>0</v>
      </c>
      <c r="AH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07">
        <f t="shared" si="301"/>
        <v>0</v>
      </c>
      <c r="AL575" s="207">
        <f t="shared" si="302"/>
        <v>0</v>
      </c>
    </row>
    <row r="576" spans="2:38" ht="14.45" x14ac:dyDescent="0.3">
      <c r="B576" s="205" t="s">
        <v>1504</v>
      </c>
      <c r="C576" s="206" t="s">
        <v>1505</v>
      </c>
      <c r="D5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07">
        <f t="shared" si="295"/>
        <v>0</v>
      </c>
      <c r="G576" s="207"/>
      <c r="H576" s="207">
        <f t="shared" si="296"/>
        <v>0</v>
      </c>
      <c r="I576" s="207"/>
      <c r="J576" s="207">
        <f t="shared" si="297"/>
        <v>0</v>
      </c>
      <c r="K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07">
        <f t="shared" si="298"/>
        <v>0</v>
      </c>
      <c r="Z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07">
        <f t="shared" si="299"/>
        <v>0</v>
      </c>
      <c r="AD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07">
        <f t="shared" si="300"/>
        <v>0</v>
      </c>
      <c r="AH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07">
        <f t="shared" si="301"/>
        <v>0</v>
      </c>
      <c r="AL576" s="207">
        <f t="shared" si="302"/>
        <v>0</v>
      </c>
    </row>
    <row r="577" spans="2:38" ht="14.45" x14ac:dyDescent="0.3">
      <c r="B577" s="205" t="s">
        <v>1506</v>
      </c>
      <c r="C577" s="206" t="s">
        <v>1507</v>
      </c>
      <c r="D5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07">
        <f t="shared" si="295"/>
        <v>0</v>
      </c>
      <c r="G577" s="207"/>
      <c r="H577" s="207">
        <f t="shared" si="296"/>
        <v>0</v>
      </c>
      <c r="I577" s="207"/>
      <c r="J577" s="207">
        <f t="shared" si="297"/>
        <v>0</v>
      </c>
      <c r="K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07">
        <f t="shared" si="298"/>
        <v>0</v>
      </c>
      <c r="Z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07">
        <f t="shared" si="299"/>
        <v>0</v>
      </c>
      <c r="AD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07">
        <f t="shared" si="300"/>
        <v>0</v>
      </c>
      <c r="AH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07">
        <f t="shared" si="301"/>
        <v>0</v>
      </c>
      <c r="AL577" s="207">
        <f t="shared" si="302"/>
        <v>0</v>
      </c>
    </row>
    <row r="578" spans="2:38" ht="14.45" x14ac:dyDescent="0.3">
      <c r="B578" s="205" t="s">
        <v>1508</v>
      </c>
      <c r="C578" s="206" t="s">
        <v>1509</v>
      </c>
      <c r="D5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07">
        <f t="shared" si="295"/>
        <v>0</v>
      </c>
      <c r="G578" s="207"/>
      <c r="H578" s="207">
        <f t="shared" si="296"/>
        <v>0</v>
      </c>
      <c r="I578" s="207"/>
      <c r="J578" s="207">
        <f t="shared" si="297"/>
        <v>0</v>
      </c>
      <c r="K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07">
        <f t="shared" si="298"/>
        <v>0</v>
      </c>
      <c r="Z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07">
        <f t="shared" si="299"/>
        <v>0</v>
      </c>
      <c r="AD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07">
        <f t="shared" si="300"/>
        <v>0</v>
      </c>
      <c r="AH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07">
        <f t="shared" si="301"/>
        <v>0</v>
      </c>
      <c r="AL578" s="207">
        <f t="shared" si="302"/>
        <v>0</v>
      </c>
    </row>
    <row r="579" spans="2:38" ht="14.45" x14ac:dyDescent="0.3">
      <c r="B579" s="205" t="s">
        <v>1510</v>
      </c>
      <c r="C579" s="206" t="s">
        <v>1511</v>
      </c>
      <c r="D5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07">
        <f t="shared" si="295"/>
        <v>0</v>
      </c>
      <c r="G579" s="207"/>
      <c r="H579" s="207">
        <f t="shared" si="296"/>
        <v>0</v>
      </c>
      <c r="I579" s="207"/>
      <c r="J579" s="207">
        <f t="shared" si="297"/>
        <v>0</v>
      </c>
      <c r="K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07">
        <f t="shared" si="298"/>
        <v>0</v>
      </c>
      <c r="Z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07">
        <f t="shared" si="299"/>
        <v>0</v>
      </c>
      <c r="AD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07">
        <f t="shared" si="300"/>
        <v>0</v>
      </c>
      <c r="AH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07">
        <f t="shared" si="301"/>
        <v>0</v>
      </c>
      <c r="AL579" s="207">
        <f t="shared" si="302"/>
        <v>0</v>
      </c>
    </row>
    <row r="580" spans="2:38" ht="14.45" x14ac:dyDescent="0.3">
      <c r="B580" s="205" t="s">
        <v>1512</v>
      </c>
      <c r="C580" s="206" t="s">
        <v>1513</v>
      </c>
      <c r="D5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07">
        <f t="shared" si="295"/>
        <v>0</v>
      </c>
      <c r="G580" s="207"/>
      <c r="H580" s="207">
        <f t="shared" si="296"/>
        <v>0</v>
      </c>
      <c r="I580" s="207"/>
      <c r="J580" s="207">
        <f t="shared" si="297"/>
        <v>0</v>
      </c>
      <c r="K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07">
        <f t="shared" si="298"/>
        <v>0</v>
      </c>
      <c r="Z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07">
        <f t="shared" si="299"/>
        <v>0</v>
      </c>
      <c r="AD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07">
        <f t="shared" si="300"/>
        <v>0</v>
      </c>
      <c r="AH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07">
        <f t="shared" si="301"/>
        <v>0</v>
      </c>
      <c r="AL580" s="207">
        <f t="shared" si="302"/>
        <v>0</v>
      </c>
    </row>
    <row r="581" spans="2:38" ht="14.45" x14ac:dyDescent="0.3">
      <c r="B581" s="202" t="s">
        <v>1514</v>
      </c>
      <c r="C581" s="203" t="s">
        <v>1515</v>
      </c>
      <c r="D581" s="204">
        <f>SUM(D582:D586)</f>
        <v>296072.41666666669</v>
      </c>
      <c r="E581" s="204">
        <f>SUM(E582:E586)</f>
        <v>0</v>
      </c>
      <c r="F581" s="204">
        <f t="shared" si="295"/>
        <v>296072.41666666669</v>
      </c>
      <c r="G581" s="204">
        <f>SUM(G582:G586)</f>
        <v>0</v>
      </c>
      <c r="H581" s="204">
        <f t="shared" si="296"/>
        <v>296072.41666666669</v>
      </c>
      <c r="I581" s="204">
        <f>SUM(I582:I586)</f>
        <v>0</v>
      </c>
      <c r="J581" s="204">
        <f t="shared" si="297"/>
        <v>296072.41666666669</v>
      </c>
      <c r="K581" s="204">
        <f t="shared" ref="K581:X581" si="303">SUM(K582:K586)</f>
        <v>296072.41666666669</v>
      </c>
      <c r="L581" s="204">
        <f t="shared" si="303"/>
        <v>0</v>
      </c>
      <c r="M581" s="204">
        <f t="shared" si="303"/>
        <v>0</v>
      </c>
      <c r="N581" s="204">
        <f t="shared" si="303"/>
        <v>0</v>
      </c>
      <c r="O581" s="204">
        <f t="shared" si="303"/>
        <v>0</v>
      </c>
      <c r="P581" s="204">
        <f t="shared" si="303"/>
        <v>0</v>
      </c>
      <c r="Q581" s="204">
        <f t="shared" si="303"/>
        <v>0</v>
      </c>
      <c r="R581" s="204">
        <f t="shared" si="303"/>
        <v>0</v>
      </c>
      <c r="S581" s="204">
        <f t="shared" si="303"/>
        <v>0</v>
      </c>
      <c r="T581" s="204">
        <f t="shared" si="303"/>
        <v>0</v>
      </c>
      <c r="U581" s="204">
        <f t="shared" si="303"/>
        <v>0</v>
      </c>
      <c r="V581" s="204">
        <f t="shared" si="303"/>
        <v>0</v>
      </c>
      <c r="W581" s="204">
        <f t="shared" si="303"/>
        <v>0</v>
      </c>
      <c r="X581" s="204">
        <f t="shared" si="303"/>
        <v>20088.25</v>
      </c>
      <c r="Y581" s="204">
        <f t="shared" si="298"/>
        <v>20088.25</v>
      </c>
      <c r="Z581" s="204">
        <f>SUM(Z582:Z586)</f>
        <v>74156.666666666657</v>
      </c>
      <c r="AA581" s="204">
        <f>SUM(AA582:AA586)</f>
        <v>183427.5</v>
      </c>
      <c r="AB581" s="204">
        <f>SUM(AB582:AB586)</f>
        <v>0</v>
      </c>
      <c r="AC581" s="204">
        <f t="shared" si="299"/>
        <v>257584.16666666666</v>
      </c>
      <c r="AD581" s="204">
        <f>SUM(AD582:AD586)</f>
        <v>0</v>
      </c>
      <c r="AE581" s="204">
        <f>SUM(AE582:AE586)</f>
        <v>18400</v>
      </c>
      <c r="AF581" s="204">
        <f>SUM(AF582:AF586)</f>
        <v>0</v>
      </c>
      <c r="AG581" s="204">
        <f t="shared" si="300"/>
        <v>18400</v>
      </c>
      <c r="AH581" s="204">
        <f>SUM(AH582:AH586)</f>
        <v>0</v>
      </c>
      <c r="AI581" s="204">
        <f>SUM(AI582:AI586)</f>
        <v>0</v>
      </c>
      <c r="AJ581" s="204">
        <f>SUM(AJ582:AJ586)</f>
        <v>0</v>
      </c>
      <c r="AK581" s="204">
        <f t="shared" si="301"/>
        <v>0</v>
      </c>
      <c r="AL581" s="204">
        <f t="shared" si="302"/>
        <v>296072.41666666663</v>
      </c>
    </row>
    <row r="582" spans="2:38" x14ac:dyDescent="0.25">
      <c r="B582" s="205" t="s">
        <v>1516</v>
      </c>
      <c r="C582" s="206" t="s">
        <v>1517</v>
      </c>
      <c r="D5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140000</v>
      </c>
      <c r="E5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07">
        <f t="shared" si="295"/>
        <v>140000</v>
      </c>
      <c r="G582" s="207"/>
      <c r="H582" s="207">
        <f t="shared" si="296"/>
        <v>140000</v>
      </c>
      <c r="I582" s="207"/>
      <c r="J582" s="207">
        <f t="shared" si="297"/>
        <v>140000</v>
      </c>
      <c r="K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140000</v>
      </c>
      <c r="L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07">
        <f t="shared" si="298"/>
        <v>0</v>
      </c>
      <c r="Z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AA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AB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07">
        <f t="shared" si="299"/>
        <v>140000</v>
      </c>
      <c r="AD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07">
        <f t="shared" si="300"/>
        <v>0</v>
      </c>
      <c r="AH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07">
        <f t="shared" si="301"/>
        <v>0</v>
      </c>
      <c r="AL582" s="207">
        <f t="shared" si="302"/>
        <v>140000</v>
      </c>
    </row>
    <row r="583" spans="2:38" x14ac:dyDescent="0.25">
      <c r="B583" s="205" t="s">
        <v>1518</v>
      </c>
      <c r="C583" s="206" t="s">
        <v>1519</v>
      </c>
      <c r="D5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07">
        <f t="shared" si="295"/>
        <v>0</v>
      </c>
      <c r="G583" s="207"/>
      <c r="H583" s="207">
        <f t="shared" si="296"/>
        <v>0</v>
      </c>
      <c r="I583" s="207"/>
      <c r="J583" s="207">
        <f t="shared" si="297"/>
        <v>0</v>
      </c>
      <c r="K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07">
        <f t="shared" si="298"/>
        <v>0</v>
      </c>
      <c r="Z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07">
        <f t="shared" si="299"/>
        <v>0</v>
      </c>
      <c r="AD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07">
        <f t="shared" si="300"/>
        <v>0</v>
      </c>
      <c r="AH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07">
        <f t="shared" si="301"/>
        <v>0</v>
      </c>
      <c r="AL583" s="207">
        <f t="shared" si="302"/>
        <v>0</v>
      </c>
    </row>
    <row r="584" spans="2:38" x14ac:dyDescent="0.25">
      <c r="B584" s="205" t="s">
        <v>1520</v>
      </c>
      <c r="C584" s="206" t="s">
        <v>1521</v>
      </c>
      <c r="D5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07">
        <f t="shared" si="295"/>
        <v>0</v>
      </c>
      <c r="G584" s="207"/>
      <c r="H584" s="207">
        <f t="shared" si="296"/>
        <v>0</v>
      </c>
      <c r="I584" s="207"/>
      <c r="J584" s="207">
        <f t="shared" si="297"/>
        <v>0</v>
      </c>
      <c r="K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07">
        <f t="shared" si="298"/>
        <v>0</v>
      </c>
      <c r="Z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07">
        <f t="shared" si="299"/>
        <v>0</v>
      </c>
      <c r="AD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07">
        <f t="shared" si="300"/>
        <v>0</v>
      </c>
      <c r="AH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07">
        <f t="shared" si="301"/>
        <v>0</v>
      </c>
      <c r="AL584" s="207">
        <f t="shared" si="302"/>
        <v>0</v>
      </c>
    </row>
    <row r="585" spans="2:38" x14ac:dyDescent="0.25">
      <c r="B585" s="205" t="s">
        <v>1522</v>
      </c>
      <c r="C585" s="206" t="s">
        <v>1523</v>
      </c>
      <c r="D5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07">
        <f t="shared" si="295"/>
        <v>0</v>
      </c>
      <c r="G585" s="207"/>
      <c r="H585" s="207">
        <f t="shared" si="296"/>
        <v>0</v>
      </c>
      <c r="I585" s="207"/>
      <c r="J585" s="207">
        <f t="shared" si="297"/>
        <v>0</v>
      </c>
      <c r="K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07">
        <f t="shared" si="298"/>
        <v>0</v>
      </c>
      <c r="Z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07">
        <f t="shared" si="299"/>
        <v>0</v>
      </c>
      <c r="AD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07">
        <f t="shared" si="300"/>
        <v>0</v>
      </c>
      <c r="AH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07">
        <f t="shared" si="301"/>
        <v>0</v>
      </c>
      <c r="AL585" s="207">
        <f t="shared" si="302"/>
        <v>0</v>
      </c>
    </row>
    <row r="586" spans="2:38" x14ac:dyDescent="0.25">
      <c r="B586" s="205" t="s">
        <v>1524</v>
      </c>
      <c r="C586" s="206" t="s">
        <v>1525</v>
      </c>
      <c r="D5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156072.41666666669</v>
      </c>
      <c r="E5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07">
        <f t="shared" si="295"/>
        <v>156072.41666666669</v>
      </c>
      <c r="G586" s="207"/>
      <c r="H586" s="207">
        <f t="shared" si="296"/>
        <v>156072.41666666669</v>
      </c>
      <c r="I586" s="207"/>
      <c r="J586" s="207">
        <f t="shared" si="297"/>
        <v>156072.41666666669</v>
      </c>
      <c r="K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156072.41666666669</v>
      </c>
      <c r="L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20088.25</v>
      </c>
      <c r="Y586" s="207">
        <f t="shared" si="298"/>
        <v>20088.25</v>
      </c>
      <c r="Z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34156.666666666664</v>
      </c>
      <c r="AA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83427.5</v>
      </c>
      <c r="AB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07">
        <f t="shared" si="299"/>
        <v>117584.16666666666</v>
      </c>
      <c r="AD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18400</v>
      </c>
      <c r="AF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07">
        <f t="shared" si="300"/>
        <v>18400</v>
      </c>
      <c r="AH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07">
        <f t="shared" si="301"/>
        <v>0</v>
      </c>
      <c r="AL586" s="207">
        <f t="shared" si="302"/>
        <v>156072.41666666666</v>
      </c>
    </row>
    <row r="587" spans="2:38" ht="26.25" x14ac:dyDescent="0.25">
      <c r="B587" s="208"/>
      <c r="C587" s="209" t="s">
        <v>311</v>
      </c>
      <c r="D587" s="210">
        <f>D12+D86+D97+D110+D212+D229+D330+D336+D393+D407+D412+D449+D501+D518+D562+D581</f>
        <v>14839029.805</v>
      </c>
      <c r="E587" s="210">
        <f>E12+E86+E97+E110+E212+E229+E330+E336+E393+E407+E412+E449+E501+E518+E562</f>
        <v>108248874.095</v>
      </c>
      <c r="F587" s="210">
        <f>D587+E587</f>
        <v>123087903.90000001</v>
      </c>
      <c r="G587" s="210">
        <f>G12+G86+G97+G110+G212+G229+G330+G336+G393+G407+G412+G449+G501+G518+G562</f>
        <v>0</v>
      </c>
      <c r="H587" s="210">
        <f>F587-G587</f>
        <v>123087903.90000001</v>
      </c>
      <c r="I587" s="210">
        <f>I12+I86+I97+I110+I212+I229+I330+I336+I393+I407+I412+I449+I501+I518+I562</f>
        <v>0</v>
      </c>
      <c r="J587" s="210">
        <f>F587-I587</f>
        <v>123087903.90000001</v>
      </c>
      <c r="K587" s="210">
        <f t="shared" ref="K587:X587" si="304">K12+K86+K97+K110+K212+K229+K330+K336+K393+K407+K412+K449+K501+K518+K562</f>
        <v>3363623.6833333331</v>
      </c>
      <c r="L587" s="210">
        <f t="shared" si="304"/>
        <v>234695</v>
      </c>
      <c r="M587" s="210">
        <f t="shared" si="304"/>
        <v>208890</v>
      </c>
      <c r="N587" s="210">
        <f t="shared" si="304"/>
        <v>5950433.6399999997</v>
      </c>
      <c r="O587" s="210">
        <f t="shared" si="304"/>
        <v>584010</v>
      </c>
      <c r="P587" s="210">
        <f t="shared" si="304"/>
        <v>3628600</v>
      </c>
      <c r="Q587" s="210">
        <f t="shared" si="304"/>
        <v>301400</v>
      </c>
      <c r="R587" s="210">
        <f t="shared" si="304"/>
        <v>9000</v>
      </c>
      <c r="S587" s="210">
        <f t="shared" si="304"/>
        <v>97954000</v>
      </c>
      <c r="T587" s="210">
        <f t="shared" si="304"/>
        <v>6000</v>
      </c>
      <c r="U587" s="210">
        <f t="shared" si="304"/>
        <v>6022179.1600000001</v>
      </c>
      <c r="V587" s="210">
        <f t="shared" si="304"/>
        <v>100534705</v>
      </c>
      <c r="W587" s="210">
        <f t="shared" si="304"/>
        <v>1229305.8333333335</v>
      </c>
      <c r="X587" s="210">
        <f t="shared" si="304"/>
        <v>7556882.0100000007</v>
      </c>
      <c r="Y587" s="210">
        <f>V587+W587+X587</f>
        <v>109320892.84333333</v>
      </c>
      <c r="Z587" s="210">
        <f>Z12+Z86+Z97+Z110+Z212+Z229+Z330+Z336+Z393+Z407+Z412+Z449+Z501+Z518+Z562</f>
        <v>190890</v>
      </c>
      <c r="AA587" s="210">
        <f>AA12+AA86+AA97+AA110+AA212+AA229+AA330+AA336+AA393+AA407+AA412+AA449+AA501+AA518+AA562</f>
        <v>76550</v>
      </c>
      <c r="AB587" s="210">
        <f>AB12+AB86+AB97+AB110+AB212+AB229+AB330+AB336+AB393+AB407+AB412+AB449+AB501+AB518+AB562</f>
        <v>554650</v>
      </c>
      <c r="AC587" s="210">
        <f>Z587+AA587+AB587</f>
        <v>822090</v>
      </c>
      <c r="AD587" s="210">
        <f>AD12+AD86+AD97+AD110+AD212+AD229+AD330+AD336+AD393+AD407+AD412+AD449+AD501+AD518+AD562</f>
        <v>200000</v>
      </c>
      <c r="AE587" s="210">
        <f>AE12+AE86+AE97+AE110+AE212+AE229+AE330+AE336+AE393+AE407+AE412+AE449+AE501+AE518+AE562</f>
        <v>4865243.6399999997</v>
      </c>
      <c r="AF587" s="210">
        <f>AF12+AF86+AF97+AF110+AF212+AF229+AF330+AF336+AF393+AF407+AF412+AF449+AF501+AF518+AF562</f>
        <v>2935750</v>
      </c>
      <c r="AG587" s="210">
        <f>AD587+AE587+AF587</f>
        <v>8000993.6399999997</v>
      </c>
      <c r="AH587" s="210">
        <f>AH12+AH86+AH97+AH110+AH212+AH229+AH330+AH336+AH393+AH407+AH412+AH449+AH501+AH518+AH562</f>
        <v>0</v>
      </c>
      <c r="AI587" s="210">
        <f>AI12+AI86+AI97+AI110+AI212+AI229+AI330+AI336+AI393+AI407+AI412+AI449+AI501+AI518+AI562</f>
        <v>0</v>
      </c>
      <c r="AJ587" s="210">
        <f>AJ12+AJ86+AJ97+AJ110+AJ212+AJ229+AJ330+AJ336+AJ393+AJ407+AJ412+AJ449+AJ501+AJ518+AJ562</f>
        <v>24600</v>
      </c>
      <c r="AK587" s="210">
        <f>AH587+AI587+AJ587</f>
        <v>24600</v>
      </c>
      <c r="AL587" s="210">
        <f>Y587+AC587+AG587+AK587</f>
        <v>118168576.48333333</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905"/>
  <sheetViews>
    <sheetView showGridLines="0" topLeftCell="A672" zoomScale="87" zoomScaleNormal="87" workbookViewId="0">
      <selection activeCell="I492" sqref="I492"/>
    </sheetView>
  </sheetViews>
  <sheetFormatPr baseColWidth="10" defaultColWidth="11.5703125" defaultRowHeight="15" x14ac:dyDescent="0.25"/>
  <cols>
    <col min="1" max="1" width="1.85546875" style="108" customWidth="1"/>
    <col min="2" max="2" width="17" style="108" customWidth="1"/>
    <col min="3" max="3" width="50" style="108" bestFit="1" customWidth="1"/>
    <col min="4" max="4" width="23.5703125" style="108" customWidth="1"/>
    <col min="5" max="5" width="10.140625" style="108" customWidth="1"/>
    <col min="6" max="7" width="13.85546875" style="108" customWidth="1"/>
    <col min="8" max="8" width="13.85546875" style="95" customWidth="1"/>
    <col min="9" max="9" width="21.5703125" style="108" customWidth="1"/>
    <col min="10" max="10" width="25.85546875" style="108" customWidth="1"/>
    <col min="11" max="11" width="29.7109375" style="108" customWidth="1"/>
    <col min="12" max="12" width="14.42578125" style="108" customWidth="1"/>
    <col min="13" max="33" width="11.5703125" style="108"/>
    <col min="34" max="34" width="45.42578125" style="108" bestFit="1" customWidth="1"/>
    <col min="35" max="35" width="35.28515625" style="108" bestFit="1" customWidth="1"/>
    <col min="36" max="36" width="35.7109375" style="108" bestFit="1" customWidth="1"/>
    <col min="37" max="41" width="46" style="108" customWidth="1"/>
    <col min="42" max="45" width="46.5703125" style="108" bestFit="1" customWidth="1"/>
    <col min="46" max="49" width="46.7109375" style="108" bestFit="1" customWidth="1"/>
    <col min="50" max="53" width="46.140625" style="108" bestFit="1" customWidth="1"/>
    <col min="54" max="56" width="45.42578125" style="108" bestFit="1" customWidth="1"/>
    <col min="57" max="57" width="49.28515625" style="108" bestFit="1" customWidth="1"/>
    <col min="58" max="61" width="46" style="108" bestFit="1" customWidth="1"/>
    <col min="62" max="65" width="46.5703125" style="108" bestFit="1" customWidth="1"/>
    <col min="66" max="69" width="46.7109375" style="108" bestFit="1" customWidth="1"/>
    <col min="70" max="73" width="46.140625" style="108" bestFit="1" customWidth="1"/>
    <col min="74" max="77" width="12.7109375" style="108" bestFit="1" customWidth="1"/>
    <col min="78" max="78" width="11.5703125" style="108"/>
    <col min="79" max="79" width="12.7109375" style="108" bestFit="1" customWidth="1"/>
    <col min="80" max="80" width="11.5703125" style="108"/>
    <col min="81" max="83" width="12.7109375" style="108" bestFit="1" customWidth="1"/>
    <col min="84" max="16384" width="11.5703125" style="108"/>
  </cols>
  <sheetData>
    <row r="1" spans="1:576" ht="25.9" hidden="1" x14ac:dyDescent="0.3">
      <c r="A1" s="211"/>
      <c r="B1" s="214"/>
      <c r="C1" s="205" t="s">
        <v>319</v>
      </c>
      <c r="D1" s="205" t="s">
        <v>685</v>
      </c>
      <c r="E1" s="205" t="s">
        <v>687</v>
      </c>
      <c r="F1" s="205" t="s">
        <v>689</v>
      </c>
      <c r="G1" s="205" t="s">
        <v>691</v>
      </c>
      <c r="H1" s="205" t="s">
        <v>693</v>
      </c>
      <c r="I1" s="205" t="s">
        <v>695</v>
      </c>
      <c r="J1" s="205" t="s">
        <v>320</v>
      </c>
      <c r="K1" s="205" t="s">
        <v>698</v>
      </c>
      <c r="L1" s="205" t="s">
        <v>321</v>
      </c>
      <c r="M1" s="205" t="s">
        <v>700</v>
      </c>
      <c r="N1" s="205" t="s">
        <v>702</v>
      </c>
      <c r="O1" s="205" t="s">
        <v>704</v>
      </c>
      <c r="P1" s="205" t="s">
        <v>322</v>
      </c>
      <c r="Q1" s="205" t="s">
        <v>705</v>
      </c>
      <c r="R1" s="205" t="s">
        <v>708</v>
      </c>
      <c r="S1" s="205" t="s">
        <v>323</v>
      </c>
      <c r="T1" s="205" t="s">
        <v>710</v>
      </c>
      <c r="U1" s="205" t="s">
        <v>324</v>
      </c>
      <c r="V1" s="205" t="s">
        <v>711</v>
      </c>
      <c r="W1" s="205" t="s">
        <v>712</v>
      </c>
      <c r="X1" s="205" t="s">
        <v>716</v>
      </c>
      <c r="Y1" s="205" t="s">
        <v>316</v>
      </c>
      <c r="Z1" s="205" t="s">
        <v>731</v>
      </c>
      <c r="AA1" s="214"/>
      <c r="AB1" s="205" t="s">
        <v>733</v>
      </c>
      <c r="AC1" s="205" t="s">
        <v>326</v>
      </c>
      <c r="AD1" s="205" t="s">
        <v>735</v>
      </c>
      <c r="AE1" s="205" t="s">
        <v>737</v>
      </c>
      <c r="AF1" s="205" t="s">
        <v>327</v>
      </c>
      <c r="AG1" s="205" t="s">
        <v>739</v>
      </c>
      <c r="AH1" s="205" t="s">
        <v>741</v>
      </c>
      <c r="AI1" s="205" t="s">
        <v>328</v>
      </c>
      <c r="AJ1" s="205" t="s">
        <v>742</v>
      </c>
      <c r="AK1" s="205" t="s">
        <v>744</v>
      </c>
      <c r="AL1" s="205" t="s">
        <v>745</v>
      </c>
      <c r="AM1" s="205" t="s">
        <v>746</v>
      </c>
      <c r="AN1" s="205" t="s">
        <v>748</v>
      </c>
      <c r="AO1" s="205" t="s">
        <v>750</v>
      </c>
      <c r="AP1" s="205" t="s">
        <v>751</v>
      </c>
      <c r="AQ1" s="205" t="s">
        <v>329</v>
      </c>
      <c r="AR1" s="205" t="s">
        <v>753</v>
      </c>
      <c r="AS1" s="205" t="s">
        <v>755</v>
      </c>
      <c r="AT1" s="205" t="s">
        <v>757</v>
      </c>
      <c r="AU1" s="205" t="s">
        <v>759</v>
      </c>
      <c r="AV1" s="205" t="s">
        <v>761</v>
      </c>
      <c r="AW1" s="205" t="s">
        <v>763</v>
      </c>
      <c r="AX1" s="205" t="s">
        <v>765</v>
      </c>
      <c r="AY1" s="205" t="s">
        <v>767</v>
      </c>
      <c r="AZ1" s="214"/>
      <c r="BA1" s="205" t="s">
        <v>331</v>
      </c>
      <c r="BB1" s="205" t="s">
        <v>789</v>
      </c>
      <c r="BC1" s="205" t="s">
        <v>332</v>
      </c>
      <c r="BD1" s="205" t="s">
        <v>791</v>
      </c>
      <c r="BE1" s="205" t="s">
        <v>793</v>
      </c>
      <c r="BF1" s="214"/>
      <c r="BG1" s="205" t="s">
        <v>334</v>
      </c>
      <c r="BH1" s="205" t="s">
        <v>795</v>
      </c>
      <c r="BI1" s="205" t="s">
        <v>335</v>
      </c>
      <c r="BJ1" s="205" t="s">
        <v>797</v>
      </c>
      <c r="BK1" s="205" t="s">
        <v>799</v>
      </c>
      <c r="BL1" s="205" t="s">
        <v>801</v>
      </c>
      <c r="BM1" s="214"/>
      <c r="BN1" s="205" t="s">
        <v>807</v>
      </c>
      <c r="BO1" s="205" t="s">
        <v>809</v>
      </c>
      <c r="BP1" s="205" t="s">
        <v>337</v>
      </c>
      <c r="BQ1" s="205" t="s">
        <v>803</v>
      </c>
      <c r="BR1" s="205" t="s">
        <v>805</v>
      </c>
      <c r="BS1" s="205" t="s">
        <v>338</v>
      </c>
      <c r="BT1" s="205" t="s">
        <v>811</v>
      </c>
      <c r="BU1" s="205" t="s">
        <v>339</v>
      </c>
      <c r="BV1" s="205" t="s">
        <v>812</v>
      </c>
      <c r="BW1" s="202"/>
      <c r="BX1" s="214"/>
      <c r="BY1" s="205" t="s">
        <v>340</v>
      </c>
      <c r="BZ1" s="205" t="s">
        <v>717</v>
      </c>
      <c r="CA1" s="205" t="s">
        <v>719</v>
      </c>
      <c r="CB1" s="205" t="s">
        <v>721</v>
      </c>
      <c r="CC1" s="205" t="s">
        <v>341</v>
      </c>
      <c r="CD1" s="205" t="s">
        <v>723</v>
      </c>
      <c r="CE1" s="205" t="s">
        <v>725</v>
      </c>
      <c r="CF1" s="205" t="s">
        <v>727</v>
      </c>
      <c r="CG1" s="205" t="s">
        <v>729</v>
      </c>
      <c r="CH1" s="202"/>
      <c r="CI1" s="214"/>
      <c r="CJ1" s="205" t="s">
        <v>342</v>
      </c>
      <c r="CK1" s="205" t="s">
        <v>769</v>
      </c>
      <c r="CL1" s="205" t="s">
        <v>771</v>
      </c>
      <c r="CM1" s="205" t="s">
        <v>773</v>
      </c>
      <c r="CN1" s="205" t="s">
        <v>775</v>
      </c>
      <c r="CO1" s="205" t="s">
        <v>777</v>
      </c>
      <c r="CP1" s="205" t="s">
        <v>779</v>
      </c>
      <c r="CQ1" s="205" t="s">
        <v>781</v>
      </c>
      <c r="CR1" s="205" t="s">
        <v>783</v>
      </c>
      <c r="CS1" s="205" t="s">
        <v>785</v>
      </c>
      <c r="CT1" s="205" t="s">
        <v>787</v>
      </c>
      <c r="CU1" s="202"/>
      <c r="CV1" s="214"/>
      <c r="CW1" s="205" t="s">
        <v>813</v>
      </c>
      <c r="CX1" s="205" t="s">
        <v>814</v>
      </c>
      <c r="CY1" s="205" t="s">
        <v>816</v>
      </c>
      <c r="CZ1" s="205" t="s">
        <v>345</v>
      </c>
      <c r="DA1" s="205" t="s">
        <v>818</v>
      </c>
      <c r="DB1" s="205" t="s">
        <v>820</v>
      </c>
      <c r="DC1" s="205" t="s">
        <v>822</v>
      </c>
      <c r="DD1" s="205" t="s">
        <v>824</v>
      </c>
      <c r="DE1" s="205" t="s">
        <v>826</v>
      </c>
      <c r="DF1" s="205" t="s">
        <v>828</v>
      </c>
      <c r="DG1" s="214"/>
      <c r="DH1" s="205" t="s">
        <v>347</v>
      </c>
      <c r="DI1" s="205" t="s">
        <v>830</v>
      </c>
      <c r="DJ1" s="205" t="s">
        <v>348</v>
      </c>
      <c r="DK1" s="205" t="s">
        <v>832</v>
      </c>
      <c r="DL1" s="205" t="s">
        <v>834</v>
      </c>
      <c r="DM1" s="205" t="s">
        <v>836</v>
      </c>
      <c r="DN1" s="205" t="s">
        <v>838</v>
      </c>
      <c r="DO1" s="205" t="s">
        <v>840</v>
      </c>
      <c r="DP1" s="205" t="s">
        <v>842</v>
      </c>
      <c r="DQ1" s="205" t="s">
        <v>844</v>
      </c>
      <c r="DR1" s="205" t="s">
        <v>349</v>
      </c>
      <c r="DS1" s="205" t="s">
        <v>846</v>
      </c>
      <c r="DT1" s="205" t="s">
        <v>848</v>
      </c>
      <c r="DU1" s="205" t="s">
        <v>850</v>
      </c>
      <c r="DV1" s="214"/>
      <c r="DW1" s="205" t="s">
        <v>852</v>
      </c>
      <c r="DX1" s="205" t="s">
        <v>351</v>
      </c>
      <c r="DY1" s="205" t="s">
        <v>854</v>
      </c>
      <c r="DZ1" s="205" t="s">
        <v>352</v>
      </c>
      <c r="EA1" s="205" t="s">
        <v>856</v>
      </c>
      <c r="EB1" s="205" t="s">
        <v>858</v>
      </c>
      <c r="EC1" s="205" t="s">
        <v>860</v>
      </c>
      <c r="ED1" s="205" t="s">
        <v>862</v>
      </c>
      <c r="EE1" s="205" t="s">
        <v>864</v>
      </c>
      <c r="EF1" s="205" t="s">
        <v>866</v>
      </c>
      <c r="EG1" s="205" t="s">
        <v>868</v>
      </c>
      <c r="EH1" s="205" t="s">
        <v>870</v>
      </c>
      <c r="EI1" s="205" t="s">
        <v>872</v>
      </c>
      <c r="EJ1" s="205" t="s">
        <v>874</v>
      </c>
      <c r="EK1" s="205" t="s">
        <v>876</v>
      </c>
      <c r="EL1" s="214"/>
      <c r="EM1" s="205" t="s">
        <v>878</v>
      </c>
      <c r="EN1" s="205" t="s">
        <v>354</v>
      </c>
      <c r="EO1" s="205" t="s">
        <v>880</v>
      </c>
      <c r="EP1" s="205" t="s">
        <v>882</v>
      </c>
      <c r="EQ1" s="205" t="s">
        <v>355</v>
      </c>
      <c r="ER1" s="205" t="s">
        <v>884</v>
      </c>
      <c r="ES1" s="205" t="s">
        <v>886</v>
      </c>
      <c r="ET1" s="205" t="s">
        <v>356</v>
      </c>
      <c r="EU1" s="205" t="s">
        <v>888</v>
      </c>
      <c r="EV1" s="205" t="s">
        <v>890</v>
      </c>
      <c r="EW1" s="205" t="s">
        <v>892</v>
      </c>
      <c r="EX1" s="205" t="s">
        <v>357</v>
      </c>
      <c r="EY1" s="205" t="s">
        <v>894</v>
      </c>
      <c r="EZ1" s="205" t="s">
        <v>896</v>
      </c>
      <c r="FA1" s="214"/>
      <c r="FB1" s="205" t="s">
        <v>359</v>
      </c>
      <c r="FC1" s="205" t="s">
        <v>898</v>
      </c>
      <c r="FD1" s="205" t="s">
        <v>900</v>
      </c>
      <c r="FE1" s="205" t="s">
        <v>902</v>
      </c>
      <c r="FF1" s="205" t="s">
        <v>904</v>
      </c>
      <c r="FG1" s="205" t="s">
        <v>360</v>
      </c>
      <c r="FH1" s="205" t="s">
        <v>906</v>
      </c>
      <c r="FI1" s="205" t="s">
        <v>908</v>
      </c>
      <c r="FJ1" s="205" t="s">
        <v>910</v>
      </c>
      <c r="FK1" s="205" t="s">
        <v>912</v>
      </c>
      <c r="FL1" s="205" t="s">
        <v>914</v>
      </c>
      <c r="FM1" s="205" t="s">
        <v>361</v>
      </c>
      <c r="FN1" s="205" t="s">
        <v>917</v>
      </c>
      <c r="FO1" s="205" t="s">
        <v>362</v>
      </c>
      <c r="FP1" s="205" t="s">
        <v>920</v>
      </c>
      <c r="FQ1" s="205" t="s">
        <v>921</v>
      </c>
      <c r="FR1" s="205" t="s">
        <v>923</v>
      </c>
      <c r="FS1" s="205" t="s">
        <v>363</v>
      </c>
      <c r="FT1" s="205" t="s">
        <v>926</v>
      </c>
      <c r="FU1" s="205" t="s">
        <v>927</v>
      </c>
      <c r="FV1" s="205" t="s">
        <v>929</v>
      </c>
      <c r="FW1" s="205" t="s">
        <v>364</v>
      </c>
      <c r="FX1" s="205" t="s">
        <v>932</v>
      </c>
      <c r="FY1" s="205" t="s">
        <v>934</v>
      </c>
      <c r="FZ1" s="205" t="s">
        <v>936</v>
      </c>
      <c r="GA1" s="214"/>
      <c r="GB1" s="205" t="s">
        <v>366</v>
      </c>
      <c r="GC1" s="205" t="s">
        <v>367</v>
      </c>
      <c r="GD1" s="214"/>
      <c r="GE1" s="205" t="s">
        <v>369</v>
      </c>
      <c r="GF1" s="205" t="s">
        <v>959</v>
      </c>
      <c r="GG1" s="205" t="s">
        <v>961</v>
      </c>
      <c r="GH1" s="205" t="s">
        <v>963</v>
      </c>
      <c r="GI1" s="205" t="s">
        <v>965</v>
      </c>
      <c r="GJ1" s="205" t="s">
        <v>967</v>
      </c>
      <c r="GK1" s="214"/>
      <c r="GL1" s="205" t="s">
        <v>371</v>
      </c>
      <c r="GM1" s="205" t="s">
        <v>969</v>
      </c>
      <c r="GN1" s="205" t="s">
        <v>971</v>
      </c>
      <c r="GO1" s="205" t="s">
        <v>973</v>
      </c>
      <c r="GP1" s="205" t="s">
        <v>975</v>
      </c>
      <c r="GQ1" s="205" t="s">
        <v>977</v>
      </c>
      <c r="GR1" s="205" t="s">
        <v>979</v>
      </c>
      <c r="GS1" s="202"/>
      <c r="GT1" s="214"/>
      <c r="GU1" s="205" t="s">
        <v>372</v>
      </c>
      <c r="GV1" s="205" t="s">
        <v>938</v>
      </c>
      <c r="GW1" s="205" t="s">
        <v>940</v>
      </c>
      <c r="GX1" s="205" t="s">
        <v>942</v>
      </c>
      <c r="GY1" s="205" t="s">
        <v>944</v>
      </c>
      <c r="GZ1" s="205" t="s">
        <v>946</v>
      </c>
      <c r="HA1" s="205" t="s">
        <v>948</v>
      </c>
      <c r="HB1" s="214"/>
      <c r="HC1" s="205" t="s">
        <v>373</v>
      </c>
      <c r="HD1" s="205" t="s">
        <v>950</v>
      </c>
      <c r="HE1" s="205" t="s">
        <v>952</v>
      </c>
      <c r="HF1" s="205" t="s">
        <v>953</v>
      </c>
      <c r="HG1" s="205" t="s">
        <v>374</v>
      </c>
      <c r="HH1" s="205" t="s">
        <v>956</v>
      </c>
      <c r="HI1" s="205" t="s">
        <v>957</v>
      </c>
      <c r="HJ1" s="202"/>
      <c r="HK1" s="214"/>
      <c r="HL1" s="205" t="s">
        <v>377</v>
      </c>
      <c r="HM1" s="205" t="s">
        <v>981</v>
      </c>
      <c r="HN1" s="205" t="s">
        <v>983</v>
      </c>
      <c r="HO1" s="205" t="s">
        <v>985</v>
      </c>
      <c r="HP1" s="205" t="s">
        <v>987</v>
      </c>
      <c r="HQ1" s="205" t="s">
        <v>378</v>
      </c>
      <c r="HR1" s="205" t="s">
        <v>990</v>
      </c>
      <c r="HS1" s="214"/>
      <c r="HT1" s="205" t="s">
        <v>992</v>
      </c>
      <c r="HU1" s="205" t="s">
        <v>994</v>
      </c>
      <c r="HV1" s="205" t="s">
        <v>380</v>
      </c>
      <c r="HW1" s="205" t="s">
        <v>997</v>
      </c>
      <c r="HX1" s="205" t="s">
        <v>999</v>
      </c>
      <c r="HY1" s="205" t="s">
        <v>1000</v>
      </c>
      <c r="HZ1" s="205" t="s">
        <v>1002</v>
      </c>
      <c r="IA1" s="214"/>
      <c r="IB1" s="205" t="s">
        <v>1004</v>
      </c>
      <c r="IC1" s="205" t="s">
        <v>1006</v>
      </c>
      <c r="ID1" s="205" t="s">
        <v>1008</v>
      </c>
      <c r="IE1" s="205" t="s">
        <v>382</v>
      </c>
      <c r="IF1" s="205" t="s">
        <v>1010</v>
      </c>
      <c r="IG1" s="205" t="s">
        <v>1012</v>
      </c>
      <c r="IH1" s="205" t="s">
        <v>383</v>
      </c>
      <c r="II1" s="205" t="s">
        <v>1014</v>
      </c>
      <c r="IJ1" s="205" t="s">
        <v>1016</v>
      </c>
      <c r="IK1" s="205" t="s">
        <v>384</v>
      </c>
      <c r="IL1" s="205" t="s">
        <v>1018</v>
      </c>
      <c r="IM1" s="205" t="s">
        <v>1020</v>
      </c>
      <c r="IN1" s="205" t="s">
        <v>1022</v>
      </c>
      <c r="IO1" s="205" t="s">
        <v>1024</v>
      </c>
      <c r="IP1" s="205" t="s">
        <v>385</v>
      </c>
      <c r="IQ1" s="205" t="s">
        <v>1026</v>
      </c>
      <c r="IR1" s="214"/>
      <c r="IS1" s="205" t="s">
        <v>1034</v>
      </c>
      <c r="IT1" s="205" t="s">
        <v>1036</v>
      </c>
      <c r="IU1" s="205" t="s">
        <v>387</v>
      </c>
      <c r="IV1" s="205" t="s">
        <v>1038</v>
      </c>
      <c r="IW1" s="205" t="s">
        <v>1040</v>
      </c>
      <c r="IX1" s="205" t="s">
        <v>1042</v>
      </c>
      <c r="IY1" s="214"/>
      <c r="IZ1" s="205" t="s">
        <v>1044</v>
      </c>
      <c r="JA1" s="205" t="s">
        <v>389</v>
      </c>
      <c r="JB1" s="205" t="s">
        <v>1047</v>
      </c>
      <c r="JC1" s="205" t="s">
        <v>1049</v>
      </c>
      <c r="JD1" s="205" t="s">
        <v>1051</v>
      </c>
      <c r="JE1" s="205" t="s">
        <v>1053</v>
      </c>
      <c r="JF1" s="205" t="s">
        <v>1055</v>
      </c>
      <c r="JG1" s="205" t="s">
        <v>1057</v>
      </c>
      <c r="JH1" s="205" t="s">
        <v>390</v>
      </c>
      <c r="JI1" s="205" t="s">
        <v>1060</v>
      </c>
      <c r="JJ1" s="205" t="s">
        <v>1062</v>
      </c>
      <c r="JK1" s="205" t="s">
        <v>1064</v>
      </c>
      <c r="JL1" s="205" t="s">
        <v>1066</v>
      </c>
      <c r="JM1" s="205" t="s">
        <v>1068</v>
      </c>
      <c r="JN1" s="205" t="s">
        <v>1070</v>
      </c>
      <c r="JO1" s="205" t="s">
        <v>1072</v>
      </c>
      <c r="JP1" s="205" t="s">
        <v>1074</v>
      </c>
      <c r="JQ1" s="205" t="s">
        <v>391</v>
      </c>
      <c r="JR1" s="205" t="s">
        <v>1077</v>
      </c>
      <c r="JS1" s="205" t="s">
        <v>1079</v>
      </c>
      <c r="JT1" s="205" t="s">
        <v>1081</v>
      </c>
      <c r="JU1" s="205" t="s">
        <v>1083</v>
      </c>
      <c r="JV1" s="205" t="s">
        <v>1084</v>
      </c>
      <c r="JW1" s="205" t="s">
        <v>1086</v>
      </c>
      <c r="JX1" s="205" t="s">
        <v>1088</v>
      </c>
      <c r="JY1" s="205" t="s">
        <v>1090</v>
      </c>
      <c r="JZ1" s="205" t="s">
        <v>1092</v>
      </c>
      <c r="KA1" s="205" t="s">
        <v>1094</v>
      </c>
      <c r="KB1" s="205" t="s">
        <v>1096</v>
      </c>
      <c r="KC1" s="205" t="s">
        <v>1098</v>
      </c>
      <c r="KD1" s="205" t="s">
        <v>1100</v>
      </c>
      <c r="KE1" s="205" t="s">
        <v>1102</v>
      </c>
      <c r="KF1" s="205" t="s">
        <v>1104</v>
      </c>
      <c r="KG1" s="205" t="s">
        <v>1106</v>
      </c>
      <c r="KH1" s="205" t="s">
        <v>1108</v>
      </c>
      <c r="KI1" s="205" t="s">
        <v>1110</v>
      </c>
      <c r="KJ1" s="205" t="s">
        <v>1112</v>
      </c>
      <c r="KK1" s="205" t="s">
        <v>1114</v>
      </c>
      <c r="KL1" s="205" t="s">
        <v>1116</v>
      </c>
      <c r="KM1" s="205" t="s">
        <v>1118</v>
      </c>
      <c r="KN1" s="205" t="s">
        <v>1120</v>
      </c>
      <c r="KO1" s="205" t="s">
        <v>1122</v>
      </c>
      <c r="KP1" s="205" t="s">
        <v>1124</v>
      </c>
      <c r="KQ1" s="205" t="s">
        <v>1126</v>
      </c>
      <c r="KR1" s="214"/>
      <c r="KS1" s="205" t="s">
        <v>1128</v>
      </c>
      <c r="KT1" s="205" t="s">
        <v>393</v>
      </c>
      <c r="KU1" s="205" t="s">
        <v>1131</v>
      </c>
      <c r="KV1" s="205" t="s">
        <v>1133</v>
      </c>
      <c r="KW1" s="205" t="s">
        <v>1135</v>
      </c>
      <c r="KX1" s="205" t="s">
        <v>1137</v>
      </c>
      <c r="KY1" s="205" t="s">
        <v>394</v>
      </c>
      <c r="KZ1" s="205" t="s">
        <v>1140</v>
      </c>
      <c r="LA1" s="205" t="s">
        <v>1142</v>
      </c>
      <c r="LB1" s="205" t="s">
        <v>1144</v>
      </c>
      <c r="LC1" s="205" t="s">
        <v>1146</v>
      </c>
      <c r="LD1" s="205" t="s">
        <v>1148</v>
      </c>
      <c r="LE1" s="205" t="s">
        <v>1150</v>
      </c>
      <c r="LF1" s="205" t="s">
        <v>1152</v>
      </c>
      <c r="LG1" s="202"/>
      <c r="LH1" s="214"/>
      <c r="LI1" s="205" t="s">
        <v>395</v>
      </c>
      <c r="LJ1" s="205" t="s">
        <v>1028</v>
      </c>
      <c r="LK1" s="205" t="s">
        <v>1030</v>
      </c>
      <c r="LL1" s="205" t="s">
        <v>1032</v>
      </c>
      <c r="LM1" s="202"/>
      <c r="LN1" s="214"/>
      <c r="LO1" s="205" t="s">
        <v>398</v>
      </c>
      <c r="LP1" s="205" t="s">
        <v>399</v>
      </c>
      <c r="LQ1" s="214"/>
      <c r="LR1" s="205" t="s">
        <v>401</v>
      </c>
      <c r="LS1" s="205" t="s">
        <v>1172</v>
      </c>
      <c r="LT1" s="205" t="s">
        <v>1174</v>
      </c>
      <c r="LU1" s="205" t="s">
        <v>1175</v>
      </c>
      <c r="LV1" s="205" t="s">
        <v>1177</v>
      </c>
      <c r="LW1" s="205" t="s">
        <v>1178</v>
      </c>
      <c r="LX1" s="205" t="s">
        <v>1180</v>
      </c>
      <c r="LY1" s="205" t="s">
        <v>1182</v>
      </c>
      <c r="LZ1" s="205" t="s">
        <v>1184</v>
      </c>
      <c r="MA1" s="205" t="s">
        <v>1186</v>
      </c>
      <c r="MB1" s="205" t="s">
        <v>402</v>
      </c>
      <c r="MC1" s="205" t="s">
        <v>1189</v>
      </c>
      <c r="MD1" s="205" t="s">
        <v>1190</v>
      </c>
      <c r="ME1" s="205" t="s">
        <v>1192</v>
      </c>
      <c r="MF1" s="205" t="s">
        <v>403</v>
      </c>
      <c r="MG1" s="205" t="s">
        <v>1195</v>
      </c>
      <c r="MH1" s="205" t="s">
        <v>1196</v>
      </c>
      <c r="MI1" s="205" t="s">
        <v>1198</v>
      </c>
      <c r="MJ1" s="205" t="s">
        <v>1200</v>
      </c>
      <c r="MK1" s="205" t="s">
        <v>404</v>
      </c>
      <c r="ML1" s="205" t="s">
        <v>1203</v>
      </c>
      <c r="MM1" s="205" t="s">
        <v>1205</v>
      </c>
      <c r="MN1" s="205" t="s">
        <v>1207</v>
      </c>
      <c r="MO1" s="205" t="s">
        <v>1209</v>
      </c>
      <c r="MP1" s="205" t="s">
        <v>405</v>
      </c>
      <c r="MQ1" s="205" t="s">
        <v>1212</v>
      </c>
      <c r="MR1" s="205" t="s">
        <v>1214</v>
      </c>
      <c r="MS1" s="205" t="s">
        <v>1216</v>
      </c>
      <c r="MT1" s="205" t="s">
        <v>1218</v>
      </c>
      <c r="MU1" s="205" t="s">
        <v>1220</v>
      </c>
      <c r="MV1" s="205" t="s">
        <v>1222</v>
      </c>
      <c r="MW1" s="205" t="s">
        <v>1224</v>
      </c>
      <c r="MX1" s="205" t="s">
        <v>1226</v>
      </c>
      <c r="MY1" s="205" t="s">
        <v>1228</v>
      </c>
      <c r="MZ1" s="205" t="s">
        <v>1230</v>
      </c>
      <c r="NA1" s="205" t="s">
        <v>1232</v>
      </c>
      <c r="NB1" s="205" t="s">
        <v>1233</v>
      </c>
      <c r="NC1" s="214"/>
      <c r="ND1" s="205" t="s">
        <v>407</v>
      </c>
      <c r="NE1" s="205" t="s">
        <v>1235</v>
      </c>
      <c r="NF1" s="205" t="s">
        <v>1237</v>
      </c>
      <c r="NG1" s="205" t="s">
        <v>1239</v>
      </c>
      <c r="NH1" s="205" t="s">
        <v>1241</v>
      </c>
      <c r="NI1" s="214"/>
      <c r="NJ1" s="205" t="s">
        <v>409</v>
      </c>
      <c r="NK1" s="205" t="s">
        <v>1242</v>
      </c>
      <c r="NL1" s="205" t="s">
        <v>410</v>
      </c>
      <c r="NM1" s="205" t="s">
        <v>1244</v>
      </c>
      <c r="NN1" s="205" t="s">
        <v>1246</v>
      </c>
      <c r="NO1" s="205" t="s">
        <v>411</v>
      </c>
      <c r="NP1" s="205" t="s">
        <v>1248</v>
      </c>
      <c r="NQ1" s="205" t="s">
        <v>1250</v>
      </c>
      <c r="NR1" s="202"/>
      <c r="NS1" s="214"/>
      <c r="NT1" s="205" t="s">
        <v>412</v>
      </c>
      <c r="NU1" s="205" t="s">
        <v>1154</v>
      </c>
      <c r="NV1" s="205" t="s">
        <v>1156</v>
      </c>
      <c r="NW1" s="205" t="s">
        <v>1158</v>
      </c>
      <c r="NX1" s="205" t="s">
        <v>1160</v>
      </c>
      <c r="NY1" s="205" t="s">
        <v>413</v>
      </c>
      <c r="NZ1" s="205" t="s">
        <v>1162</v>
      </c>
      <c r="OA1" s="205" t="s">
        <v>414</v>
      </c>
      <c r="OB1" s="205" t="s">
        <v>1164</v>
      </c>
      <c r="OC1" s="214"/>
      <c r="OD1" s="205" t="s">
        <v>1166</v>
      </c>
      <c r="OE1" s="205" t="s">
        <v>415</v>
      </c>
      <c r="OF1" s="202"/>
      <c r="OG1" s="214"/>
      <c r="OH1" s="205" t="s">
        <v>1168</v>
      </c>
      <c r="OI1" s="205" t="s">
        <v>1170</v>
      </c>
      <c r="OJ1" s="205" t="s">
        <v>416</v>
      </c>
      <c r="OK1" s="202"/>
      <c r="OL1" s="214"/>
      <c r="OM1" s="205" t="s">
        <v>419</v>
      </c>
      <c r="ON1" s="205" t="s">
        <v>1252</v>
      </c>
      <c r="OO1" s="205" t="s">
        <v>1254</v>
      </c>
      <c r="OP1" s="205" t="s">
        <v>420</v>
      </c>
      <c r="OQ1" s="205" t="s">
        <v>421</v>
      </c>
      <c r="OR1" s="205" t="s">
        <v>1352</v>
      </c>
      <c r="OS1" s="205" t="s">
        <v>1354</v>
      </c>
      <c r="OT1" s="205" t="s">
        <v>1356</v>
      </c>
      <c r="OU1" s="205" t="s">
        <v>1358</v>
      </c>
      <c r="OV1" s="205" t="s">
        <v>1360</v>
      </c>
      <c r="OW1" s="214"/>
      <c r="OX1" s="205" t="s">
        <v>423</v>
      </c>
      <c r="OY1" s="205" t="s">
        <v>1362</v>
      </c>
      <c r="OZ1" s="205" t="s">
        <v>1364</v>
      </c>
      <c r="PA1" s="205" t="s">
        <v>1366</v>
      </c>
      <c r="PB1" s="205" t="s">
        <v>1368</v>
      </c>
      <c r="PC1" s="205" t="s">
        <v>1370</v>
      </c>
      <c r="PD1" s="205" t="s">
        <v>1372</v>
      </c>
      <c r="PE1" s="214"/>
      <c r="PF1" s="205" t="s">
        <v>1374</v>
      </c>
      <c r="PG1" s="205" t="s">
        <v>425</v>
      </c>
      <c r="PH1" s="214"/>
      <c r="PI1" s="205" t="s">
        <v>427</v>
      </c>
      <c r="PJ1" s="205" t="s">
        <v>1404</v>
      </c>
      <c r="PK1" s="205" t="s">
        <v>1406</v>
      </c>
      <c r="PL1" s="214"/>
      <c r="PM1" s="205" t="s">
        <v>429</v>
      </c>
      <c r="PN1" s="205" t="s">
        <v>1408</v>
      </c>
      <c r="PO1" s="205" t="s">
        <v>1409</v>
      </c>
      <c r="PP1" s="205" t="s">
        <v>1410</v>
      </c>
      <c r="PQ1" s="205" t="s">
        <v>1411</v>
      </c>
      <c r="PR1" s="205" t="s">
        <v>1413</v>
      </c>
      <c r="PS1" s="205" t="s">
        <v>1414</v>
      </c>
      <c r="PT1" s="205" t="s">
        <v>1416</v>
      </c>
      <c r="PU1" s="205" t="s">
        <v>1417</v>
      </c>
      <c r="PV1" s="202"/>
      <c r="PW1" s="214"/>
      <c r="PX1" s="205" t="s">
        <v>430</v>
      </c>
      <c r="PY1" s="205" t="s">
        <v>1256</v>
      </c>
      <c r="PZ1" s="205" t="s">
        <v>1258</v>
      </c>
      <c r="QA1" s="205" t="s">
        <v>1260</v>
      </c>
      <c r="QB1" s="205" t="s">
        <v>1262</v>
      </c>
      <c r="QC1" s="205" t="s">
        <v>1264</v>
      </c>
      <c r="QD1" s="205" t="s">
        <v>1266</v>
      </c>
      <c r="QE1" s="205" t="s">
        <v>1268</v>
      </c>
      <c r="QF1" s="205" t="s">
        <v>1270</v>
      </c>
      <c r="QG1" s="205" t="s">
        <v>1272</v>
      </c>
      <c r="QH1" s="205" t="s">
        <v>1274</v>
      </c>
      <c r="QI1" s="205" t="s">
        <v>1276</v>
      </c>
      <c r="QJ1" s="205" t="s">
        <v>1278</v>
      </c>
      <c r="QK1" s="205" t="s">
        <v>1280</v>
      </c>
      <c r="QL1" s="205" t="s">
        <v>1282</v>
      </c>
      <c r="QM1" s="205" t="s">
        <v>1284</v>
      </c>
      <c r="QN1" s="205" t="s">
        <v>1286</v>
      </c>
      <c r="QO1" s="205" t="s">
        <v>1288</v>
      </c>
      <c r="QP1" s="205" t="s">
        <v>1290</v>
      </c>
      <c r="QQ1" s="205" t="s">
        <v>1292</v>
      </c>
      <c r="QR1" s="205" t="s">
        <v>1294</v>
      </c>
      <c r="QS1" s="205" t="s">
        <v>1296</v>
      </c>
      <c r="QT1" s="205" t="s">
        <v>1298</v>
      </c>
      <c r="QU1" s="205" t="s">
        <v>431</v>
      </c>
      <c r="QV1" s="205" t="s">
        <v>1301</v>
      </c>
      <c r="QW1" s="205" t="s">
        <v>1303</v>
      </c>
      <c r="QX1" s="205" t="s">
        <v>1304</v>
      </c>
      <c r="QY1" s="205" t="s">
        <v>1306</v>
      </c>
      <c r="QZ1" s="205" t="s">
        <v>1308</v>
      </c>
      <c r="RA1" s="205" t="s">
        <v>1310</v>
      </c>
      <c r="RB1" s="205" t="s">
        <v>1312</v>
      </c>
      <c r="RC1" s="205" t="s">
        <v>1314</v>
      </c>
      <c r="RD1" s="205" t="s">
        <v>1316</v>
      </c>
      <c r="RE1" s="205" t="s">
        <v>1318</v>
      </c>
      <c r="RF1" s="205" t="s">
        <v>1320</v>
      </c>
      <c r="RG1" s="205" t="s">
        <v>1322</v>
      </c>
      <c r="RH1" s="205" t="s">
        <v>1324</v>
      </c>
      <c r="RI1" s="205" t="s">
        <v>1326</v>
      </c>
      <c r="RJ1" s="205" t="s">
        <v>1328</v>
      </c>
      <c r="RK1" s="205" t="s">
        <v>1330</v>
      </c>
      <c r="RL1" s="205" t="s">
        <v>1332</v>
      </c>
      <c r="RM1" s="205" t="s">
        <v>1334</v>
      </c>
      <c r="RN1" s="205" t="s">
        <v>1336</v>
      </c>
      <c r="RO1" s="205" t="s">
        <v>1338</v>
      </c>
      <c r="RP1" s="205" t="s">
        <v>1340</v>
      </c>
      <c r="RQ1" s="205" t="s">
        <v>1342</v>
      </c>
      <c r="RR1" s="205" t="s">
        <v>1344</v>
      </c>
      <c r="RS1" s="205" t="s">
        <v>1346</v>
      </c>
      <c r="RT1" s="205" t="s">
        <v>1348</v>
      </c>
      <c r="RU1" s="205" t="s">
        <v>1350</v>
      </c>
      <c r="RV1" s="202"/>
      <c r="RW1" s="214"/>
      <c r="RX1" s="205" t="s">
        <v>432</v>
      </c>
      <c r="RY1" s="205" t="s">
        <v>1376</v>
      </c>
      <c r="RZ1" s="205" t="s">
        <v>1378</v>
      </c>
      <c r="SA1" s="205" t="s">
        <v>1380</v>
      </c>
      <c r="SB1" s="205" t="s">
        <v>1382</v>
      </c>
      <c r="SC1" s="205" t="s">
        <v>1384</v>
      </c>
      <c r="SD1" s="205" t="s">
        <v>1386</v>
      </c>
      <c r="SE1" s="205" t="s">
        <v>1388</v>
      </c>
      <c r="SF1" s="205" t="s">
        <v>1390</v>
      </c>
      <c r="SG1" s="205" t="s">
        <v>1392</v>
      </c>
      <c r="SH1" s="205" t="s">
        <v>1394</v>
      </c>
      <c r="SI1" s="205" t="s">
        <v>1396</v>
      </c>
      <c r="SJ1" s="205" t="s">
        <v>1398</v>
      </c>
      <c r="SK1" s="205" t="s">
        <v>1400</v>
      </c>
      <c r="SL1" s="205" t="s">
        <v>1402</v>
      </c>
      <c r="SM1" s="202"/>
      <c r="SN1" s="214"/>
      <c r="SO1" s="205" t="s">
        <v>435</v>
      </c>
      <c r="SP1" s="205" t="s">
        <v>1419</v>
      </c>
      <c r="SQ1" s="205" t="s">
        <v>1421</v>
      </c>
      <c r="SR1" s="205" t="s">
        <v>436</v>
      </c>
      <c r="SS1" s="205" t="s">
        <v>1423</v>
      </c>
      <c r="ST1" s="205" t="s">
        <v>1425</v>
      </c>
      <c r="SU1" s="205" t="s">
        <v>1427</v>
      </c>
      <c r="SV1" s="205" t="s">
        <v>1429</v>
      </c>
      <c r="SW1" s="214"/>
      <c r="SX1" s="205" t="s">
        <v>438</v>
      </c>
      <c r="SY1" s="205" t="s">
        <v>1431</v>
      </c>
      <c r="SZ1" s="205" t="s">
        <v>1433</v>
      </c>
      <c r="TA1" s="205" t="s">
        <v>1435</v>
      </c>
      <c r="TB1" s="205" t="s">
        <v>1437</v>
      </c>
      <c r="TC1" s="205" t="s">
        <v>1439</v>
      </c>
      <c r="TD1" s="205" t="s">
        <v>1441</v>
      </c>
      <c r="TE1" s="205" t="s">
        <v>1443</v>
      </c>
      <c r="TF1" s="205" t="s">
        <v>1445</v>
      </c>
      <c r="TG1" s="205" t="s">
        <v>1447</v>
      </c>
      <c r="TH1" s="205" t="s">
        <v>1449</v>
      </c>
      <c r="TI1" s="205" t="s">
        <v>1451</v>
      </c>
      <c r="TJ1" s="205" t="s">
        <v>1453</v>
      </c>
      <c r="TK1" s="205" t="s">
        <v>1455</v>
      </c>
      <c r="TL1" s="205" t="s">
        <v>1457</v>
      </c>
      <c r="TM1" s="205" t="s">
        <v>1459</v>
      </c>
      <c r="TN1" s="202"/>
      <c r="TO1" s="214"/>
      <c r="TP1" s="205" t="s">
        <v>441</v>
      </c>
      <c r="TQ1" s="205" t="s">
        <v>1461</v>
      </c>
      <c r="TR1" s="205" t="s">
        <v>1463</v>
      </c>
      <c r="TS1" s="205" t="s">
        <v>1465</v>
      </c>
      <c r="TT1" s="205" t="s">
        <v>1467</v>
      </c>
      <c r="TU1" s="205" t="s">
        <v>1469</v>
      </c>
      <c r="TV1" s="205" t="s">
        <v>442</v>
      </c>
      <c r="TW1" s="205" t="s">
        <v>1471</v>
      </c>
      <c r="TX1" s="205" t="s">
        <v>1473</v>
      </c>
      <c r="TY1" s="205" t="s">
        <v>1475</v>
      </c>
      <c r="TZ1" s="205" t="s">
        <v>1477</v>
      </c>
      <c r="UA1" s="205" t="s">
        <v>1479</v>
      </c>
      <c r="UB1" s="205" t="s">
        <v>1481</v>
      </c>
      <c r="UC1" s="214"/>
      <c r="UD1" s="205" t="s">
        <v>444</v>
      </c>
      <c r="UE1" s="202"/>
      <c r="UF1" s="214"/>
      <c r="UG1" s="205" t="s">
        <v>445</v>
      </c>
      <c r="UH1" s="205" t="s">
        <v>1483</v>
      </c>
      <c r="UI1" s="205" t="s">
        <v>1485</v>
      </c>
      <c r="UJ1" s="205" t="s">
        <v>1486</v>
      </c>
      <c r="UK1" s="205" t="s">
        <v>1488</v>
      </c>
      <c r="UL1" s="205" t="s">
        <v>1490</v>
      </c>
      <c r="UM1" s="205" t="s">
        <v>1492</v>
      </c>
      <c r="UN1" s="205" t="s">
        <v>1494</v>
      </c>
      <c r="UO1" s="205" t="s">
        <v>1496</v>
      </c>
      <c r="UP1" s="205" t="s">
        <v>1498</v>
      </c>
      <c r="UQ1" s="205" t="s">
        <v>1500</v>
      </c>
      <c r="UR1" s="205" t="s">
        <v>1502</v>
      </c>
      <c r="US1" s="205" t="s">
        <v>1504</v>
      </c>
      <c r="UT1" s="205" t="s">
        <v>1506</v>
      </c>
      <c r="UU1" s="205" t="s">
        <v>1508</v>
      </c>
      <c r="UV1" s="205" t="s">
        <v>1510</v>
      </c>
      <c r="UW1" s="205" t="s">
        <v>1512</v>
      </c>
      <c r="UX1" s="202"/>
      <c r="UY1" s="205" t="s">
        <v>1516</v>
      </c>
      <c r="UZ1" s="205" t="s">
        <v>1518</v>
      </c>
      <c r="VA1" s="205" t="s">
        <v>1520</v>
      </c>
      <c r="VB1" s="205" t="s">
        <v>1522</v>
      </c>
      <c r="VC1" s="205" t="s">
        <v>1524</v>
      </c>
      <c r="VD1" s="208"/>
    </row>
    <row r="2" spans="1:576" s="145" customFormat="1" ht="14.45" hidden="1" x14ac:dyDescent="0.3">
      <c r="A2" s="148" t="s">
        <v>188</v>
      </c>
      <c r="B2" s="148" t="s">
        <v>179</v>
      </c>
      <c r="C2" s="148" t="s">
        <v>542</v>
      </c>
      <c r="D2" s="148" t="s">
        <v>189</v>
      </c>
      <c r="E2" s="148" t="s">
        <v>172</v>
      </c>
      <c r="F2" s="148" t="s">
        <v>543</v>
      </c>
      <c r="G2" s="222" t="s">
        <v>190</v>
      </c>
      <c r="H2" s="222" t="s">
        <v>544</v>
      </c>
      <c r="I2" s="222" t="s">
        <v>545</v>
      </c>
      <c r="J2" s="222" t="s">
        <v>191</v>
      </c>
      <c r="K2" s="222" t="s">
        <v>546</v>
      </c>
      <c r="R2" s="145" t="s">
        <v>193</v>
      </c>
      <c r="S2" s="145" t="s">
        <v>194</v>
      </c>
      <c r="U2" s="145" t="s">
        <v>462</v>
      </c>
      <c r="V2" s="145" t="s">
        <v>480</v>
      </c>
      <c r="W2" s="145" t="s">
        <v>463</v>
      </c>
      <c r="X2" s="145" t="s">
        <v>464</v>
      </c>
      <c r="Y2" s="145" t="s">
        <v>465</v>
      </c>
      <c r="Z2" s="145" t="s">
        <v>466</v>
      </c>
      <c r="AA2" s="145" t="s">
        <v>467</v>
      </c>
      <c r="AB2" s="145" t="s">
        <v>468</v>
      </c>
      <c r="AC2" s="145" t="s">
        <v>469</v>
      </c>
      <c r="AD2" s="145" t="s">
        <v>470</v>
      </c>
      <c r="AE2" s="145" t="s">
        <v>471</v>
      </c>
      <c r="AF2" s="145" t="s">
        <v>472</v>
      </c>
      <c r="AH2" s="252" t="s">
        <v>490</v>
      </c>
      <c r="AI2" s="252" t="s">
        <v>491</v>
      </c>
      <c r="AJ2" s="252" t="s">
        <v>492</v>
      </c>
      <c r="AK2" s="252" t="s">
        <v>493</v>
      </c>
      <c r="AL2" s="252" t="s">
        <v>494</v>
      </c>
      <c r="AM2" s="252" t="s">
        <v>497</v>
      </c>
      <c r="AN2" s="252" t="s">
        <v>495</v>
      </c>
      <c r="AO2" s="252" t="s">
        <v>496</v>
      </c>
      <c r="AP2" s="252" t="s">
        <v>498</v>
      </c>
      <c r="AQ2" s="252" t="s">
        <v>499</v>
      </c>
      <c r="AR2" s="252" t="s">
        <v>500</v>
      </c>
      <c r="AS2" s="252" t="s">
        <v>501</v>
      </c>
      <c r="AT2" s="252" t="s">
        <v>502</v>
      </c>
      <c r="AU2" s="252" t="s">
        <v>503</v>
      </c>
      <c r="AV2" s="252" t="s">
        <v>504</v>
      </c>
      <c r="AW2" s="252" t="s">
        <v>505</v>
      </c>
      <c r="AX2" s="252" t="s">
        <v>506</v>
      </c>
      <c r="AY2" s="252" t="s">
        <v>507</v>
      </c>
      <c r="AZ2" s="252" t="s">
        <v>508</v>
      </c>
      <c r="BA2" s="252" t="s">
        <v>509</v>
      </c>
      <c r="BB2" s="252" t="s">
        <v>510</v>
      </c>
      <c r="BC2" s="252" t="s">
        <v>511</v>
      </c>
      <c r="BD2" s="252" t="s">
        <v>512</v>
      </c>
      <c r="BE2" s="252" t="s">
        <v>513</v>
      </c>
      <c r="BF2" s="252" t="s">
        <v>514</v>
      </c>
      <c r="BG2" s="252" t="s">
        <v>515</v>
      </c>
      <c r="BH2" s="252" t="s">
        <v>516</v>
      </c>
      <c r="BI2" s="252" t="s">
        <v>517</v>
      </c>
      <c r="BJ2" s="252" t="s">
        <v>518</v>
      </c>
      <c r="BK2" s="252" t="s">
        <v>519</v>
      </c>
      <c r="BL2" s="252" t="s">
        <v>520</v>
      </c>
      <c r="BM2" s="252" t="s">
        <v>521</v>
      </c>
      <c r="BN2" s="252" t="s">
        <v>522</v>
      </c>
      <c r="BO2" s="252" t="s">
        <v>523</v>
      </c>
      <c r="BP2" s="252" t="s">
        <v>524</v>
      </c>
      <c r="BQ2" s="252" t="s">
        <v>525</v>
      </c>
      <c r="BR2" s="252" t="s">
        <v>526</v>
      </c>
      <c r="BS2" s="252" t="s">
        <v>527</v>
      </c>
      <c r="BT2" s="252" t="s">
        <v>528</v>
      </c>
      <c r="BU2" s="252" t="s">
        <v>529</v>
      </c>
    </row>
    <row r="3" spans="1:576" s="145" customFormat="1" ht="14.45" hidden="1" x14ac:dyDescent="0.3">
      <c r="A3" s="176"/>
      <c r="B3" s="176"/>
      <c r="C3" s="176"/>
      <c r="D3" s="176"/>
      <c r="E3" s="176"/>
      <c r="F3" s="176"/>
      <c r="G3" s="178"/>
      <c r="H3" s="178"/>
      <c r="I3" s="178"/>
      <c r="J3" s="178"/>
      <c r="K3" s="178"/>
      <c r="AH3" s="253">
        <v>2500</v>
      </c>
      <c r="AI3" s="253">
        <v>1900</v>
      </c>
      <c r="AJ3" s="253">
        <v>1650</v>
      </c>
      <c r="AK3" s="253">
        <v>1580</v>
      </c>
      <c r="AL3" s="253">
        <v>2250</v>
      </c>
      <c r="AM3" s="253">
        <v>1650</v>
      </c>
      <c r="AN3" s="253">
        <v>1400</v>
      </c>
      <c r="AO3" s="254">
        <v>1340</v>
      </c>
      <c r="AP3" s="254">
        <v>2000</v>
      </c>
      <c r="AQ3" s="254">
        <v>1400</v>
      </c>
      <c r="AR3" s="254">
        <v>1150</v>
      </c>
      <c r="AS3" s="254">
        <v>1100</v>
      </c>
      <c r="AT3" s="254">
        <v>1750</v>
      </c>
      <c r="AU3" s="254">
        <v>1150</v>
      </c>
      <c r="AV3" s="254">
        <v>900</v>
      </c>
      <c r="AW3" s="254">
        <v>860</v>
      </c>
      <c r="AX3" s="254">
        <v>1200</v>
      </c>
      <c r="AY3" s="145">
        <v>900</v>
      </c>
      <c r="AZ3" s="145">
        <v>650</v>
      </c>
      <c r="BA3" s="145">
        <v>620</v>
      </c>
      <c r="BB3" s="253">
        <v>5355</v>
      </c>
      <c r="BC3" s="253">
        <v>4935</v>
      </c>
      <c r="BD3" s="253">
        <v>6300</v>
      </c>
      <c r="BE3" s="253">
        <v>5880</v>
      </c>
      <c r="BF3" s="253">
        <v>4725</v>
      </c>
      <c r="BG3" s="253">
        <v>4305</v>
      </c>
      <c r="BH3" s="253">
        <v>5670</v>
      </c>
      <c r="BI3" s="254">
        <v>5250</v>
      </c>
      <c r="BJ3" s="254">
        <v>4095</v>
      </c>
      <c r="BK3" s="254">
        <v>3780</v>
      </c>
      <c r="BL3" s="254">
        <v>5040</v>
      </c>
      <c r="BM3" s="254">
        <v>4620</v>
      </c>
      <c r="BN3" s="254">
        <v>3465</v>
      </c>
      <c r="BO3" s="254">
        <v>3150</v>
      </c>
      <c r="BP3" s="254">
        <v>4410</v>
      </c>
      <c r="BQ3" s="254">
        <v>4095</v>
      </c>
      <c r="BR3" s="254">
        <v>3045</v>
      </c>
      <c r="BS3" s="145">
        <v>2835</v>
      </c>
      <c r="BT3" s="145">
        <v>3885</v>
      </c>
      <c r="BU3" s="145">
        <v>3570</v>
      </c>
    </row>
    <row r="5" spans="1:576" ht="60" customHeight="1" x14ac:dyDescent="0.3">
      <c r="C5" s="220" t="s">
        <v>315</v>
      </c>
      <c r="D5" s="192">
        <f>SUMIF(C:C,$C$10,D:D)</f>
        <v>982028.25</v>
      </c>
    </row>
    <row r="6" spans="1:576" ht="14.45" x14ac:dyDescent="0.3">
      <c r="C6" s="72"/>
      <c r="D6" s="72"/>
      <c r="E6" s="72"/>
      <c r="F6" s="72"/>
      <c r="G6" s="72"/>
      <c r="H6" s="97"/>
      <c r="I6" s="72"/>
      <c r="J6" s="72"/>
    </row>
    <row r="7" spans="1:576" ht="14.45" x14ac:dyDescent="0.3">
      <c r="C7" s="72" t="s">
        <v>41</v>
      </c>
      <c r="D7" s="72"/>
      <c r="E7" s="72"/>
      <c r="F7" s="72"/>
      <c r="G7" s="72"/>
      <c r="H7" s="97"/>
      <c r="I7" s="72"/>
      <c r="J7" s="72"/>
    </row>
    <row r="8" spans="1:576" ht="14.45" x14ac:dyDescent="0.3">
      <c r="C8" s="72" t="s">
        <v>42</v>
      </c>
      <c r="D8" s="72"/>
      <c r="E8" s="72"/>
      <c r="F8" s="72"/>
      <c r="G8" s="72"/>
      <c r="H8" s="97"/>
      <c r="I8" s="72"/>
      <c r="J8" s="72"/>
    </row>
    <row r="9" spans="1:576" thickBot="1" x14ac:dyDescent="0.35">
      <c r="B9" s="116"/>
      <c r="C9" s="201"/>
      <c r="D9" s="201"/>
      <c r="E9" s="201"/>
      <c r="F9" s="201"/>
      <c r="G9" s="201"/>
      <c r="H9" s="97"/>
      <c r="I9" s="201"/>
      <c r="J9" s="201"/>
      <c r="K9" s="135"/>
    </row>
    <row r="10" spans="1:576" thickBot="1" x14ac:dyDescent="0.35">
      <c r="B10" s="116"/>
      <c r="C10" s="29" t="s">
        <v>43</v>
      </c>
      <c r="D10" s="30">
        <f>SUM(G17:G26)</f>
        <v>12835.75</v>
      </c>
      <c r="E10" s="116"/>
      <c r="F10" s="116"/>
      <c r="G10" s="116"/>
      <c r="H10" s="94"/>
      <c r="I10" s="94"/>
      <c r="J10" s="94"/>
      <c r="K10" s="135"/>
    </row>
    <row r="11" spans="1:576" ht="14.45" x14ac:dyDescent="0.3">
      <c r="B11" s="116"/>
      <c r="C11" s="72"/>
      <c r="D11" s="31"/>
      <c r="E11" s="116"/>
      <c r="F11" s="116"/>
      <c r="G11" s="116"/>
      <c r="H11" s="94"/>
      <c r="I11" s="94"/>
      <c r="J11" s="94"/>
      <c r="K11" s="135"/>
    </row>
    <row r="12" spans="1:576" ht="14.45" x14ac:dyDescent="0.3">
      <c r="B12" s="116"/>
      <c r="C12" s="72"/>
      <c r="D12" s="31"/>
      <c r="E12" s="116"/>
      <c r="F12" s="116"/>
      <c r="G12" s="116"/>
      <c r="H12" s="94"/>
      <c r="I12" s="94"/>
      <c r="J12" s="94"/>
      <c r="K12" s="135"/>
    </row>
    <row r="13" spans="1:576" ht="15.6" x14ac:dyDescent="0.3">
      <c r="B13" s="116"/>
      <c r="C13" s="233" t="s">
        <v>458</v>
      </c>
      <c r="D13" s="234" t="s">
        <v>1755</v>
      </c>
      <c r="E13" s="116"/>
      <c r="F13" s="116"/>
      <c r="G13" s="116"/>
      <c r="H13" s="94"/>
      <c r="I13" s="94"/>
      <c r="J13" s="94"/>
      <c r="K13" s="135"/>
    </row>
    <row r="14" spans="1:576" ht="18" x14ac:dyDescent="0.3">
      <c r="B14" s="116"/>
      <c r="C14" s="24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REVISION Y ACTUALIZACION de la malla curricular DEL PLAN DE ESTUDIOS         </v>
      </c>
      <c r="D14" s="31"/>
      <c r="E14" s="116"/>
      <c r="F14" s="116"/>
      <c r="G14" s="116"/>
      <c r="H14" s="94"/>
      <c r="I14" s="94"/>
      <c r="J14" s="94"/>
      <c r="K14" s="135"/>
    </row>
    <row r="15" spans="1:576" thickBot="1" x14ac:dyDescent="0.35">
      <c r="B15" s="116"/>
      <c r="C15" s="72"/>
      <c r="D15" s="31"/>
      <c r="E15" s="116"/>
      <c r="F15" s="116"/>
      <c r="G15" s="116"/>
      <c r="H15" s="94"/>
      <c r="I15" s="94"/>
      <c r="J15" s="94"/>
      <c r="K15" s="135"/>
    </row>
    <row r="16" spans="1:576" ht="32.25" customHeight="1" thickBot="1" x14ac:dyDescent="0.3">
      <c r="B16" s="116" t="s">
        <v>1732</v>
      </c>
      <c r="C16" s="149" t="s">
        <v>44</v>
      </c>
      <c r="D16" s="152" t="s">
        <v>45</v>
      </c>
      <c r="E16" s="151" t="s">
        <v>55</v>
      </c>
      <c r="F16" s="151" t="s">
        <v>57</v>
      </c>
      <c r="G16" s="150" t="s">
        <v>27</v>
      </c>
      <c r="H16" s="156" t="s">
        <v>195</v>
      </c>
      <c r="I16" s="151" t="s">
        <v>46</v>
      </c>
      <c r="J16" s="151" t="s">
        <v>196</v>
      </c>
      <c r="K16" s="151" t="s">
        <v>478</v>
      </c>
      <c r="L16" s="151" t="s">
        <v>479</v>
      </c>
    </row>
    <row r="17" spans="2:12" x14ac:dyDescent="0.25">
      <c r="B17" s="116"/>
      <c r="C17" s="118" t="s">
        <v>47</v>
      </c>
      <c r="D17" s="805">
        <v>60</v>
      </c>
      <c r="E17" s="181">
        <v>0</v>
      </c>
      <c r="F17" s="138">
        <v>20000</v>
      </c>
      <c r="G17" s="120">
        <f t="shared" ref="G17:G25" si="0">E17*F17</f>
        <v>0</v>
      </c>
      <c r="H17" s="184" t="s">
        <v>193</v>
      </c>
      <c r="I17" s="121" t="s">
        <v>1516</v>
      </c>
      <c r="J17" s="121" t="str">
        <f>VLOOKUP(I17,Presupuesto!$B$11:$C$587,2,0)</f>
        <v>INTERESES DE INSTITUCIONES PUBLICAS FINANCIERAS</v>
      </c>
      <c r="K17" s="258" t="s">
        <v>188</v>
      </c>
      <c r="L17" s="121" t="s">
        <v>463</v>
      </c>
    </row>
    <row r="18" spans="2:12" x14ac:dyDescent="0.25">
      <c r="B18" s="116"/>
      <c r="C18" s="122" t="s">
        <v>48</v>
      </c>
      <c r="D18" s="806"/>
      <c r="E18" s="228">
        <v>60</v>
      </c>
      <c r="F18" s="123">
        <v>50</v>
      </c>
      <c r="G18" s="120">
        <f t="shared" si="0"/>
        <v>3000</v>
      </c>
      <c r="H18" s="184" t="s">
        <v>193</v>
      </c>
      <c r="I18" s="121" t="s">
        <v>360</v>
      </c>
      <c r="J18" s="121" t="str">
        <f>VLOOKUP(I18,Presupuesto!$B$11:$C$587,2,0)</f>
        <v>IMPRENTA, PUBLIC. Y REPRODUC. (25300-00)</v>
      </c>
      <c r="K18" s="121" t="str">
        <f>$K$17</f>
        <v>Desarrollo Curricular</v>
      </c>
      <c r="L18" s="121" t="s">
        <v>463</v>
      </c>
    </row>
    <row r="19" spans="2:12" x14ac:dyDescent="0.25">
      <c r="B19" s="116"/>
      <c r="C19" s="122" t="s">
        <v>49</v>
      </c>
      <c r="D19" s="806"/>
      <c r="E19" s="228">
        <v>60</v>
      </c>
      <c r="F19" s="123">
        <v>150</v>
      </c>
      <c r="G19" s="120">
        <f t="shared" si="0"/>
        <v>9000</v>
      </c>
      <c r="H19" s="184" t="s">
        <v>193</v>
      </c>
      <c r="I19" s="121" t="s">
        <v>377</v>
      </c>
      <c r="J19" s="121" t="str">
        <f>VLOOKUP(I19,Presupuesto!$B$11:$C$587,2,0)</f>
        <v>ALIMENTOS Y BEBIDAS PARA PERSONAS (31100-00)</v>
      </c>
      <c r="K19" s="121" t="str">
        <f t="shared" ref="K19:K26" si="1">$K$17</f>
        <v>Desarrollo Curricular</v>
      </c>
      <c r="L19" s="121" t="s">
        <v>463</v>
      </c>
    </row>
    <row r="20" spans="2:12" x14ac:dyDescent="0.25">
      <c r="B20" s="116"/>
      <c r="C20" s="122" t="s">
        <v>50</v>
      </c>
      <c r="D20" s="806"/>
      <c r="E20" s="174">
        <v>0</v>
      </c>
      <c r="F20" s="141">
        <v>10000</v>
      </c>
      <c r="G20" s="120">
        <f t="shared" si="0"/>
        <v>0</v>
      </c>
      <c r="H20" s="184"/>
      <c r="I20" s="121" t="s">
        <v>1524</v>
      </c>
      <c r="J20" s="121" t="str">
        <f>VLOOKUP(I20,Presupuesto!$B$11:$C$587,2,0)</f>
        <v>OTROS INTERESES</v>
      </c>
      <c r="K20" s="121" t="str">
        <f t="shared" si="1"/>
        <v>Desarrollo Curricular</v>
      </c>
      <c r="L20" s="121" t="s">
        <v>463</v>
      </c>
    </row>
    <row r="21" spans="2:12" x14ac:dyDescent="0.25">
      <c r="B21" s="116"/>
      <c r="C21" s="122" t="s">
        <v>487</v>
      </c>
      <c r="D21" s="806"/>
      <c r="E21" s="174">
        <v>0</v>
      </c>
      <c r="F21" s="141">
        <v>250</v>
      </c>
      <c r="G21" s="120">
        <f t="shared" si="0"/>
        <v>0</v>
      </c>
      <c r="H21" s="184"/>
      <c r="I21" s="121" t="s">
        <v>1524</v>
      </c>
      <c r="J21" s="121" t="str">
        <f>VLOOKUP(I21,Presupuesto!$B$11:$C$587,2,0)</f>
        <v>OTROS INTERESES</v>
      </c>
      <c r="K21" s="121" t="str">
        <f t="shared" si="1"/>
        <v>Desarrollo Curricular</v>
      </c>
      <c r="L21" s="121" t="s">
        <v>463</v>
      </c>
    </row>
    <row r="22" spans="2:12" x14ac:dyDescent="0.25">
      <c r="B22" s="116"/>
      <c r="C22" s="122" t="s">
        <v>51</v>
      </c>
      <c r="D22" s="806"/>
      <c r="E22" s="228">
        <v>3</v>
      </c>
      <c r="F22" s="123">
        <v>85.25</v>
      </c>
      <c r="G22" s="120">
        <f>E22*F22</f>
        <v>255.75</v>
      </c>
      <c r="H22" s="184" t="s">
        <v>193</v>
      </c>
      <c r="I22" s="121" t="s">
        <v>1524</v>
      </c>
      <c r="J22" s="121" t="str">
        <f>VLOOKUP(I22,Presupuesto!$B$11:$C$587,2,0)</f>
        <v>OTROS INTERESES</v>
      </c>
      <c r="K22" s="121" t="str">
        <f t="shared" si="1"/>
        <v>Desarrollo Curricular</v>
      </c>
      <c r="L22" s="121" t="s">
        <v>463</v>
      </c>
    </row>
    <row r="23" spans="2:12" x14ac:dyDescent="0.25">
      <c r="B23" s="116"/>
      <c r="C23" s="122" t="s">
        <v>180</v>
      </c>
      <c r="D23" s="806"/>
      <c r="E23" s="228">
        <v>5</v>
      </c>
      <c r="F23" s="123">
        <v>36</v>
      </c>
      <c r="G23" s="120">
        <f t="shared" si="0"/>
        <v>180</v>
      </c>
      <c r="H23" s="184" t="s">
        <v>193</v>
      </c>
      <c r="I23" s="121" t="s">
        <v>1524</v>
      </c>
      <c r="J23" s="121" t="str">
        <f>VLOOKUP(I23,Presupuesto!$B$11:$C$587,2,0)</f>
        <v>OTROS INTERESES</v>
      </c>
      <c r="K23" s="121" t="str">
        <f t="shared" si="1"/>
        <v>Desarrollo Curricular</v>
      </c>
      <c r="L23" s="121" t="s">
        <v>463</v>
      </c>
    </row>
    <row r="24" spans="2:12" x14ac:dyDescent="0.25">
      <c r="B24" s="116"/>
      <c r="C24" s="122" t="s">
        <v>34</v>
      </c>
      <c r="D24" s="806"/>
      <c r="E24" s="228">
        <v>5</v>
      </c>
      <c r="F24" s="123">
        <v>80</v>
      </c>
      <c r="G24" s="120">
        <f t="shared" si="0"/>
        <v>400</v>
      </c>
      <c r="H24" s="184" t="s">
        <v>193</v>
      </c>
      <c r="I24" s="121" t="s">
        <v>1524</v>
      </c>
      <c r="J24" s="121" t="str">
        <f>VLOOKUP(I24,Presupuesto!$B$11:$C$587,2,0)</f>
        <v>OTROS INTERESES</v>
      </c>
      <c r="K24" s="121" t="str">
        <f t="shared" si="1"/>
        <v>Desarrollo Curricular</v>
      </c>
      <c r="L24" s="121" t="s">
        <v>463</v>
      </c>
    </row>
    <row r="25" spans="2:12" x14ac:dyDescent="0.25">
      <c r="B25" s="116"/>
      <c r="C25" s="132" t="s">
        <v>52</v>
      </c>
      <c r="D25" s="806"/>
      <c r="E25" s="251">
        <v>0</v>
      </c>
      <c r="F25" s="142">
        <v>25</v>
      </c>
      <c r="G25" s="120">
        <f t="shared" si="0"/>
        <v>0</v>
      </c>
      <c r="H25" s="184"/>
      <c r="I25" s="121" t="s">
        <v>1524</v>
      </c>
      <c r="J25" s="121" t="str">
        <f>VLOOKUP(I25,Presupuesto!$B$11:$C$587,2,0)</f>
        <v>OTROS INTERESES</v>
      </c>
      <c r="K25" s="121" t="str">
        <f t="shared" si="1"/>
        <v>Desarrollo Curricular</v>
      </c>
      <c r="L25" s="121" t="s">
        <v>463</v>
      </c>
    </row>
    <row r="26" spans="2:12" ht="15.75" thickBot="1" x14ac:dyDescent="0.3">
      <c r="B26" s="116"/>
      <c r="C26" s="255" t="s">
        <v>500</v>
      </c>
      <c r="D26" s="256">
        <v>0</v>
      </c>
      <c r="E26" s="257">
        <v>0</v>
      </c>
      <c r="F26" s="127">
        <f>HLOOKUP(C26,$AH$2:$BU$3,2,0)</f>
        <v>1150</v>
      </c>
      <c r="G26" s="128">
        <f>D26*E26*F26</f>
        <v>0</v>
      </c>
      <c r="H26" s="184"/>
      <c r="I26" s="121" t="s">
        <v>1524</v>
      </c>
      <c r="J26" s="129" t="str">
        <f>VLOOKUP(I26,Presupuesto!$B$11:$C$587,2,0)</f>
        <v>OTROS INTERESES</v>
      </c>
      <c r="K26" s="121" t="str">
        <f t="shared" si="1"/>
        <v>Desarrollo Curricular</v>
      </c>
      <c r="L26" s="121" t="s">
        <v>463</v>
      </c>
    </row>
    <row r="27" spans="2:12" ht="14.45" x14ac:dyDescent="0.3">
      <c r="B27" s="116"/>
      <c r="C27" s="116"/>
      <c r="E27" s="135"/>
      <c r="F27" s="135"/>
      <c r="G27" s="135"/>
      <c r="H27" s="198"/>
      <c r="I27" s="135"/>
      <c r="J27" s="135"/>
      <c r="K27" s="135"/>
    </row>
    <row r="31" spans="2:12" thickBot="1" x14ac:dyDescent="0.35">
      <c r="B31" s="116"/>
      <c r="C31" s="201"/>
      <c r="D31" s="201"/>
      <c r="E31" s="201"/>
      <c r="F31" s="201"/>
      <c r="G31" s="201"/>
      <c r="H31" s="97"/>
      <c r="I31" s="201"/>
      <c r="J31" s="201"/>
      <c r="K31" s="135"/>
    </row>
    <row r="32" spans="2:12" thickBot="1" x14ac:dyDescent="0.35">
      <c r="B32" s="116"/>
      <c r="C32" s="29" t="s">
        <v>43</v>
      </c>
      <c r="D32" s="30">
        <f>SUM(G39:G48)</f>
        <v>19252.5</v>
      </c>
      <c r="E32" s="116"/>
      <c r="F32" s="116"/>
      <c r="G32" s="116"/>
      <c r="H32" s="94"/>
      <c r="I32" s="94"/>
      <c r="J32" s="94"/>
      <c r="K32" s="135"/>
    </row>
    <row r="33" spans="2:12" ht="14.45" x14ac:dyDescent="0.3">
      <c r="B33" s="116"/>
      <c r="C33" s="72"/>
      <c r="D33" s="31"/>
      <c r="E33" s="116"/>
      <c r="F33" s="116"/>
      <c r="G33" s="116"/>
      <c r="H33" s="94"/>
      <c r="I33" s="94"/>
      <c r="J33" s="94"/>
      <c r="K33" s="135"/>
    </row>
    <row r="34" spans="2:12" ht="14.45" x14ac:dyDescent="0.3">
      <c r="B34" s="116"/>
      <c r="C34" s="72"/>
      <c r="D34" s="31"/>
      <c r="E34" s="116"/>
      <c r="F34" s="116"/>
      <c r="G34" s="116"/>
      <c r="H34" s="94"/>
      <c r="I34" s="94"/>
      <c r="J34" s="94"/>
      <c r="K34" s="135"/>
    </row>
    <row r="35" spans="2:12" ht="15.6" x14ac:dyDescent="0.3">
      <c r="B35" s="116"/>
      <c r="C35" s="233" t="s">
        <v>458</v>
      </c>
      <c r="D35" s="234" t="s">
        <v>1756</v>
      </c>
      <c r="E35" s="116"/>
      <c r="F35" s="116"/>
      <c r="G35" s="116"/>
      <c r="H35" s="94"/>
      <c r="I35" s="94"/>
      <c r="J35" s="94"/>
      <c r="K35" s="135"/>
    </row>
    <row r="36" spans="2:12" ht="18" x14ac:dyDescent="0.3">
      <c r="B36" s="116"/>
      <c r="C36" s="247" t="str">
        <f>IFERROR(VLOOKUP(D35,'Desarrollo e Innov. Curricular'!$E:$F,2,FALSE),IFERROR(VLOOKUP(D35,Investigación!$E:$F,2,FALSE),IFERROR(VLOOKUP(D35,'Vinculación Univ. Sociedad'!$E:$F,2,FALSE),IFERROR(VLOOKUP(D35,'Docencia y Profesorado Universi'!$E:$F,2,FALSE),IFERROR(VLOOKUP(D35,Estudiantes!$E:$F,2,FALSE),IFERROR(VLOOKUP(D35,'Gestion Administrativa'!$E:$F,2,FALSE),IFERROR(VLOOKUP(D35,'Gestion Academica'!$E:$F,2,FALSE),IFERROR(VLOOKUP(D35,Graduados!$E:$F,2,FALSE),IFERROR(VLOOKUP(D35,'Gestión del Conocimiento'!$E:$F,2,FALSE),IFERROR(VLOOKUP(D35,Gobernabilidad!$E:$F,2,FALSE),IFERROR(VLOOKUP(D35,'NIVEL DE ES Y  SISTEMA NACIONAL'!$E:$F,2,FALSE),VLOOKUP(D35,'Lo Esencial'!$E:$F,2,0))))))))))))</f>
        <v>Inclusion de la demanda de profesionales en el proceso de autoevaluación  de cada Escuela.</v>
      </c>
      <c r="D36" s="31"/>
      <c r="E36" s="116"/>
      <c r="F36" s="116"/>
      <c r="G36" s="116"/>
      <c r="H36" s="94"/>
      <c r="I36" s="94"/>
      <c r="J36" s="94"/>
      <c r="K36" s="135"/>
    </row>
    <row r="37" spans="2:12" thickBot="1" x14ac:dyDescent="0.35">
      <c r="B37" s="116"/>
      <c r="C37" s="72"/>
      <c r="D37" s="31"/>
      <c r="E37" s="116"/>
      <c r="F37" s="116"/>
      <c r="G37" s="116"/>
      <c r="H37" s="94"/>
      <c r="I37" s="94"/>
      <c r="J37" s="94"/>
      <c r="K37" s="135"/>
    </row>
    <row r="38" spans="2:12" ht="32.25" customHeight="1" thickBot="1" x14ac:dyDescent="0.3">
      <c r="B38" s="116" t="s">
        <v>1733</v>
      </c>
      <c r="C38" s="149" t="s">
        <v>44</v>
      </c>
      <c r="D38" s="152" t="s">
        <v>45</v>
      </c>
      <c r="E38" s="151" t="s">
        <v>55</v>
      </c>
      <c r="F38" s="151" t="s">
        <v>57</v>
      </c>
      <c r="G38" s="150" t="s">
        <v>27</v>
      </c>
      <c r="H38" s="156" t="s">
        <v>195</v>
      </c>
      <c r="I38" s="151" t="s">
        <v>46</v>
      </c>
      <c r="J38" s="151" t="s">
        <v>196</v>
      </c>
      <c r="K38" s="151" t="s">
        <v>478</v>
      </c>
      <c r="L38" s="151" t="s">
        <v>479</v>
      </c>
    </row>
    <row r="39" spans="2:12" x14ac:dyDescent="0.25">
      <c r="B39" s="116"/>
      <c r="C39" s="118" t="s">
        <v>47</v>
      </c>
      <c r="D39" s="805">
        <v>90</v>
      </c>
      <c r="E39" s="181">
        <v>0</v>
      </c>
      <c r="F39" s="138">
        <v>20000</v>
      </c>
      <c r="G39" s="120">
        <f t="shared" ref="G39:G47" si="2">E39*F39</f>
        <v>0</v>
      </c>
      <c r="H39" s="184" t="s">
        <v>193</v>
      </c>
      <c r="I39" s="121" t="s">
        <v>1516</v>
      </c>
      <c r="J39" s="121" t="str">
        <f>VLOOKUP(I39,Presupuesto!$B$11:$C$587,2,0)</f>
        <v>INTERESES DE INSTITUCIONES PUBLICAS FINANCIERAS</v>
      </c>
      <c r="K39" s="258" t="s">
        <v>188</v>
      </c>
      <c r="L39" s="121" t="s">
        <v>463</v>
      </c>
    </row>
    <row r="40" spans="2:12" x14ac:dyDescent="0.25">
      <c r="B40" s="116"/>
      <c r="C40" s="122" t="s">
        <v>48</v>
      </c>
      <c r="D40" s="806"/>
      <c r="E40" s="228">
        <v>90</v>
      </c>
      <c r="F40" s="123">
        <v>50</v>
      </c>
      <c r="G40" s="120">
        <f t="shared" si="2"/>
        <v>4500</v>
      </c>
      <c r="H40" s="184" t="s">
        <v>193</v>
      </c>
      <c r="I40" s="121" t="s">
        <v>1524</v>
      </c>
      <c r="J40" s="121" t="str">
        <f>VLOOKUP(I40,Presupuesto!$B$11:$C$587,2,0)</f>
        <v>OTROS INTERESES</v>
      </c>
      <c r="K40" s="121" t="str">
        <f>$K$17</f>
        <v>Desarrollo Curricular</v>
      </c>
      <c r="L40" s="121" t="s">
        <v>463</v>
      </c>
    </row>
    <row r="41" spans="2:12" x14ac:dyDescent="0.25">
      <c r="B41" s="116"/>
      <c r="C41" s="122" t="s">
        <v>49</v>
      </c>
      <c r="D41" s="806"/>
      <c r="E41" s="228">
        <f>D39</f>
        <v>90</v>
      </c>
      <c r="F41" s="123">
        <v>150</v>
      </c>
      <c r="G41" s="120">
        <f t="shared" si="2"/>
        <v>13500</v>
      </c>
      <c r="H41" s="184" t="s">
        <v>193</v>
      </c>
      <c r="I41" s="121" t="s">
        <v>1524</v>
      </c>
      <c r="J41" s="121" t="str">
        <f>VLOOKUP(I41,Presupuesto!$B$11:$C$587,2,0)</f>
        <v>OTROS INTERESES</v>
      </c>
      <c r="K41" s="121" t="str">
        <f t="shared" ref="K41:K48" si="3">$K$17</f>
        <v>Desarrollo Curricular</v>
      </c>
      <c r="L41" s="121" t="s">
        <v>463</v>
      </c>
    </row>
    <row r="42" spans="2:12" x14ac:dyDescent="0.25">
      <c r="B42" s="116"/>
      <c r="C42" s="122" t="s">
        <v>50</v>
      </c>
      <c r="D42" s="806"/>
      <c r="E42" s="174">
        <v>0</v>
      </c>
      <c r="F42" s="141">
        <v>10000</v>
      </c>
      <c r="G42" s="120">
        <f t="shared" si="2"/>
        <v>0</v>
      </c>
      <c r="H42" s="184"/>
      <c r="I42" s="121" t="s">
        <v>1524</v>
      </c>
      <c r="J42" s="121" t="str">
        <f>VLOOKUP(I42,Presupuesto!$B$11:$C$587,2,0)</f>
        <v>OTROS INTERESES</v>
      </c>
      <c r="K42" s="121" t="str">
        <f t="shared" si="3"/>
        <v>Desarrollo Curricular</v>
      </c>
      <c r="L42" s="121" t="s">
        <v>463</v>
      </c>
    </row>
    <row r="43" spans="2:12" x14ac:dyDescent="0.25">
      <c r="B43" s="116"/>
      <c r="C43" s="122" t="s">
        <v>487</v>
      </c>
      <c r="D43" s="806"/>
      <c r="E43" s="174">
        <v>0</v>
      </c>
      <c r="F43" s="141">
        <v>250</v>
      </c>
      <c r="G43" s="120">
        <f t="shared" si="2"/>
        <v>0</v>
      </c>
      <c r="H43" s="184"/>
      <c r="I43" s="121" t="s">
        <v>1524</v>
      </c>
      <c r="J43" s="121" t="str">
        <f>VLOOKUP(I43,Presupuesto!$B$11:$C$587,2,0)</f>
        <v>OTROS INTERESES</v>
      </c>
      <c r="K43" s="121" t="str">
        <f t="shared" si="3"/>
        <v>Desarrollo Curricular</v>
      </c>
      <c r="L43" s="121" t="s">
        <v>463</v>
      </c>
    </row>
    <row r="44" spans="2:12" x14ac:dyDescent="0.25">
      <c r="B44" s="116"/>
      <c r="C44" s="122" t="s">
        <v>51</v>
      </c>
      <c r="D44" s="806"/>
      <c r="E44" s="228">
        <f>(D39*25)/500</f>
        <v>4.5</v>
      </c>
      <c r="F44" s="123">
        <v>85</v>
      </c>
      <c r="G44" s="120">
        <f t="shared" si="2"/>
        <v>382.5</v>
      </c>
      <c r="H44" s="184" t="s">
        <v>193</v>
      </c>
      <c r="I44" s="121" t="s">
        <v>1524</v>
      </c>
      <c r="J44" s="121" t="str">
        <f>VLOOKUP(I44,Presupuesto!$B$11:$C$587,2,0)</f>
        <v>OTROS INTERESES</v>
      </c>
      <c r="K44" s="121" t="str">
        <f t="shared" si="3"/>
        <v>Desarrollo Curricular</v>
      </c>
      <c r="L44" s="121" t="s">
        <v>463</v>
      </c>
    </row>
    <row r="45" spans="2:12" x14ac:dyDescent="0.25">
      <c r="B45" s="116"/>
      <c r="C45" s="122" t="s">
        <v>180</v>
      </c>
      <c r="D45" s="806"/>
      <c r="E45" s="228">
        <f>D39/12</f>
        <v>7.5</v>
      </c>
      <c r="F45" s="123">
        <v>36</v>
      </c>
      <c r="G45" s="120">
        <f t="shared" si="2"/>
        <v>270</v>
      </c>
      <c r="H45" s="184" t="s">
        <v>193</v>
      </c>
      <c r="I45" s="121" t="s">
        <v>1524</v>
      </c>
      <c r="J45" s="121" t="str">
        <f>VLOOKUP(I45,Presupuesto!$B$11:$C$587,2,0)</f>
        <v>OTROS INTERESES</v>
      </c>
      <c r="K45" s="121" t="str">
        <f t="shared" si="3"/>
        <v>Desarrollo Curricular</v>
      </c>
      <c r="L45" s="121" t="s">
        <v>463</v>
      </c>
    </row>
    <row r="46" spans="2:12" x14ac:dyDescent="0.25">
      <c r="B46" s="116"/>
      <c r="C46" s="122" t="s">
        <v>34</v>
      </c>
      <c r="D46" s="806"/>
      <c r="E46" s="228">
        <f>D39/12</f>
        <v>7.5</v>
      </c>
      <c r="F46" s="123">
        <v>80</v>
      </c>
      <c r="G46" s="120">
        <f t="shared" si="2"/>
        <v>600</v>
      </c>
      <c r="H46" s="184" t="s">
        <v>193</v>
      </c>
      <c r="I46" s="121" t="s">
        <v>1524</v>
      </c>
      <c r="J46" s="121" t="str">
        <f>VLOOKUP(I46,Presupuesto!$B$11:$C$587,2,0)</f>
        <v>OTROS INTERESES</v>
      </c>
      <c r="K46" s="121" t="str">
        <f t="shared" si="3"/>
        <v>Desarrollo Curricular</v>
      </c>
      <c r="L46" s="121" t="s">
        <v>463</v>
      </c>
    </row>
    <row r="47" spans="2:12" x14ac:dyDescent="0.25">
      <c r="B47" s="116"/>
      <c r="C47" s="132" t="s">
        <v>52</v>
      </c>
      <c r="D47" s="806"/>
      <c r="E47" s="251">
        <v>0</v>
      </c>
      <c r="F47" s="142">
        <v>25</v>
      </c>
      <c r="G47" s="120">
        <f t="shared" si="2"/>
        <v>0</v>
      </c>
      <c r="H47" s="184"/>
      <c r="I47" s="121" t="s">
        <v>1524</v>
      </c>
      <c r="J47" s="121" t="str">
        <f>VLOOKUP(I47,Presupuesto!$B$11:$C$587,2,0)</f>
        <v>OTROS INTERESES</v>
      </c>
      <c r="K47" s="121" t="str">
        <f t="shared" si="3"/>
        <v>Desarrollo Curricular</v>
      </c>
      <c r="L47" s="121" t="s">
        <v>463</v>
      </c>
    </row>
    <row r="48" spans="2:12" ht="15.75" thickBot="1" x14ac:dyDescent="0.3">
      <c r="B48" s="116"/>
      <c r="C48" s="255" t="s">
        <v>500</v>
      </c>
      <c r="D48" s="256">
        <v>0</v>
      </c>
      <c r="E48" s="257">
        <v>0</v>
      </c>
      <c r="F48" s="127">
        <f>HLOOKUP(C48,$AH$2:$BU$3,2,0)</f>
        <v>1150</v>
      </c>
      <c r="G48" s="128">
        <f>D48*E48*F48</f>
        <v>0</v>
      </c>
      <c r="H48" s="184"/>
      <c r="I48" s="121" t="s">
        <v>1524</v>
      </c>
      <c r="J48" s="129" t="str">
        <f>VLOOKUP(I48,Presupuesto!$B$11:$C$587,2,0)</f>
        <v>OTROS INTERESES</v>
      </c>
      <c r="K48" s="121" t="str">
        <f t="shared" si="3"/>
        <v>Desarrollo Curricular</v>
      </c>
      <c r="L48" s="121" t="s">
        <v>463</v>
      </c>
    </row>
    <row r="52" spans="2:12" ht="14.45" x14ac:dyDescent="0.3">
      <c r="C52" s="72" t="s">
        <v>41</v>
      </c>
      <c r="D52" s="72"/>
      <c r="E52" s="72"/>
      <c r="F52" s="72"/>
      <c r="G52" s="72"/>
      <c r="H52" s="97"/>
      <c r="I52" s="72"/>
      <c r="J52" s="72"/>
    </row>
    <row r="53" spans="2:12" ht="14.45" x14ac:dyDescent="0.3">
      <c r="C53" s="72" t="s">
        <v>42</v>
      </c>
      <c r="D53" s="72"/>
      <c r="E53" s="72"/>
      <c r="F53" s="72"/>
      <c r="G53" s="72"/>
      <c r="H53" s="97"/>
      <c r="I53" s="72"/>
      <c r="J53" s="72"/>
    </row>
    <row r="54" spans="2:12" thickBot="1" x14ac:dyDescent="0.35">
      <c r="B54" s="116"/>
      <c r="C54" s="201"/>
      <c r="D54" s="201"/>
      <c r="E54" s="201"/>
      <c r="F54" s="201"/>
      <c r="G54" s="201"/>
      <c r="H54" s="97"/>
      <c r="I54" s="201"/>
      <c r="J54" s="201"/>
      <c r="K54" s="135"/>
    </row>
    <row r="55" spans="2:12" thickBot="1" x14ac:dyDescent="0.35">
      <c r="B55" s="116"/>
      <c r="C55" s="29" t="s">
        <v>43</v>
      </c>
      <c r="D55" s="30">
        <f>SUM(G62:G72)</f>
        <v>34339.166666666664</v>
      </c>
      <c r="E55" s="116"/>
      <c r="F55" s="116"/>
      <c r="G55" s="116"/>
      <c r="H55" s="94"/>
      <c r="I55" s="94"/>
      <c r="J55" s="94"/>
      <c r="K55" s="135"/>
    </row>
    <row r="56" spans="2:12" ht="14.45" x14ac:dyDescent="0.3">
      <c r="B56" s="116"/>
      <c r="C56" s="72"/>
      <c r="D56" s="31"/>
      <c r="E56" s="116"/>
      <c r="F56" s="116"/>
      <c r="G56" s="116"/>
      <c r="H56" s="94"/>
      <c r="I56" s="94"/>
      <c r="J56" s="94"/>
      <c r="K56" s="135"/>
    </row>
    <row r="57" spans="2:12" ht="14.45" x14ac:dyDescent="0.3">
      <c r="B57" s="116"/>
      <c r="C57" s="72"/>
      <c r="D57" s="31"/>
      <c r="E57" s="116"/>
      <c r="F57" s="116"/>
      <c r="G57" s="116"/>
      <c r="H57" s="94"/>
      <c r="I57" s="94"/>
      <c r="J57" s="94"/>
      <c r="K57" s="135"/>
    </row>
    <row r="58" spans="2:12" ht="15.6" x14ac:dyDescent="0.3">
      <c r="B58" s="116"/>
      <c r="C58" s="233" t="s">
        <v>458</v>
      </c>
      <c r="D58" s="234" t="s">
        <v>1760</v>
      </c>
      <c r="E58" s="116"/>
      <c r="F58" s="116"/>
      <c r="G58" s="116"/>
      <c r="H58" s="94"/>
      <c r="I58" s="94"/>
      <c r="J58" s="94"/>
      <c r="K58" s="135"/>
    </row>
    <row r="59" spans="2:12" ht="18" x14ac:dyDescent="0.3">
      <c r="B59" s="116"/>
      <c r="C59" s="247" t="str">
        <f>IFERROR(VLOOKUP(D58,'Desarrollo e Innov. Curricular'!$E:$F,2,FALSE),IFERROR(VLOOKUP(D58,Investigación!$E:$F,2,FALSE),IFERROR(VLOOKUP(D58,'Vinculación Univ. Sociedad'!$E:$F,2,FALSE),IFERROR(VLOOKUP(D58,'Docencia y Profesorado Universi'!$E:$F,2,FALSE),IFERROR(VLOOKUP(D58,Estudiantes!$E:$F,2,FALSE),IFERROR(VLOOKUP(D58,'Gestion Administrativa'!$E:$F,2,FALSE),IFERROR(VLOOKUP(D58,'Gestion Academica'!$E:$F,2,FALSE),IFERROR(VLOOKUP(D58,Graduados!$E:$F,2,FALSE),IFERROR(VLOOKUP(D58,'Gestión del Conocimiento'!$E:$F,2,FALSE),IFERROR(VLOOKUP(D58,Gobernabilidad!$E:$F,2,FALSE),IFERROR(VLOOKUP(D58,'NIVEL DE ES Y  SISTEMA NACIONAL'!$E:$F,2,FALSE),VLOOKUP(D58,'Lo Esencial'!$E:$F,2,0))))))))))))</f>
        <v>REESTRUCTURAR EL PROGRAMA DE PAUSA PARA LA SALUD, PROCURAR SU EXPANSIÓN  EN Centros regionales MEDIANTE VISITAS DE  ASESORIA Y TRABAJO CONJUNTO CON CUR</v>
      </c>
      <c r="D59" s="31"/>
      <c r="E59" s="116"/>
      <c r="F59" s="116"/>
      <c r="G59" s="116"/>
      <c r="H59" s="94"/>
      <c r="I59" s="94"/>
      <c r="J59" s="94"/>
      <c r="K59" s="135"/>
    </row>
    <row r="60" spans="2:12" thickBot="1" x14ac:dyDescent="0.35">
      <c r="B60" s="116"/>
      <c r="C60" s="72"/>
      <c r="D60" s="31"/>
      <c r="E60" s="116"/>
      <c r="F60" s="116"/>
      <c r="G60" s="116"/>
      <c r="H60" s="94"/>
      <c r="I60" s="94"/>
      <c r="J60" s="94"/>
      <c r="K60" s="135"/>
    </row>
    <row r="61" spans="2:12" ht="32.25" customHeight="1" thickBot="1" x14ac:dyDescent="0.3">
      <c r="B61" s="116" t="s">
        <v>1738</v>
      </c>
      <c r="C61" s="149" t="s">
        <v>44</v>
      </c>
      <c r="D61" s="152" t="s">
        <v>45</v>
      </c>
      <c r="E61" s="151" t="s">
        <v>55</v>
      </c>
      <c r="F61" s="151" t="s">
        <v>57</v>
      </c>
      <c r="G61" s="150" t="s">
        <v>27</v>
      </c>
      <c r="H61" s="156" t="s">
        <v>195</v>
      </c>
      <c r="I61" s="151" t="s">
        <v>46</v>
      </c>
      <c r="J61" s="151" t="s">
        <v>196</v>
      </c>
      <c r="K61" s="151" t="s">
        <v>478</v>
      </c>
      <c r="L61" s="151" t="s">
        <v>479</v>
      </c>
    </row>
    <row r="62" spans="2:12" x14ac:dyDescent="0.25">
      <c r="B62" s="116"/>
      <c r="C62" s="118" t="s">
        <v>47</v>
      </c>
      <c r="D62" s="805">
        <v>10</v>
      </c>
      <c r="E62" s="181">
        <v>0</v>
      </c>
      <c r="F62" s="138">
        <v>20000</v>
      </c>
      <c r="G62" s="120">
        <f t="shared" ref="G62:G70" si="4">E62*F62</f>
        <v>0</v>
      </c>
      <c r="H62" s="184" t="s">
        <v>193</v>
      </c>
      <c r="I62" s="121" t="s">
        <v>1516</v>
      </c>
      <c r="J62" s="121" t="str">
        <f>VLOOKUP(I62,Presupuesto!$B$11:$C$587,2,0)</f>
        <v>INTERESES DE INSTITUCIONES PUBLICAS FINANCIERAS</v>
      </c>
      <c r="K62" s="258" t="s">
        <v>188</v>
      </c>
      <c r="L62" s="121" t="s">
        <v>1748</v>
      </c>
    </row>
    <row r="63" spans="2:12" x14ac:dyDescent="0.25">
      <c r="B63" s="116"/>
      <c r="C63" s="122" t="s">
        <v>48</v>
      </c>
      <c r="D63" s="806"/>
      <c r="E63" s="228">
        <f>D62</f>
        <v>10</v>
      </c>
      <c r="F63" s="123">
        <v>50</v>
      </c>
      <c r="G63" s="120">
        <f t="shared" si="4"/>
        <v>500</v>
      </c>
      <c r="H63" s="184" t="s">
        <v>193</v>
      </c>
      <c r="I63" s="121" t="s">
        <v>1524</v>
      </c>
      <c r="J63" s="121" t="str">
        <f>VLOOKUP(I63,Presupuesto!$B$11:$C$587,2,0)</f>
        <v>OTROS INTERESES</v>
      </c>
      <c r="K63" s="121" t="str">
        <f>$K$17</f>
        <v>Desarrollo Curricular</v>
      </c>
      <c r="L63" s="121" t="s">
        <v>1748</v>
      </c>
    </row>
    <row r="64" spans="2:12" x14ac:dyDescent="0.25">
      <c r="B64" s="116"/>
      <c r="C64" s="122" t="s">
        <v>49</v>
      </c>
      <c r="D64" s="806"/>
      <c r="E64" s="228">
        <f>D62</f>
        <v>10</v>
      </c>
      <c r="F64" s="123">
        <v>150</v>
      </c>
      <c r="G64" s="120">
        <f t="shared" si="4"/>
        <v>1500</v>
      </c>
      <c r="H64" s="184" t="s">
        <v>193</v>
      </c>
      <c r="I64" s="121" t="s">
        <v>1524</v>
      </c>
      <c r="J64" s="121" t="str">
        <f>VLOOKUP(I64,Presupuesto!$B$11:$C$587,2,0)</f>
        <v>OTROS INTERESES</v>
      </c>
      <c r="K64" s="121" t="str">
        <f t="shared" ref="K64:K72" si="5">$K$17</f>
        <v>Desarrollo Curricular</v>
      </c>
      <c r="L64" s="121" t="s">
        <v>1748</v>
      </c>
    </row>
    <row r="65" spans="2:12" x14ac:dyDescent="0.25">
      <c r="B65" s="116"/>
      <c r="C65" s="122" t="s">
        <v>50</v>
      </c>
      <c r="D65" s="806"/>
      <c r="E65" s="174">
        <v>0</v>
      </c>
      <c r="F65" s="141">
        <v>10000</v>
      </c>
      <c r="G65" s="120">
        <f t="shared" si="4"/>
        <v>0</v>
      </c>
      <c r="H65" s="184"/>
      <c r="I65" s="121" t="s">
        <v>1524</v>
      </c>
      <c r="J65" s="121" t="str">
        <f>VLOOKUP(I65,Presupuesto!$B$11:$C$587,2,0)</f>
        <v>OTROS INTERESES</v>
      </c>
      <c r="K65" s="121" t="str">
        <f t="shared" si="5"/>
        <v>Desarrollo Curricular</v>
      </c>
      <c r="L65" s="121" t="s">
        <v>1748</v>
      </c>
    </row>
    <row r="66" spans="2:12" x14ac:dyDescent="0.25">
      <c r="B66" s="116"/>
      <c r="C66" s="122" t="s">
        <v>487</v>
      </c>
      <c r="D66" s="806"/>
      <c r="E66" s="174">
        <v>0</v>
      </c>
      <c r="F66" s="141">
        <v>250</v>
      </c>
      <c r="G66" s="120">
        <f t="shared" si="4"/>
        <v>0</v>
      </c>
      <c r="H66" s="184"/>
      <c r="I66" s="121" t="s">
        <v>1524</v>
      </c>
      <c r="J66" s="121" t="str">
        <f>VLOOKUP(I66,Presupuesto!$B$11:$C$587,2,0)</f>
        <v>OTROS INTERESES</v>
      </c>
      <c r="K66" s="121" t="str">
        <f t="shared" si="5"/>
        <v>Desarrollo Curricular</v>
      </c>
      <c r="L66" s="121" t="s">
        <v>1748</v>
      </c>
    </row>
    <row r="67" spans="2:12" x14ac:dyDescent="0.25">
      <c r="B67" s="116"/>
      <c r="C67" s="122" t="s">
        <v>51</v>
      </c>
      <c r="D67" s="806"/>
      <c r="E67" s="228">
        <f>(D62*25)/500</f>
        <v>0.5</v>
      </c>
      <c r="F67" s="123">
        <v>85</v>
      </c>
      <c r="G67" s="120">
        <f t="shared" si="4"/>
        <v>42.5</v>
      </c>
      <c r="H67" s="184" t="s">
        <v>193</v>
      </c>
      <c r="I67" s="121" t="s">
        <v>1524</v>
      </c>
      <c r="J67" s="121" t="str">
        <f>VLOOKUP(I67,Presupuesto!$B$11:$C$587,2,0)</f>
        <v>OTROS INTERESES</v>
      </c>
      <c r="K67" s="121" t="str">
        <f t="shared" si="5"/>
        <v>Desarrollo Curricular</v>
      </c>
      <c r="L67" s="121" t="s">
        <v>1748</v>
      </c>
    </row>
    <row r="68" spans="2:12" x14ac:dyDescent="0.25">
      <c r="B68" s="116"/>
      <c r="C68" s="122" t="s">
        <v>180</v>
      </c>
      <c r="D68" s="806"/>
      <c r="E68" s="228">
        <f>D62/12</f>
        <v>0.83333333333333337</v>
      </c>
      <c r="F68" s="123">
        <v>36</v>
      </c>
      <c r="G68" s="120">
        <f t="shared" si="4"/>
        <v>30</v>
      </c>
      <c r="H68" s="184" t="s">
        <v>193</v>
      </c>
      <c r="I68" s="121" t="s">
        <v>1524</v>
      </c>
      <c r="J68" s="121" t="str">
        <f>VLOOKUP(I68,Presupuesto!$B$11:$C$587,2,0)</f>
        <v>OTROS INTERESES</v>
      </c>
      <c r="K68" s="121" t="str">
        <f t="shared" si="5"/>
        <v>Desarrollo Curricular</v>
      </c>
      <c r="L68" s="121" t="s">
        <v>1748</v>
      </c>
    </row>
    <row r="69" spans="2:12" x14ac:dyDescent="0.25">
      <c r="B69" s="116"/>
      <c r="C69" s="122" t="s">
        <v>34</v>
      </c>
      <c r="D69" s="806"/>
      <c r="E69" s="228">
        <f>D62/12</f>
        <v>0.83333333333333337</v>
      </c>
      <c r="F69" s="123">
        <v>80</v>
      </c>
      <c r="G69" s="120">
        <f t="shared" si="4"/>
        <v>66.666666666666671</v>
      </c>
      <c r="H69" s="184" t="s">
        <v>193</v>
      </c>
      <c r="I69" s="121" t="s">
        <v>1524</v>
      </c>
      <c r="J69" s="121" t="str">
        <f>VLOOKUP(I69,Presupuesto!$B$11:$C$587,2,0)</f>
        <v>OTROS INTERESES</v>
      </c>
      <c r="K69" s="121" t="str">
        <f t="shared" si="5"/>
        <v>Desarrollo Curricular</v>
      </c>
      <c r="L69" s="121" t="s">
        <v>1748</v>
      </c>
    </row>
    <row r="70" spans="2:12" x14ac:dyDescent="0.25">
      <c r="B70" s="116"/>
      <c r="C70" s="132" t="s">
        <v>52</v>
      </c>
      <c r="D70" s="806"/>
      <c r="E70" s="251">
        <v>0</v>
      </c>
      <c r="F70" s="142">
        <v>25</v>
      </c>
      <c r="G70" s="120">
        <f t="shared" si="4"/>
        <v>0</v>
      </c>
      <c r="H70" s="184"/>
      <c r="I70" s="121" t="s">
        <v>1524</v>
      </c>
      <c r="J70" s="121" t="str">
        <f>VLOOKUP(I70,Presupuesto!$B$11:$C$587,2,0)</f>
        <v>OTROS INTERESES</v>
      </c>
      <c r="K70" s="121" t="str">
        <f t="shared" si="5"/>
        <v>Desarrollo Curricular</v>
      </c>
      <c r="L70" s="121" t="s">
        <v>1748</v>
      </c>
    </row>
    <row r="71" spans="2:12" ht="15.75" thickBot="1" x14ac:dyDescent="0.3">
      <c r="B71" s="116"/>
      <c r="C71" s="255" t="s">
        <v>500</v>
      </c>
      <c r="D71" s="256">
        <v>4</v>
      </c>
      <c r="E71" s="257">
        <v>3</v>
      </c>
      <c r="F71" s="127">
        <f>HLOOKUP(C71,$AH$2:$BU$3,2,0)</f>
        <v>1150</v>
      </c>
      <c r="G71" s="128">
        <f>D71*E71*F71</f>
        <v>13800</v>
      </c>
      <c r="H71" s="184" t="s">
        <v>193</v>
      </c>
      <c r="I71" s="121" t="s">
        <v>1524</v>
      </c>
      <c r="J71" s="129" t="str">
        <f>VLOOKUP(I71,Presupuesto!$B$11:$C$587,2,0)</f>
        <v>OTROS INTERESES</v>
      </c>
      <c r="K71" s="121" t="str">
        <f t="shared" si="5"/>
        <v>Desarrollo Curricular</v>
      </c>
      <c r="L71" s="121" t="s">
        <v>1748</v>
      </c>
    </row>
    <row r="72" spans="2:12" ht="15.75" thickBot="1" x14ac:dyDescent="0.3">
      <c r="C72" s="255" t="s">
        <v>500</v>
      </c>
      <c r="D72" s="256">
        <v>4</v>
      </c>
      <c r="E72" s="257">
        <v>4</v>
      </c>
      <c r="F72" s="127">
        <f>HLOOKUP(C72,$AH$2:$BU$3,2,0)</f>
        <v>1150</v>
      </c>
      <c r="G72" s="128">
        <f>D72*E72*F72</f>
        <v>18400</v>
      </c>
      <c r="H72" s="184" t="s">
        <v>193</v>
      </c>
      <c r="I72" s="121" t="s">
        <v>1524</v>
      </c>
      <c r="J72" s="129" t="str">
        <f>VLOOKUP(I72,Presupuesto!$B$11:$C$587,2,0)</f>
        <v>OTROS INTERESES</v>
      </c>
      <c r="K72" s="121" t="str">
        <f t="shared" si="5"/>
        <v>Desarrollo Curricular</v>
      </c>
      <c r="L72" s="121" t="s">
        <v>1739</v>
      </c>
    </row>
    <row r="75" spans="2:12" thickBot="1" x14ac:dyDescent="0.35">
      <c r="B75" s="116"/>
      <c r="C75" s="201"/>
      <c r="D75" s="201"/>
      <c r="E75" s="201"/>
      <c r="F75" s="201"/>
      <c r="G75" s="201"/>
      <c r="H75" s="97"/>
      <c r="I75" s="201"/>
      <c r="J75" s="201"/>
      <c r="K75" s="135"/>
    </row>
    <row r="76" spans="2:12" thickBot="1" x14ac:dyDescent="0.35">
      <c r="B76" s="116"/>
      <c r="C76" s="29" t="s">
        <v>43</v>
      </c>
      <c r="D76" s="30">
        <f>SUM(G83:G92)</f>
        <v>6417.5</v>
      </c>
      <c r="E76" s="116"/>
      <c r="F76" s="116"/>
      <c r="G76" s="116"/>
      <c r="H76" s="94"/>
      <c r="I76" s="94"/>
      <c r="J76" s="94"/>
      <c r="K76" s="135"/>
    </row>
    <row r="77" spans="2:12" ht="14.45" x14ac:dyDescent="0.3">
      <c r="B77" s="116"/>
      <c r="C77" s="72"/>
      <c r="D77" s="31"/>
      <c r="E77" s="116"/>
      <c r="F77" s="116"/>
      <c r="G77" s="116"/>
      <c r="H77" s="94"/>
      <c r="I77" s="94"/>
      <c r="J77" s="94"/>
      <c r="K77" s="135"/>
    </row>
    <row r="78" spans="2:12" ht="14.45" x14ac:dyDescent="0.3">
      <c r="B78" s="116"/>
      <c r="C78" s="72"/>
      <c r="D78" s="31"/>
      <c r="E78" s="116"/>
      <c r="F78" s="116"/>
      <c r="G78" s="116"/>
      <c r="H78" s="94"/>
      <c r="I78" s="94"/>
      <c r="J78" s="94"/>
      <c r="K78" s="135"/>
    </row>
    <row r="79" spans="2:12" ht="15.6" x14ac:dyDescent="0.3">
      <c r="B79" s="116"/>
      <c r="C79" s="233" t="s">
        <v>458</v>
      </c>
      <c r="D79" s="234" t="s">
        <v>1767</v>
      </c>
      <c r="E79" s="116"/>
      <c r="F79" s="116"/>
      <c r="G79" s="116"/>
      <c r="H79" s="94"/>
      <c r="I79" s="94"/>
      <c r="J79" s="94"/>
      <c r="K79" s="135"/>
    </row>
    <row r="80" spans="2:12" ht="18" x14ac:dyDescent="0.3">
      <c r="B80" s="116"/>
      <c r="C80" s="247" t="str">
        <f>IFERROR(VLOOKUP(D79,'Desarrollo e Innov. Curricular'!$E:$F,2,FALSE),IFERROR(VLOOKUP(D79,Investigación!$E:$F,2,FALSE),IFERROR(VLOOKUP(D79,'Vinculación Univ. Sociedad'!$E:$F,2,FALSE),IFERROR(VLOOKUP(D79,'Docencia y Profesorado Universi'!$E:$F,2,FALSE),IFERROR(VLOOKUP(D79,Estudiantes!$E:$F,2,FALSE),IFERROR(VLOOKUP(D79,'Gestion Administrativa'!$E:$F,2,FALSE),IFERROR(VLOOKUP(D79,'Gestion Academica'!$E:$F,2,FALSE),IFERROR(VLOOKUP(D79,Graduados!$E:$F,2,FALSE),IFERROR(VLOOKUP(D79,'Gestión del Conocimiento'!$E:$F,2,FALSE),IFERROR(VLOOKUP(D79,Gobernabilidad!$E:$F,2,FALSE),IFERROR(VLOOKUP(D79,'NIVEL DE ES Y  SISTEMA NACIONAL'!$E:$F,2,FALSE),VLOOKUP(D79,'Lo Esencial'!$E:$F,2,0))))))))))))</f>
        <v>REESTRUCTURAR Y ACTIVAR LA ASESORIA ACADEMICA</v>
      </c>
      <c r="D80" s="31"/>
      <c r="E80" s="116"/>
      <c r="F80" s="116"/>
      <c r="G80" s="116"/>
      <c r="H80" s="94"/>
      <c r="I80" s="94"/>
      <c r="J80" s="94"/>
      <c r="K80" s="135"/>
    </row>
    <row r="81" spans="2:12" thickBot="1" x14ac:dyDescent="0.35">
      <c r="B81" s="116"/>
      <c r="C81" s="72"/>
      <c r="D81" s="31"/>
      <c r="E81" s="116"/>
      <c r="F81" s="116"/>
      <c r="G81" s="116"/>
      <c r="H81" s="94"/>
      <c r="I81" s="94"/>
      <c r="J81" s="94"/>
      <c r="K81" s="135"/>
    </row>
    <row r="82" spans="2:12" ht="32.25" customHeight="1" thickBot="1" x14ac:dyDescent="0.3">
      <c r="B82" s="116" t="s">
        <v>1742</v>
      </c>
      <c r="C82" s="149" t="s">
        <v>44</v>
      </c>
      <c r="D82" s="152" t="s">
        <v>45</v>
      </c>
      <c r="E82" s="151" t="s">
        <v>55</v>
      </c>
      <c r="F82" s="151" t="s">
        <v>57</v>
      </c>
      <c r="G82" s="150" t="s">
        <v>27</v>
      </c>
      <c r="H82" s="156" t="s">
        <v>195</v>
      </c>
      <c r="I82" s="151" t="s">
        <v>46</v>
      </c>
      <c r="J82" s="151" t="s">
        <v>196</v>
      </c>
      <c r="K82" s="151" t="s">
        <v>478</v>
      </c>
      <c r="L82" s="151" t="s">
        <v>479</v>
      </c>
    </row>
    <row r="83" spans="2:12" x14ac:dyDescent="0.25">
      <c r="B83" s="116"/>
      <c r="C83" s="118" t="s">
        <v>47</v>
      </c>
      <c r="D83" s="805">
        <v>30</v>
      </c>
      <c r="E83" s="181">
        <v>0</v>
      </c>
      <c r="F83" s="138">
        <v>20000</v>
      </c>
      <c r="G83" s="120">
        <f t="shared" ref="G83:G91" si="6">E83*F83</f>
        <v>0</v>
      </c>
      <c r="H83" s="184" t="s">
        <v>193</v>
      </c>
      <c r="I83" s="121" t="s">
        <v>1516</v>
      </c>
      <c r="J83" s="121" t="str">
        <f>VLOOKUP(I83,Presupuesto!$B$11:$C$587,2,0)</f>
        <v>INTERESES DE INSTITUCIONES PUBLICAS FINANCIERAS</v>
      </c>
      <c r="K83" s="258" t="s">
        <v>188</v>
      </c>
      <c r="L83" s="121" t="s">
        <v>1749</v>
      </c>
    </row>
    <row r="84" spans="2:12" x14ac:dyDescent="0.25">
      <c r="B84" s="116"/>
      <c r="C84" s="122" t="s">
        <v>48</v>
      </c>
      <c r="D84" s="806"/>
      <c r="E84" s="228">
        <f>D83</f>
        <v>30</v>
      </c>
      <c r="F84" s="123">
        <v>50</v>
      </c>
      <c r="G84" s="120">
        <f t="shared" si="6"/>
        <v>1500</v>
      </c>
      <c r="H84" s="184" t="s">
        <v>193</v>
      </c>
      <c r="I84" s="121" t="s">
        <v>1524</v>
      </c>
      <c r="J84" s="121" t="str">
        <f>VLOOKUP(I84,Presupuesto!$B$11:$C$587,2,0)</f>
        <v>OTROS INTERESES</v>
      </c>
      <c r="K84" s="121" t="str">
        <f>$K$17</f>
        <v>Desarrollo Curricular</v>
      </c>
      <c r="L84" s="121" t="s">
        <v>1749</v>
      </c>
    </row>
    <row r="85" spans="2:12" x14ac:dyDescent="0.25">
      <c r="B85" s="116"/>
      <c r="C85" s="122" t="s">
        <v>49</v>
      </c>
      <c r="D85" s="806"/>
      <c r="E85" s="228">
        <f>D83</f>
        <v>30</v>
      </c>
      <c r="F85" s="123">
        <v>150</v>
      </c>
      <c r="G85" s="120">
        <f t="shared" si="6"/>
        <v>4500</v>
      </c>
      <c r="H85" s="184" t="s">
        <v>193</v>
      </c>
      <c r="I85" s="121" t="s">
        <v>1524</v>
      </c>
      <c r="J85" s="121" t="str">
        <f>VLOOKUP(I85,Presupuesto!$B$11:$C$587,2,0)</f>
        <v>OTROS INTERESES</v>
      </c>
      <c r="K85" s="121" t="str">
        <f t="shared" ref="K85:K92" si="7">$K$17</f>
        <v>Desarrollo Curricular</v>
      </c>
      <c r="L85" s="121" t="s">
        <v>1749</v>
      </c>
    </row>
    <row r="86" spans="2:12" x14ac:dyDescent="0.25">
      <c r="B86" s="116"/>
      <c r="C86" s="122" t="s">
        <v>50</v>
      </c>
      <c r="D86" s="806"/>
      <c r="E86" s="174">
        <v>0</v>
      </c>
      <c r="F86" s="141">
        <v>10000</v>
      </c>
      <c r="G86" s="120">
        <f t="shared" si="6"/>
        <v>0</v>
      </c>
      <c r="H86" s="184"/>
      <c r="I86" s="121" t="s">
        <v>1524</v>
      </c>
      <c r="J86" s="121" t="str">
        <f>VLOOKUP(I86,Presupuesto!$B$11:$C$587,2,0)</f>
        <v>OTROS INTERESES</v>
      </c>
      <c r="K86" s="121" t="str">
        <f t="shared" si="7"/>
        <v>Desarrollo Curricular</v>
      </c>
      <c r="L86" s="121" t="s">
        <v>1749</v>
      </c>
    </row>
    <row r="87" spans="2:12" x14ac:dyDescent="0.25">
      <c r="B87" s="116"/>
      <c r="C87" s="122" t="s">
        <v>487</v>
      </c>
      <c r="D87" s="806"/>
      <c r="E87" s="174">
        <v>0</v>
      </c>
      <c r="F87" s="141">
        <v>250</v>
      </c>
      <c r="G87" s="120">
        <f t="shared" si="6"/>
        <v>0</v>
      </c>
      <c r="H87" s="184"/>
      <c r="I87" s="121" t="s">
        <v>1524</v>
      </c>
      <c r="J87" s="121" t="str">
        <f>VLOOKUP(I87,Presupuesto!$B$11:$C$587,2,0)</f>
        <v>OTROS INTERESES</v>
      </c>
      <c r="K87" s="121" t="str">
        <f t="shared" si="7"/>
        <v>Desarrollo Curricular</v>
      </c>
      <c r="L87" s="121" t="s">
        <v>1749</v>
      </c>
    </row>
    <row r="88" spans="2:12" x14ac:dyDescent="0.25">
      <c r="B88" s="116"/>
      <c r="C88" s="122" t="s">
        <v>51</v>
      </c>
      <c r="D88" s="806"/>
      <c r="E88" s="228">
        <f>(D83*25)/500</f>
        <v>1.5</v>
      </c>
      <c r="F88" s="123">
        <v>85</v>
      </c>
      <c r="G88" s="120">
        <f t="shared" si="6"/>
        <v>127.5</v>
      </c>
      <c r="H88" s="184" t="s">
        <v>193</v>
      </c>
      <c r="I88" s="121" t="s">
        <v>1524</v>
      </c>
      <c r="J88" s="121" t="str">
        <f>VLOOKUP(I88,Presupuesto!$B$11:$C$587,2,0)</f>
        <v>OTROS INTERESES</v>
      </c>
      <c r="K88" s="121" t="str">
        <f t="shared" si="7"/>
        <v>Desarrollo Curricular</v>
      </c>
      <c r="L88" s="121" t="s">
        <v>1749</v>
      </c>
    </row>
    <row r="89" spans="2:12" x14ac:dyDescent="0.25">
      <c r="B89" s="116"/>
      <c r="C89" s="122" t="s">
        <v>180</v>
      </c>
      <c r="D89" s="806"/>
      <c r="E89" s="228">
        <f>D83/12</f>
        <v>2.5</v>
      </c>
      <c r="F89" s="123">
        <v>36</v>
      </c>
      <c r="G89" s="120">
        <f t="shared" si="6"/>
        <v>90</v>
      </c>
      <c r="H89" s="184" t="s">
        <v>193</v>
      </c>
      <c r="I89" s="121" t="s">
        <v>1524</v>
      </c>
      <c r="J89" s="121" t="str">
        <f>VLOOKUP(I89,Presupuesto!$B$11:$C$587,2,0)</f>
        <v>OTROS INTERESES</v>
      </c>
      <c r="K89" s="121" t="str">
        <f t="shared" si="7"/>
        <v>Desarrollo Curricular</v>
      </c>
      <c r="L89" s="121" t="s">
        <v>1749</v>
      </c>
    </row>
    <row r="90" spans="2:12" x14ac:dyDescent="0.25">
      <c r="B90" s="116"/>
      <c r="C90" s="122" t="s">
        <v>34</v>
      </c>
      <c r="D90" s="806"/>
      <c r="E90" s="228">
        <f>D83/12</f>
        <v>2.5</v>
      </c>
      <c r="F90" s="123">
        <v>80</v>
      </c>
      <c r="G90" s="120">
        <f t="shared" si="6"/>
        <v>200</v>
      </c>
      <c r="H90" s="184" t="s">
        <v>193</v>
      </c>
      <c r="I90" s="121" t="s">
        <v>1524</v>
      </c>
      <c r="J90" s="121" t="str">
        <f>VLOOKUP(I90,Presupuesto!$B$11:$C$587,2,0)</f>
        <v>OTROS INTERESES</v>
      </c>
      <c r="K90" s="121" t="str">
        <f t="shared" si="7"/>
        <v>Desarrollo Curricular</v>
      </c>
      <c r="L90" s="121" t="s">
        <v>1749</v>
      </c>
    </row>
    <row r="91" spans="2:12" x14ac:dyDescent="0.25">
      <c r="B91" s="116"/>
      <c r="C91" s="132" t="s">
        <v>52</v>
      </c>
      <c r="D91" s="806"/>
      <c r="E91" s="251">
        <v>0</v>
      </c>
      <c r="F91" s="142">
        <v>25</v>
      </c>
      <c r="G91" s="120">
        <f t="shared" si="6"/>
        <v>0</v>
      </c>
      <c r="H91" s="184"/>
      <c r="I91" s="121" t="s">
        <v>1524</v>
      </c>
      <c r="J91" s="121" t="str">
        <f>VLOOKUP(I91,Presupuesto!$B$11:$C$587,2,0)</f>
        <v>OTROS INTERESES</v>
      </c>
      <c r="K91" s="121" t="str">
        <f t="shared" si="7"/>
        <v>Desarrollo Curricular</v>
      </c>
      <c r="L91" s="121" t="s">
        <v>1749</v>
      </c>
    </row>
    <row r="92" spans="2:12" ht="15.75" thickBot="1" x14ac:dyDescent="0.3">
      <c r="B92" s="116"/>
      <c r="C92" s="255" t="s">
        <v>500</v>
      </c>
      <c r="D92" s="256">
        <v>0</v>
      </c>
      <c r="E92" s="257">
        <v>0</v>
      </c>
      <c r="F92" s="127">
        <f>HLOOKUP(C92,$AH$2:$BU$3,2,0)</f>
        <v>1150</v>
      </c>
      <c r="G92" s="128">
        <f>D92*E92*F92</f>
        <v>0</v>
      </c>
      <c r="H92" s="184"/>
      <c r="I92" s="121" t="s">
        <v>1524</v>
      </c>
      <c r="J92" s="129" t="str">
        <f>VLOOKUP(I92,Presupuesto!$B$11:$C$587,2,0)</f>
        <v>OTROS INTERESES</v>
      </c>
      <c r="K92" s="121" t="str">
        <f t="shared" si="7"/>
        <v>Desarrollo Curricular</v>
      </c>
      <c r="L92" s="121" t="s">
        <v>1749</v>
      </c>
    </row>
    <row r="95" spans="2:12" ht="14.45" x14ac:dyDescent="0.3">
      <c r="C95" s="72" t="s">
        <v>42</v>
      </c>
      <c r="D95" s="72"/>
      <c r="E95" s="72"/>
      <c r="F95" s="72"/>
      <c r="G95" s="72"/>
      <c r="H95" s="97"/>
      <c r="I95" s="72"/>
      <c r="J95" s="72"/>
    </row>
    <row r="96" spans="2:12" thickBot="1" x14ac:dyDescent="0.35">
      <c r="B96" s="116"/>
      <c r="C96" s="201"/>
      <c r="D96" s="201"/>
      <c r="E96" s="201"/>
      <c r="F96" s="201"/>
      <c r="G96" s="201"/>
      <c r="H96" s="97"/>
      <c r="I96" s="201"/>
      <c r="J96" s="201"/>
      <c r="K96" s="135"/>
    </row>
    <row r="97" spans="2:12" thickBot="1" x14ac:dyDescent="0.35">
      <c r="B97" s="116"/>
      <c r="C97" s="29" t="s">
        <v>43</v>
      </c>
      <c r="D97" s="30">
        <f>SUM(G104:G113)</f>
        <v>55617.5</v>
      </c>
      <c r="E97" s="116"/>
      <c r="F97" s="116"/>
      <c r="G97" s="116"/>
      <c r="H97" s="94"/>
      <c r="I97" s="94"/>
      <c r="J97" s="94"/>
      <c r="K97" s="135"/>
    </row>
    <row r="98" spans="2:12" ht="14.45" x14ac:dyDescent="0.3">
      <c r="B98" s="116"/>
      <c r="C98" s="72"/>
      <c r="D98" s="31"/>
      <c r="E98" s="116"/>
      <c r="F98" s="116"/>
      <c r="G98" s="116"/>
      <c r="H98" s="94"/>
      <c r="I98" s="94"/>
      <c r="J98" s="94"/>
      <c r="K98" s="135"/>
    </row>
    <row r="99" spans="2:12" ht="14.45" x14ac:dyDescent="0.3">
      <c r="B99" s="116"/>
      <c r="C99" s="72"/>
      <c r="D99" s="31"/>
      <c r="E99" s="116"/>
      <c r="F99" s="116"/>
      <c r="G99" s="116"/>
      <c r="H99" s="94"/>
      <c r="I99" s="94"/>
      <c r="J99" s="94"/>
      <c r="K99" s="135"/>
    </row>
    <row r="100" spans="2:12" ht="15.6" x14ac:dyDescent="0.3">
      <c r="B100" s="116"/>
      <c r="C100" s="233" t="s">
        <v>458</v>
      </c>
      <c r="D100" s="234" t="s">
        <v>1769</v>
      </c>
      <c r="E100" s="116"/>
      <c r="F100" s="116"/>
      <c r="G100" s="116"/>
      <c r="H100" s="94"/>
      <c r="I100" s="94"/>
      <c r="J100" s="94"/>
      <c r="K100" s="135"/>
    </row>
    <row r="101" spans="2:12" ht="18" x14ac:dyDescent="0.3">
      <c r="B101" s="116"/>
      <c r="C101" s="247" t="str">
        <f>IFERROR(VLOOKUP(D100,'Desarrollo e Innov. Curricular'!$E:$F,2,FALSE),IFERROR(VLOOKUP(D100,Investigación!$E:$F,2,FALSE),IFERROR(VLOOKUP(D100,'Vinculación Univ. Sociedad'!$E:$F,2,FALSE),IFERROR(VLOOKUP(D100,'Docencia y Profesorado Universi'!$E:$F,2,FALSE),IFERROR(VLOOKUP(D100,Estudiantes!$E:$F,2,FALSE),IFERROR(VLOOKUP(D100,'Gestion Administrativa'!$E:$F,2,FALSE),IFERROR(VLOOKUP(D100,'Gestion Academica'!$E:$F,2,FALSE),IFERROR(VLOOKUP(D100,Graduados!$E:$F,2,FALSE),IFERROR(VLOOKUP(D100,'Gestión del Conocimiento'!$E:$F,2,FALSE),IFERROR(VLOOKUP(D100,Gobernabilidad!$E:$F,2,FALSE),IFERROR(VLOOKUP(D100,'NIVEL DE ES Y  SISTEMA NACIONAL'!$E:$F,2,FALSE),VLOOKUP(D100,'Lo Esencial'!$E:$F,2,0))))))))))))</f>
        <v>PRESENTAR EL DIPLOMADO UNIVERSITARIO PARA EL PERSONAL DOCENTE DE LA ESCUELA (Como proceso de actualización)</v>
      </c>
      <c r="D101" s="31"/>
      <c r="E101" s="116"/>
      <c r="F101" s="116"/>
      <c r="G101" s="116"/>
      <c r="H101" s="94"/>
      <c r="I101" s="94"/>
      <c r="J101" s="94"/>
      <c r="K101" s="135"/>
    </row>
    <row r="102" spans="2:12" thickBot="1" x14ac:dyDescent="0.35">
      <c r="B102" s="116"/>
      <c r="C102" s="72"/>
      <c r="D102" s="31"/>
      <c r="E102" s="116"/>
      <c r="F102" s="116"/>
      <c r="G102" s="116"/>
      <c r="H102" s="94"/>
      <c r="I102" s="94"/>
      <c r="J102" s="94"/>
      <c r="K102" s="135"/>
    </row>
    <row r="103" spans="2:12" ht="32.25" customHeight="1" thickBot="1" x14ac:dyDescent="0.3">
      <c r="B103" s="116" t="s">
        <v>1743</v>
      </c>
      <c r="C103" s="149" t="s">
        <v>44</v>
      </c>
      <c r="D103" s="152" t="s">
        <v>45</v>
      </c>
      <c r="E103" s="151" t="s">
        <v>55</v>
      </c>
      <c r="F103" s="151" t="s">
        <v>57</v>
      </c>
      <c r="G103" s="150" t="s">
        <v>27</v>
      </c>
      <c r="H103" s="156" t="s">
        <v>195</v>
      </c>
      <c r="I103" s="151" t="s">
        <v>46</v>
      </c>
      <c r="J103" s="151" t="s">
        <v>196</v>
      </c>
      <c r="K103" s="151" t="s">
        <v>478</v>
      </c>
      <c r="L103" s="151" t="s">
        <v>479</v>
      </c>
    </row>
    <row r="104" spans="2:12" x14ac:dyDescent="0.25">
      <c r="B104" s="116"/>
      <c r="C104" s="118" t="s">
        <v>47</v>
      </c>
      <c r="D104" s="805">
        <v>30</v>
      </c>
      <c r="E104" s="181">
        <v>2</v>
      </c>
      <c r="F104" s="138">
        <v>20000</v>
      </c>
      <c r="G104" s="120">
        <f t="shared" ref="G104:G112" si="8">E104*F104</f>
        <v>40000</v>
      </c>
      <c r="H104" s="184" t="s">
        <v>193</v>
      </c>
      <c r="I104" s="121" t="s">
        <v>1516</v>
      </c>
      <c r="J104" s="121" t="str">
        <f>VLOOKUP(I104,Presupuesto!$B$11:$C$587,2,0)</f>
        <v>INTERESES DE INSTITUCIONES PUBLICAS FINANCIERAS</v>
      </c>
      <c r="K104" s="258" t="s">
        <v>188</v>
      </c>
      <c r="L104" s="121" t="s">
        <v>1748</v>
      </c>
    </row>
    <row r="105" spans="2:12" x14ac:dyDescent="0.25">
      <c r="B105" s="116"/>
      <c r="C105" s="122" t="s">
        <v>48</v>
      </c>
      <c r="D105" s="806"/>
      <c r="E105" s="228">
        <f>D104</f>
        <v>30</v>
      </c>
      <c r="F105" s="123">
        <v>50</v>
      </c>
      <c r="G105" s="120">
        <f t="shared" si="8"/>
        <v>1500</v>
      </c>
      <c r="H105" s="184" t="s">
        <v>193</v>
      </c>
      <c r="I105" s="121" t="s">
        <v>1524</v>
      </c>
      <c r="J105" s="121" t="str">
        <f>VLOOKUP(I105,Presupuesto!$B$11:$C$587,2,0)</f>
        <v>OTROS INTERESES</v>
      </c>
      <c r="K105" s="121" t="str">
        <f>$K$17</f>
        <v>Desarrollo Curricular</v>
      </c>
      <c r="L105" s="121" t="s">
        <v>1748</v>
      </c>
    </row>
    <row r="106" spans="2:12" x14ac:dyDescent="0.25">
      <c r="B106" s="116"/>
      <c r="C106" s="122" t="s">
        <v>49</v>
      </c>
      <c r="D106" s="806"/>
      <c r="E106" s="228">
        <f>D104</f>
        <v>30</v>
      </c>
      <c r="F106" s="123">
        <v>150</v>
      </c>
      <c r="G106" s="120">
        <f t="shared" si="8"/>
        <v>4500</v>
      </c>
      <c r="H106" s="184" t="s">
        <v>193</v>
      </c>
      <c r="I106" s="121" t="s">
        <v>1524</v>
      </c>
      <c r="J106" s="121" t="str">
        <f>VLOOKUP(I106,Presupuesto!$B$11:$C$587,2,0)</f>
        <v>OTROS INTERESES</v>
      </c>
      <c r="K106" s="121" t="str">
        <f t="shared" ref="K106:K113" si="9">$K$17</f>
        <v>Desarrollo Curricular</v>
      </c>
      <c r="L106" s="121" t="s">
        <v>1748</v>
      </c>
    </row>
    <row r="107" spans="2:12" x14ac:dyDescent="0.25">
      <c r="B107" s="116"/>
      <c r="C107" s="122" t="s">
        <v>50</v>
      </c>
      <c r="D107" s="806"/>
      <c r="E107" s="174">
        <v>0</v>
      </c>
      <c r="F107" s="141">
        <v>10000</v>
      </c>
      <c r="G107" s="120">
        <f t="shared" si="8"/>
        <v>0</v>
      </c>
      <c r="H107" s="184"/>
      <c r="I107" s="121" t="s">
        <v>1524</v>
      </c>
      <c r="J107" s="121" t="str">
        <f>VLOOKUP(I107,Presupuesto!$B$11:$C$587,2,0)</f>
        <v>OTROS INTERESES</v>
      </c>
      <c r="K107" s="121" t="str">
        <f t="shared" si="9"/>
        <v>Desarrollo Curricular</v>
      </c>
      <c r="L107" s="121" t="s">
        <v>1748</v>
      </c>
    </row>
    <row r="108" spans="2:12" x14ac:dyDescent="0.25">
      <c r="B108" s="116"/>
      <c r="C108" s="122" t="s">
        <v>487</v>
      </c>
      <c r="D108" s="806"/>
      <c r="E108" s="174">
        <v>0</v>
      </c>
      <c r="F108" s="141">
        <v>250</v>
      </c>
      <c r="G108" s="120">
        <f t="shared" si="8"/>
        <v>0</v>
      </c>
      <c r="H108" s="184"/>
      <c r="I108" s="121" t="s">
        <v>1524</v>
      </c>
      <c r="J108" s="121" t="str">
        <f>VLOOKUP(I108,Presupuesto!$B$11:$C$587,2,0)</f>
        <v>OTROS INTERESES</v>
      </c>
      <c r="K108" s="121" t="str">
        <f t="shared" si="9"/>
        <v>Desarrollo Curricular</v>
      </c>
      <c r="L108" s="121" t="s">
        <v>1748</v>
      </c>
    </row>
    <row r="109" spans="2:12" x14ac:dyDescent="0.25">
      <c r="B109" s="116"/>
      <c r="C109" s="122" t="s">
        <v>51</v>
      </c>
      <c r="D109" s="806"/>
      <c r="E109" s="228">
        <f>(D104*25)/500</f>
        <v>1.5</v>
      </c>
      <c r="F109" s="123">
        <v>85</v>
      </c>
      <c r="G109" s="120">
        <f t="shared" si="8"/>
        <v>127.5</v>
      </c>
      <c r="H109" s="184" t="s">
        <v>193</v>
      </c>
      <c r="I109" s="121" t="s">
        <v>1524</v>
      </c>
      <c r="J109" s="121" t="str">
        <f>VLOOKUP(I109,Presupuesto!$B$11:$C$587,2,0)</f>
        <v>OTROS INTERESES</v>
      </c>
      <c r="K109" s="121" t="str">
        <f t="shared" si="9"/>
        <v>Desarrollo Curricular</v>
      </c>
      <c r="L109" s="121" t="s">
        <v>1748</v>
      </c>
    </row>
    <row r="110" spans="2:12" x14ac:dyDescent="0.25">
      <c r="B110" s="116"/>
      <c r="C110" s="122" t="s">
        <v>180</v>
      </c>
      <c r="D110" s="806"/>
      <c r="E110" s="228">
        <f>D104/12</f>
        <v>2.5</v>
      </c>
      <c r="F110" s="123">
        <v>36</v>
      </c>
      <c r="G110" s="120">
        <f t="shared" si="8"/>
        <v>90</v>
      </c>
      <c r="H110" s="184" t="s">
        <v>193</v>
      </c>
      <c r="I110" s="121" t="s">
        <v>1524</v>
      </c>
      <c r="J110" s="121" t="str">
        <f>VLOOKUP(I110,Presupuesto!$B$11:$C$587,2,0)</f>
        <v>OTROS INTERESES</v>
      </c>
      <c r="K110" s="121" t="str">
        <f t="shared" si="9"/>
        <v>Desarrollo Curricular</v>
      </c>
      <c r="L110" s="121" t="s">
        <v>1748</v>
      </c>
    </row>
    <row r="111" spans="2:12" x14ac:dyDescent="0.25">
      <c r="B111" s="116"/>
      <c r="C111" s="122" t="s">
        <v>34</v>
      </c>
      <c r="D111" s="806"/>
      <c r="E111" s="228">
        <f>D104/12</f>
        <v>2.5</v>
      </c>
      <c r="F111" s="123">
        <v>80</v>
      </c>
      <c r="G111" s="120">
        <f t="shared" si="8"/>
        <v>200</v>
      </c>
      <c r="H111" s="184" t="s">
        <v>193</v>
      </c>
      <c r="I111" s="121" t="s">
        <v>1524</v>
      </c>
      <c r="J111" s="121" t="str">
        <f>VLOOKUP(I111,Presupuesto!$B$11:$C$587,2,0)</f>
        <v>OTROS INTERESES</v>
      </c>
      <c r="K111" s="121" t="str">
        <f t="shared" si="9"/>
        <v>Desarrollo Curricular</v>
      </c>
      <c r="L111" s="121" t="s">
        <v>1748</v>
      </c>
    </row>
    <row r="112" spans="2:12" x14ac:dyDescent="0.25">
      <c r="B112" s="116"/>
      <c r="C112" s="132" t="s">
        <v>52</v>
      </c>
      <c r="D112" s="806"/>
      <c r="E112" s="251">
        <v>0</v>
      </c>
      <c r="F112" s="142">
        <v>25</v>
      </c>
      <c r="G112" s="120">
        <f t="shared" si="8"/>
        <v>0</v>
      </c>
      <c r="H112" s="184"/>
      <c r="I112" s="121" t="s">
        <v>1524</v>
      </c>
      <c r="J112" s="121" t="str">
        <f>VLOOKUP(I112,Presupuesto!$B$11:$C$587,2,0)</f>
        <v>OTROS INTERESES</v>
      </c>
      <c r="K112" s="121" t="str">
        <f t="shared" si="9"/>
        <v>Desarrollo Curricular</v>
      </c>
      <c r="L112" s="121" t="s">
        <v>1748</v>
      </c>
    </row>
    <row r="113" spans="2:12" ht="15.75" thickBot="1" x14ac:dyDescent="0.3">
      <c r="B113" s="116"/>
      <c r="C113" s="255" t="s">
        <v>500</v>
      </c>
      <c r="D113" s="256">
        <v>2</v>
      </c>
      <c r="E113" s="257">
        <v>4</v>
      </c>
      <c r="F113" s="127">
        <f>HLOOKUP(C113,$AH$2:$BU$3,2,0)</f>
        <v>1150</v>
      </c>
      <c r="G113" s="128">
        <f>D113*E113*F113</f>
        <v>9200</v>
      </c>
      <c r="H113" s="184" t="s">
        <v>193</v>
      </c>
      <c r="I113" s="121" t="s">
        <v>1524</v>
      </c>
      <c r="J113" s="129" t="str">
        <f>VLOOKUP(I113,Presupuesto!$B$11:$C$587,2,0)</f>
        <v>OTROS INTERESES</v>
      </c>
      <c r="K113" s="121" t="str">
        <f t="shared" si="9"/>
        <v>Desarrollo Curricular</v>
      </c>
      <c r="L113" s="121" t="s">
        <v>1748</v>
      </c>
    </row>
    <row r="118" spans="2:12" ht="14.45" x14ac:dyDescent="0.3">
      <c r="C118" s="72" t="s">
        <v>42</v>
      </c>
      <c r="D118" s="72"/>
      <c r="E118" s="72"/>
      <c r="F118" s="72"/>
      <c r="G118" s="72"/>
      <c r="H118" s="97"/>
      <c r="I118" s="72"/>
      <c r="J118" s="72"/>
    </row>
    <row r="119" spans="2:12" thickBot="1" x14ac:dyDescent="0.35">
      <c r="B119" s="116"/>
      <c r="C119" s="201"/>
      <c r="D119" s="201"/>
      <c r="E119" s="201"/>
      <c r="F119" s="201"/>
      <c r="G119" s="201"/>
      <c r="H119" s="97"/>
      <c r="I119" s="201"/>
      <c r="J119" s="201"/>
      <c r="K119" s="135"/>
    </row>
    <row r="120" spans="2:12" thickBot="1" x14ac:dyDescent="0.35">
      <c r="B120" s="116"/>
      <c r="C120" s="29" t="s">
        <v>43</v>
      </c>
      <c r="D120" s="30">
        <f>SUM(G127:G136)</f>
        <v>12835</v>
      </c>
      <c r="E120" s="116"/>
      <c r="F120" s="116"/>
      <c r="G120" s="116"/>
      <c r="H120" s="94"/>
      <c r="I120" s="94"/>
      <c r="J120" s="94"/>
      <c r="K120" s="135"/>
    </row>
    <row r="121" spans="2:12" ht="14.45" x14ac:dyDescent="0.3">
      <c r="B121" s="116"/>
      <c r="C121" s="72"/>
      <c r="D121" s="31"/>
      <c r="E121" s="116"/>
      <c r="F121" s="116"/>
      <c r="G121" s="116"/>
      <c r="H121" s="94"/>
      <c r="I121" s="94"/>
      <c r="J121" s="94"/>
      <c r="K121" s="135"/>
    </row>
    <row r="122" spans="2:12" ht="14.45" x14ac:dyDescent="0.3">
      <c r="B122" s="116"/>
      <c r="C122" s="72"/>
      <c r="D122" s="31"/>
      <c r="E122" s="116"/>
      <c r="F122" s="116"/>
      <c r="G122" s="116"/>
      <c r="H122" s="94"/>
      <c r="I122" s="94"/>
      <c r="J122" s="94"/>
      <c r="K122" s="135"/>
    </row>
    <row r="123" spans="2:12" ht="15.6" x14ac:dyDescent="0.3">
      <c r="B123" s="116"/>
      <c r="C123" s="233" t="s">
        <v>458</v>
      </c>
      <c r="D123" s="234" t="s">
        <v>1771</v>
      </c>
      <c r="E123" s="116"/>
      <c r="F123" s="116"/>
      <c r="G123" s="116"/>
      <c r="H123" s="94"/>
      <c r="I123" s="94"/>
      <c r="J123" s="94"/>
      <c r="K123" s="135"/>
    </row>
    <row r="124" spans="2:12" ht="18" x14ac:dyDescent="0.3">
      <c r="B124" s="116"/>
      <c r="C124" s="247" t="str">
        <f>IFERROR(VLOOKUP(D123,'Desarrollo e Innov. Curricular'!$E:$F,2,FALSE),IFERROR(VLOOKUP(D123,Investigación!$E:$F,2,FALSE),IFERROR(VLOOKUP(D123,'Vinculación Univ. Sociedad'!$E:$F,2,FALSE),IFERROR(VLOOKUP(D123,'Docencia y Profesorado Universi'!$E:$F,2,FALSE),IFERROR(VLOOKUP(D123,Estudiantes!$E:$F,2,FALSE),IFERROR(VLOOKUP(D123,'Gestion Administrativa'!$E:$F,2,FALSE),IFERROR(VLOOKUP(D123,'Gestion Academica'!$E:$F,2,FALSE),IFERROR(VLOOKUP(D123,Graduados!$E:$F,2,FALSE),IFERROR(VLOOKUP(D123,'Gestión del Conocimiento'!$E:$F,2,FALSE),IFERROR(VLOOKUP(D123,Gobernabilidad!$E:$F,2,FALSE),IFERROR(VLOOKUP(D123,'NIVEL DE ES Y  SISTEMA NACIONAL'!$E:$F,2,FALSE),VLOOKUP(D123,'Lo Esencial'!$E:$F,2,0))))))))))))</f>
        <v>CAPACITACION Y ACTUALIZACION DE Docentes DE EDUC PRIMARIA EN ACTIV FISICA PARA LA SALUD Y RECREACION</v>
      </c>
      <c r="D124" s="31"/>
      <c r="E124" s="116"/>
      <c r="F124" s="116"/>
      <c r="G124" s="116"/>
      <c r="H124" s="94"/>
      <c r="I124" s="94"/>
      <c r="J124" s="94"/>
      <c r="K124" s="135"/>
    </row>
    <row r="125" spans="2:12" thickBot="1" x14ac:dyDescent="0.35">
      <c r="B125" s="116"/>
      <c r="C125" s="72"/>
      <c r="D125" s="31"/>
      <c r="E125" s="116"/>
      <c r="F125" s="116"/>
      <c r="G125" s="116"/>
      <c r="H125" s="94"/>
      <c r="I125" s="94"/>
      <c r="J125" s="94"/>
      <c r="K125" s="135"/>
    </row>
    <row r="126" spans="2:12" ht="32.25" customHeight="1" thickBot="1" x14ac:dyDescent="0.3">
      <c r="B126" s="116" t="s">
        <v>1744</v>
      </c>
      <c r="C126" s="149" t="s">
        <v>44</v>
      </c>
      <c r="D126" s="152" t="s">
        <v>45</v>
      </c>
      <c r="E126" s="151" t="s">
        <v>55</v>
      </c>
      <c r="F126" s="151" t="s">
        <v>57</v>
      </c>
      <c r="G126" s="150" t="s">
        <v>27</v>
      </c>
      <c r="H126" s="156" t="s">
        <v>195</v>
      </c>
      <c r="I126" s="151" t="s">
        <v>46</v>
      </c>
      <c r="J126" s="151" t="s">
        <v>196</v>
      </c>
      <c r="K126" s="151" t="s">
        <v>478</v>
      </c>
      <c r="L126" s="151" t="s">
        <v>479</v>
      </c>
    </row>
    <row r="127" spans="2:12" x14ac:dyDescent="0.25">
      <c r="B127" s="116"/>
      <c r="C127" s="118" t="s">
        <v>47</v>
      </c>
      <c r="D127" s="805">
        <v>60</v>
      </c>
      <c r="E127" s="181"/>
      <c r="F127" s="138">
        <v>20000</v>
      </c>
      <c r="G127" s="120">
        <f t="shared" ref="G127:G135" si="10">E127*F127</f>
        <v>0</v>
      </c>
      <c r="H127" s="184" t="s">
        <v>193</v>
      </c>
      <c r="I127" s="121" t="s">
        <v>1516</v>
      </c>
      <c r="J127" s="121" t="str">
        <f>VLOOKUP(I127,Presupuesto!$B$11:$C$587,2,0)</f>
        <v>INTERESES DE INSTITUCIONES PUBLICAS FINANCIERAS</v>
      </c>
      <c r="K127" s="258" t="s">
        <v>188</v>
      </c>
      <c r="L127" s="121" t="s">
        <v>1749</v>
      </c>
    </row>
    <row r="128" spans="2:12" x14ac:dyDescent="0.25">
      <c r="B128" s="116"/>
      <c r="C128" s="122" t="s">
        <v>48</v>
      </c>
      <c r="D128" s="806"/>
      <c r="E128" s="228">
        <f>D127</f>
        <v>60</v>
      </c>
      <c r="F128" s="123">
        <v>50</v>
      </c>
      <c r="G128" s="120">
        <f t="shared" si="10"/>
        <v>3000</v>
      </c>
      <c r="H128" s="184" t="s">
        <v>193</v>
      </c>
      <c r="I128" s="121" t="s">
        <v>1524</v>
      </c>
      <c r="J128" s="121" t="str">
        <f>VLOOKUP(I128,Presupuesto!$B$11:$C$587,2,0)</f>
        <v>OTROS INTERESES</v>
      </c>
      <c r="K128" s="121" t="str">
        <f>$K$17</f>
        <v>Desarrollo Curricular</v>
      </c>
      <c r="L128" s="121" t="s">
        <v>1749</v>
      </c>
    </row>
    <row r="129" spans="2:12" x14ac:dyDescent="0.25">
      <c r="B129" s="116"/>
      <c r="C129" s="122" t="s">
        <v>49</v>
      </c>
      <c r="D129" s="806"/>
      <c r="E129" s="228">
        <f>D127</f>
        <v>60</v>
      </c>
      <c r="F129" s="123">
        <v>150</v>
      </c>
      <c r="G129" s="120">
        <f t="shared" si="10"/>
        <v>9000</v>
      </c>
      <c r="H129" s="184" t="s">
        <v>193</v>
      </c>
      <c r="I129" s="121" t="s">
        <v>1524</v>
      </c>
      <c r="J129" s="121" t="str">
        <f>VLOOKUP(I129,Presupuesto!$B$11:$C$587,2,0)</f>
        <v>OTROS INTERESES</v>
      </c>
      <c r="K129" s="121" t="str">
        <f t="shared" ref="K129:K136" si="11">$K$17</f>
        <v>Desarrollo Curricular</v>
      </c>
      <c r="L129" s="121" t="s">
        <v>1749</v>
      </c>
    </row>
    <row r="130" spans="2:12" x14ac:dyDescent="0.25">
      <c r="B130" s="116"/>
      <c r="C130" s="122" t="s">
        <v>50</v>
      </c>
      <c r="D130" s="806"/>
      <c r="E130" s="174">
        <v>0</v>
      </c>
      <c r="F130" s="141">
        <v>10000</v>
      </c>
      <c r="G130" s="120">
        <f t="shared" si="10"/>
        <v>0</v>
      </c>
      <c r="H130" s="184"/>
      <c r="I130" s="121" t="s">
        <v>1524</v>
      </c>
      <c r="J130" s="121" t="str">
        <f>VLOOKUP(I130,Presupuesto!$B$11:$C$587,2,0)</f>
        <v>OTROS INTERESES</v>
      </c>
      <c r="K130" s="121" t="str">
        <f t="shared" si="11"/>
        <v>Desarrollo Curricular</v>
      </c>
      <c r="L130" s="121" t="s">
        <v>1749</v>
      </c>
    </row>
    <row r="131" spans="2:12" x14ac:dyDescent="0.25">
      <c r="B131" s="116"/>
      <c r="C131" s="122" t="s">
        <v>487</v>
      </c>
      <c r="D131" s="806"/>
      <c r="E131" s="174">
        <v>0</v>
      </c>
      <c r="F131" s="141">
        <v>250</v>
      </c>
      <c r="G131" s="120">
        <f t="shared" si="10"/>
        <v>0</v>
      </c>
      <c r="H131" s="184"/>
      <c r="I131" s="121" t="s">
        <v>1524</v>
      </c>
      <c r="J131" s="121" t="str">
        <f>VLOOKUP(I131,Presupuesto!$B$11:$C$587,2,0)</f>
        <v>OTROS INTERESES</v>
      </c>
      <c r="K131" s="121" t="str">
        <f t="shared" si="11"/>
        <v>Desarrollo Curricular</v>
      </c>
      <c r="L131" s="121" t="s">
        <v>1749</v>
      </c>
    </row>
    <row r="132" spans="2:12" x14ac:dyDescent="0.25">
      <c r="B132" s="116"/>
      <c r="C132" s="122" t="s">
        <v>51</v>
      </c>
      <c r="D132" s="806"/>
      <c r="E132" s="228">
        <f>(D127*25)/500</f>
        <v>3</v>
      </c>
      <c r="F132" s="123">
        <v>85</v>
      </c>
      <c r="G132" s="120">
        <f t="shared" si="10"/>
        <v>255</v>
      </c>
      <c r="H132" s="184" t="s">
        <v>193</v>
      </c>
      <c r="I132" s="121" t="s">
        <v>1524</v>
      </c>
      <c r="J132" s="121" t="str">
        <f>VLOOKUP(I132,Presupuesto!$B$11:$C$587,2,0)</f>
        <v>OTROS INTERESES</v>
      </c>
      <c r="K132" s="121" t="str">
        <f t="shared" si="11"/>
        <v>Desarrollo Curricular</v>
      </c>
      <c r="L132" s="121" t="s">
        <v>1749</v>
      </c>
    </row>
    <row r="133" spans="2:12" x14ac:dyDescent="0.25">
      <c r="B133" s="116"/>
      <c r="C133" s="122" t="s">
        <v>180</v>
      </c>
      <c r="D133" s="806"/>
      <c r="E133" s="228">
        <f>D127/12</f>
        <v>5</v>
      </c>
      <c r="F133" s="123">
        <v>36</v>
      </c>
      <c r="G133" s="120">
        <f t="shared" si="10"/>
        <v>180</v>
      </c>
      <c r="H133" s="184" t="s">
        <v>193</v>
      </c>
      <c r="I133" s="121" t="s">
        <v>1524</v>
      </c>
      <c r="J133" s="121" t="str">
        <f>VLOOKUP(I133,Presupuesto!$B$11:$C$587,2,0)</f>
        <v>OTROS INTERESES</v>
      </c>
      <c r="K133" s="121" t="str">
        <f t="shared" si="11"/>
        <v>Desarrollo Curricular</v>
      </c>
      <c r="L133" s="121" t="s">
        <v>1749</v>
      </c>
    </row>
    <row r="134" spans="2:12" x14ac:dyDescent="0.25">
      <c r="B134" s="116"/>
      <c r="C134" s="122" t="s">
        <v>34</v>
      </c>
      <c r="D134" s="806"/>
      <c r="E134" s="228">
        <f>D127/12</f>
        <v>5</v>
      </c>
      <c r="F134" s="123">
        <v>80</v>
      </c>
      <c r="G134" s="120">
        <f t="shared" si="10"/>
        <v>400</v>
      </c>
      <c r="H134" s="184" t="s">
        <v>193</v>
      </c>
      <c r="I134" s="121" t="s">
        <v>1524</v>
      </c>
      <c r="J134" s="121" t="str">
        <f>VLOOKUP(I134,Presupuesto!$B$11:$C$587,2,0)</f>
        <v>OTROS INTERESES</v>
      </c>
      <c r="K134" s="121" t="str">
        <f t="shared" si="11"/>
        <v>Desarrollo Curricular</v>
      </c>
      <c r="L134" s="121" t="s">
        <v>1749</v>
      </c>
    </row>
    <row r="135" spans="2:12" x14ac:dyDescent="0.25">
      <c r="B135" s="116"/>
      <c r="C135" s="132" t="s">
        <v>52</v>
      </c>
      <c r="D135" s="806"/>
      <c r="E135" s="251">
        <v>0</v>
      </c>
      <c r="F135" s="142">
        <v>25</v>
      </c>
      <c r="G135" s="120">
        <f t="shared" si="10"/>
        <v>0</v>
      </c>
      <c r="H135" s="184"/>
      <c r="I135" s="121" t="s">
        <v>1524</v>
      </c>
      <c r="J135" s="121" t="str">
        <f>VLOOKUP(I135,Presupuesto!$B$11:$C$587,2,0)</f>
        <v>OTROS INTERESES</v>
      </c>
      <c r="K135" s="121" t="str">
        <f t="shared" si="11"/>
        <v>Desarrollo Curricular</v>
      </c>
      <c r="L135" s="121" t="s">
        <v>1749</v>
      </c>
    </row>
    <row r="136" spans="2:12" ht="15.75" thickBot="1" x14ac:dyDescent="0.3">
      <c r="B136" s="116"/>
      <c r="C136" s="255" t="s">
        <v>500</v>
      </c>
      <c r="D136" s="256"/>
      <c r="E136" s="257"/>
      <c r="F136" s="127">
        <f>HLOOKUP(C136,$AH$2:$BU$3,2,0)</f>
        <v>1150</v>
      </c>
      <c r="G136" s="128">
        <f>D136*E136*F136</f>
        <v>0</v>
      </c>
      <c r="H136" s="184"/>
      <c r="I136" s="121" t="s">
        <v>1524</v>
      </c>
      <c r="J136" s="129" t="str">
        <f>VLOOKUP(I136,Presupuesto!$B$11:$C$587,2,0)</f>
        <v>OTROS INTERESES</v>
      </c>
      <c r="K136" s="121" t="str">
        <f t="shared" si="11"/>
        <v>Desarrollo Curricular</v>
      </c>
      <c r="L136" s="121" t="s">
        <v>1749</v>
      </c>
    </row>
    <row r="141" spans="2:12" ht="14.45" x14ac:dyDescent="0.3">
      <c r="C141" s="72" t="s">
        <v>42</v>
      </c>
      <c r="D141" s="72"/>
      <c r="E141" s="72"/>
      <c r="F141" s="72"/>
      <c r="G141" s="72"/>
      <c r="H141" s="97"/>
      <c r="I141" s="72"/>
      <c r="J141" s="72"/>
    </row>
    <row r="142" spans="2:12" thickBot="1" x14ac:dyDescent="0.35">
      <c r="B142" s="116"/>
      <c r="C142" s="201"/>
      <c r="D142" s="201"/>
      <c r="E142" s="201"/>
      <c r="F142" s="201"/>
      <c r="G142" s="201"/>
      <c r="H142" s="97"/>
      <c r="I142" s="201"/>
      <c r="J142" s="201"/>
      <c r="K142" s="135"/>
    </row>
    <row r="143" spans="2:12" thickBot="1" x14ac:dyDescent="0.35">
      <c r="B143" s="116"/>
      <c r="C143" s="29" t="s">
        <v>43</v>
      </c>
      <c r="D143" s="30">
        <f>SUM(G150:G159)</f>
        <v>164175</v>
      </c>
      <c r="E143" s="116"/>
      <c r="F143" s="116"/>
      <c r="G143" s="116"/>
      <c r="H143" s="94"/>
      <c r="I143" s="94"/>
      <c r="J143" s="94"/>
      <c r="K143" s="135"/>
    </row>
    <row r="144" spans="2:12" ht="14.45" x14ac:dyDescent="0.3">
      <c r="B144" s="116"/>
      <c r="C144" s="72"/>
      <c r="D144" s="31"/>
      <c r="E144" s="116"/>
      <c r="F144" s="116"/>
      <c r="G144" s="116"/>
      <c r="H144" s="94"/>
      <c r="I144" s="94"/>
      <c r="J144" s="94"/>
      <c r="K144" s="135"/>
    </row>
    <row r="145" spans="2:12" ht="14.45" x14ac:dyDescent="0.3">
      <c r="B145" s="116"/>
      <c r="C145" s="72"/>
      <c r="D145" s="31"/>
      <c r="E145" s="116"/>
      <c r="F145" s="116"/>
      <c r="G145" s="116"/>
      <c r="H145" s="94"/>
      <c r="I145" s="94"/>
      <c r="J145" s="94"/>
      <c r="K145" s="135"/>
    </row>
    <row r="146" spans="2:12" ht="15.6" x14ac:dyDescent="0.3">
      <c r="B146" s="116"/>
      <c r="C146" s="233" t="s">
        <v>458</v>
      </c>
      <c r="D146" s="234" t="s">
        <v>1772</v>
      </c>
      <c r="E146" s="116"/>
      <c r="F146" s="116"/>
      <c r="G146" s="116"/>
      <c r="H146" s="94"/>
      <c r="I146" s="94"/>
      <c r="J146" s="94"/>
      <c r="K146" s="135"/>
    </row>
    <row r="147" spans="2:12" ht="18" x14ac:dyDescent="0.3">
      <c r="B147" s="116"/>
      <c r="C147" s="247" t="str">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TRANSVERZALIZAR EL EJE DE ETICA EN EL PLAN DE ESTUDIOS VISUALIZADO EN EL MARCO DEL IV ENCUENTRO DE PROFESIONALES DE EDUCACION FISICA</v>
      </c>
      <c r="D147" s="31"/>
      <c r="E147" s="116"/>
      <c r="F147" s="116"/>
      <c r="G147" s="116"/>
      <c r="H147" s="94"/>
      <c r="I147" s="94"/>
      <c r="J147" s="94"/>
      <c r="K147" s="135"/>
    </row>
    <row r="148" spans="2:12" thickBot="1" x14ac:dyDescent="0.35">
      <c r="B148" s="116"/>
      <c r="C148" s="72"/>
      <c r="D148" s="31"/>
      <c r="E148" s="116"/>
      <c r="F148" s="116"/>
      <c r="G148" s="116"/>
      <c r="H148" s="94"/>
      <c r="I148" s="94"/>
      <c r="J148" s="94"/>
      <c r="K148" s="135"/>
    </row>
    <row r="149" spans="2:12" ht="32.25" customHeight="1" thickBot="1" x14ac:dyDescent="0.3">
      <c r="B149" s="116" t="s">
        <v>1753</v>
      </c>
      <c r="C149" s="149" t="s">
        <v>44</v>
      </c>
      <c r="D149" s="152" t="s">
        <v>45</v>
      </c>
      <c r="E149" s="151" t="s">
        <v>55</v>
      </c>
      <c r="F149" s="151" t="s">
        <v>57</v>
      </c>
      <c r="G149" s="150" t="s">
        <v>27</v>
      </c>
      <c r="H149" s="156" t="s">
        <v>195</v>
      </c>
      <c r="I149" s="151" t="s">
        <v>46</v>
      </c>
      <c r="J149" s="151" t="s">
        <v>196</v>
      </c>
      <c r="K149" s="151" t="s">
        <v>478</v>
      </c>
      <c r="L149" s="151" t="s">
        <v>479</v>
      </c>
    </row>
    <row r="150" spans="2:12" x14ac:dyDescent="0.25">
      <c r="B150" s="116"/>
      <c r="C150" s="118" t="s">
        <v>47</v>
      </c>
      <c r="D150" s="805">
        <v>300</v>
      </c>
      <c r="E150" s="181">
        <v>5</v>
      </c>
      <c r="F150" s="138">
        <v>20000</v>
      </c>
      <c r="G150" s="120">
        <f t="shared" ref="G150:G158" si="12">E150*F150</f>
        <v>100000</v>
      </c>
      <c r="H150" s="184" t="s">
        <v>193</v>
      </c>
      <c r="I150" s="121" t="s">
        <v>1516</v>
      </c>
      <c r="J150" s="121" t="str">
        <f>VLOOKUP(I150,Presupuesto!$B$11:$C$587,2,0)</f>
        <v>INTERESES DE INSTITUCIONES PUBLICAS FINANCIERAS</v>
      </c>
      <c r="K150" s="258" t="s">
        <v>188</v>
      </c>
      <c r="L150" s="121" t="s">
        <v>1749</v>
      </c>
    </row>
    <row r="151" spans="2:12" x14ac:dyDescent="0.25">
      <c r="B151" s="116"/>
      <c r="C151" s="122" t="s">
        <v>48</v>
      </c>
      <c r="D151" s="806"/>
      <c r="E151" s="228">
        <f>D150</f>
        <v>300</v>
      </c>
      <c r="F151" s="123">
        <v>50</v>
      </c>
      <c r="G151" s="120">
        <f t="shared" si="12"/>
        <v>15000</v>
      </c>
      <c r="H151" s="184" t="s">
        <v>193</v>
      </c>
      <c r="I151" s="121" t="s">
        <v>1524</v>
      </c>
      <c r="J151" s="121" t="str">
        <f>VLOOKUP(I151,Presupuesto!$B$11:$C$587,2,0)</f>
        <v>OTROS INTERESES</v>
      </c>
      <c r="K151" s="121" t="str">
        <f>$K$17</f>
        <v>Desarrollo Curricular</v>
      </c>
      <c r="L151" s="121" t="s">
        <v>1749</v>
      </c>
    </row>
    <row r="152" spans="2:12" x14ac:dyDescent="0.25">
      <c r="B152" s="116"/>
      <c r="C152" s="122" t="s">
        <v>49</v>
      </c>
      <c r="D152" s="806"/>
      <c r="E152" s="228">
        <f>D150</f>
        <v>300</v>
      </c>
      <c r="F152" s="123">
        <v>150</v>
      </c>
      <c r="G152" s="120">
        <f t="shared" si="12"/>
        <v>45000</v>
      </c>
      <c r="H152" s="184" t="s">
        <v>193</v>
      </c>
      <c r="I152" s="121" t="s">
        <v>1524</v>
      </c>
      <c r="J152" s="121" t="str">
        <f>VLOOKUP(I152,Presupuesto!$B$11:$C$587,2,0)</f>
        <v>OTROS INTERESES</v>
      </c>
      <c r="K152" s="121" t="str">
        <f t="shared" ref="K152:K159" si="13">$K$17</f>
        <v>Desarrollo Curricular</v>
      </c>
      <c r="L152" s="121" t="s">
        <v>1749</v>
      </c>
    </row>
    <row r="153" spans="2:12" x14ac:dyDescent="0.25">
      <c r="B153" s="116"/>
      <c r="C153" s="122" t="s">
        <v>50</v>
      </c>
      <c r="D153" s="806"/>
      <c r="E153" s="174">
        <v>0</v>
      </c>
      <c r="F153" s="141">
        <v>10000</v>
      </c>
      <c r="G153" s="120">
        <f t="shared" si="12"/>
        <v>0</v>
      </c>
      <c r="H153" s="184"/>
      <c r="I153" s="121" t="s">
        <v>1524</v>
      </c>
      <c r="J153" s="121" t="str">
        <f>VLOOKUP(I153,Presupuesto!$B$11:$C$587,2,0)</f>
        <v>OTROS INTERESES</v>
      </c>
      <c r="K153" s="121" t="str">
        <f t="shared" si="13"/>
        <v>Desarrollo Curricular</v>
      </c>
      <c r="L153" s="121" t="s">
        <v>1749</v>
      </c>
    </row>
    <row r="154" spans="2:12" x14ac:dyDescent="0.25">
      <c r="B154" s="116"/>
      <c r="C154" s="122" t="s">
        <v>487</v>
      </c>
      <c r="D154" s="806"/>
      <c r="E154" s="174">
        <v>0</v>
      </c>
      <c r="F154" s="141">
        <v>250</v>
      </c>
      <c r="G154" s="120">
        <f t="shared" si="12"/>
        <v>0</v>
      </c>
      <c r="H154" s="184"/>
      <c r="I154" s="121" t="s">
        <v>1524</v>
      </c>
      <c r="J154" s="121" t="str">
        <f>VLOOKUP(I154,Presupuesto!$B$11:$C$587,2,0)</f>
        <v>OTROS INTERESES</v>
      </c>
      <c r="K154" s="121" t="str">
        <f t="shared" si="13"/>
        <v>Desarrollo Curricular</v>
      </c>
      <c r="L154" s="121" t="s">
        <v>1749</v>
      </c>
    </row>
    <row r="155" spans="2:12" x14ac:dyDescent="0.25">
      <c r="B155" s="116"/>
      <c r="C155" s="122" t="s">
        <v>51</v>
      </c>
      <c r="D155" s="806"/>
      <c r="E155" s="228">
        <f>(D150*25)/500</f>
        <v>15</v>
      </c>
      <c r="F155" s="123">
        <v>85</v>
      </c>
      <c r="G155" s="120">
        <f t="shared" si="12"/>
        <v>1275</v>
      </c>
      <c r="H155" s="184" t="s">
        <v>193</v>
      </c>
      <c r="I155" s="121" t="s">
        <v>1524</v>
      </c>
      <c r="J155" s="121" t="str">
        <f>VLOOKUP(I155,Presupuesto!$B$11:$C$587,2,0)</f>
        <v>OTROS INTERESES</v>
      </c>
      <c r="K155" s="121" t="str">
        <f t="shared" si="13"/>
        <v>Desarrollo Curricular</v>
      </c>
      <c r="L155" s="121" t="s">
        <v>1749</v>
      </c>
    </row>
    <row r="156" spans="2:12" x14ac:dyDescent="0.25">
      <c r="B156" s="116"/>
      <c r="C156" s="122" t="s">
        <v>180</v>
      </c>
      <c r="D156" s="806"/>
      <c r="E156" s="228">
        <f>D150/12</f>
        <v>25</v>
      </c>
      <c r="F156" s="123">
        <v>36</v>
      </c>
      <c r="G156" s="120">
        <f t="shared" si="12"/>
        <v>900</v>
      </c>
      <c r="H156" s="184" t="s">
        <v>193</v>
      </c>
      <c r="I156" s="121" t="s">
        <v>1524</v>
      </c>
      <c r="J156" s="121" t="str">
        <f>VLOOKUP(I156,Presupuesto!$B$11:$C$587,2,0)</f>
        <v>OTROS INTERESES</v>
      </c>
      <c r="K156" s="121" t="str">
        <f t="shared" si="13"/>
        <v>Desarrollo Curricular</v>
      </c>
      <c r="L156" s="121" t="s">
        <v>1749</v>
      </c>
    </row>
    <row r="157" spans="2:12" x14ac:dyDescent="0.25">
      <c r="B157" s="116"/>
      <c r="C157" s="122" t="s">
        <v>34</v>
      </c>
      <c r="D157" s="806"/>
      <c r="E157" s="228">
        <f>D150/12</f>
        <v>25</v>
      </c>
      <c r="F157" s="123">
        <v>80</v>
      </c>
      <c r="G157" s="120">
        <f t="shared" si="12"/>
        <v>2000</v>
      </c>
      <c r="H157" s="184" t="s">
        <v>193</v>
      </c>
      <c r="I157" s="121" t="s">
        <v>1524</v>
      </c>
      <c r="J157" s="121" t="str">
        <f>VLOOKUP(I157,Presupuesto!$B$11:$C$587,2,0)</f>
        <v>OTROS INTERESES</v>
      </c>
      <c r="K157" s="121" t="str">
        <f t="shared" si="13"/>
        <v>Desarrollo Curricular</v>
      </c>
      <c r="L157" s="121" t="s">
        <v>1749</v>
      </c>
    </row>
    <row r="158" spans="2:12" x14ac:dyDescent="0.25">
      <c r="B158" s="116"/>
      <c r="C158" s="132" t="s">
        <v>52</v>
      </c>
      <c r="D158" s="806"/>
      <c r="E158" s="251">
        <v>0</v>
      </c>
      <c r="F158" s="142">
        <v>25</v>
      </c>
      <c r="G158" s="120">
        <f t="shared" si="12"/>
        <v>0</v>
      </c>
      <c r="H158" s="184"/>
      <c r="I158" s="121" t="s">
        <v>1524</v>
      </c>
      <c r="J158" s="121" t="str">
        <f>VLOOKUP(I158,Presupuesto!$B$11:$C$587,2,0)</f>
        <v>OTROS INTERESES</v>
      </c>
      <c r="K158" s="121" t="str">
        <f t="shared" si="13"/>
        <v>Desarrollo Curricular</v>
      </c>
      <c r="L158" s="121" t="s">
        <v>1749</v>
      </c>
    </row>
    <row r="159" spans="2:12" ht="15.75" thickBot="1" x14ac:dyDescent="0.3">
      <c r="B159" s="116"/>
      <c r="C159" s="255" t="s">
        <v>500</v>
      </c>
      <c r="D159" s="256"/>
      <c r="E159" s="257">
        <v>5</v>
      </c>
      <c r="F159" s="127">
        <f>HLOOKUP(C159,$AH$2:$BU$3,2,0)</f>
        <v>1150</v>
      </c>
      <c r="G159" s="128">
        <f>D159*E159*F159</f>
        <v>0</v>
      </c>
      <c r="H159" s="184" t="s">
        <v>193</v>
      </c>
      <c r="I159" s="121" t="s">
        <v>1524</v>
      </c>
      <c r="J159" s="129" t="str">
        <f>VLOOKUP(I159,Presupuesto!$B$11:$C$587,2,0)</f>
        <v>OTROS INTERESES</v>
      </c>
      <c r="K159" s="121" t="str">
        <f t="shared" si="13"/>
        <v>Desarrollo Curricular</v>
      </c>
      <c r="L159" s="121" t="s">
        <v>1749</v>
      </c>
    </row>
    <row r="162" spans="3:12" ht="14.45" x14ac:dyDescent="0.3">
      <c r="C162" s="72" t="s">
        <v>41</v>
      </c>
      <c r="D162" s="72"/>
      <c r="E162" s="72"/>
      <c r="F162" s="72"/>
      <c r="G162" s="72"/>
      <c r="H162" s="97"/>
      <c r="I162" s="72"/>
      <c r="J162" s="72"/>
    </row>
    <row r="163" spans="3:12" ht="14.45" x14ac:dyDescent="0.3">
      <c r="C163" s="72" t="s">
        <v>42</v>
      </c>
      <c r="D163" s="72"/>
      <c r="E163" s="72"/>
      <c r="F163" s="72"/>
      <c r="G163" s="72"/>
      <c r="H163" s="97"/>
      <c r="I163" s="72"/>
      <c r="J163" s="72"/>
    </row>
    <row r="164" spans="3:12" thickBot="1" x14ac:dyDescent="0.35">
      <c r="C164" s="201"/>
      <c r="D164" s="201"/>
      <c r="E164" s="201"/>
      <c r="F164" s="201"/>
      <c r="G164" s="201"/>
      <c r="H164" s="97"/>
      <c r="I164" s="201"/>
      <c r="J164" s="201"/>
      <c r="K164" s="135"/>
    </row>
    <row r="165" spans="3:12" thickBot="1" x14ac:dyDescent="0.35">
      <c r="C165" s="29" t="s">
        <v>43</v>
      </c>
      <c r="D165" s="30">
        <f>SUM(G172:G182)</f>
        <v>6000</v>
      </c>
      <c r="E165" s="116"/>
      <c r="F165" s="116"/>
      <c r="G165" s="116"/>
      <c r="H165" s="94"/>
      <c r="I165" s="94"/>
      <c r="J165" s="94"/>
      <c r="K165" s="135"/>
    </row>
    <row r="166" spans="3:12" ht="14.45" x14ac:dyDescent="0.3">
      <c r="C166" s="72"/>
      <c r="D166" s="31"/>
      <c r="E166" s="116"/>
      <c r="F166" s="116"/>
      <c r="G166" s="116"/>
      <c r="H166" s="94"/>
      <c r="I166" s="94"/>
      <c r="J166" s="94"/>
      <c r="K166" s="135"/>
    </row>
    <row r="167" spans="3:12" ht="14.45" x14ac:dyDescent="0.3">
      <c r="C167" s="72"/>
      <c r="D167" s="31"/>
      <c r="E167" s="116"/>
      <c r="F167" s="116"/>
      <c r="G167" s="116"/>
      <c r="H167" s="94"/>
      <c r="I167" s="94"/>
      <c r="J167" s="94"/>
      <c r="K167" s="135"/>
    </row>
    <row r="168" spans="3:12" ht="15.6" x14ac:dyDescent="0.3">
      <c r="C168" s="233" t="s">
        <v>458</v>
      </c>
      <c r="D168" s="234" t="s">
        <v>1774</v>
      </c>
      <c r="E168" s="116"/>
      <c r="F168" s="116"/>
      <c r="G168" s="116"/>
      <c r="H168" s="94"/>
      <c r="I168" s="94"/>
      <c r="J168" s="94"/>
      <c r="K168" s="135"/>
    </row>
    <row r="169" spans="3:12" ht="18" x14ac:dyDescent="0.3">
      <c r="C169" s="247" t="str">
        <f>IFERROR(VLOOKUP(D168,'[1]Desarrollo e Innov. Curricular'!$E:$F,2,FALSE),IFERROR(VLOOKUP(D168,[1]Investigación!$E:$F,2,FALSE),IFERROR(VLOOKUP(D168,'[1]Vinculación Univ. Sociedad'!$E:$F,2,FALSE),IFERROR(VLOOKUP(D168,'[1]Docencia y Profesorado Universi'!$E:$F,2,FALSE),IFERROR(VLOOKUP(D168,[1]Estudiantes!$E:$F,2,FALSE),IFERROR(VLOOKUP(D168,'[1]Gestion Administrativa'!#REF!,2,FALSE),IFERROR(VLOOKUP(D168,'[1]Gestion Academica'!$E:$F,2,FALSE),IFERROR(VLOOKUP(D168,[1]Graduados!$E:$F,2,FALSE),IFERROR(VLOOKUP(D168,'[1]Gestión del Conocimiento'!$E:$F,2,FALSE),IFERROR(VLOOKUP(D168,[1]Gobernabilidad!$E:$F,2,FALSE),IFERROR(VLOOKUP(D168,'[1]NIVEL DE ES Y  SISTEMA NACIONAL'!$E:$F,2,FALSE),VLOOKUP(D168,'[1]Lo Esencial'!$E:$F,2,0))))))))))))</f>
        <v>Taller de validación del nuevo Plan de Estudios de la Carrera de Letras</v>
      </c>
      <c r="D169" s="31"/>
      <c r="E169" s="116"/>
      <c r="F169" s="116"/>
      <c r="G169" s="116"/>
      <c r="H169" s="94"/>
      <c r="I169" s="94"/>
      <c r="J169" s="94"/>
      <c r="K169" s="135"/>
    </row>
    <row r="170" spans="3:12" thickBot="1" x14ac:dyDescent="0.35">
      <c r="C170" s="72"/>
      <c r="D170" s="31"/>
      <c r="E170" s="116"/>
      <c r="F170" s="116"/>
      <c r="G170" s="116"/>
      <c r="H170" s="94"/>
      <c r="I170" s="94"/>
      <c r="J170" s="94"/>
      <c r="K170" s="135"/>
    </row>
    <row r="171" spans="3:12" ht="30.75" thickBot="1" x14ac:dyDescent="0.3">
      <c r="C171" s="149" t="s">
        <v>44</v>
      </c>
      <c r="D171" s="152" t="s">
        <v>45</v>
      </c>
      <c r="E171" s="151" t="s">
        <v>55</v>
      </c>
      <c r="F171" s="151" t="s">
        <v>57</v>
      </c>
      <c r="G171" s="150" t="s">
        <v>27</v>
      </c>
      <c r="H171" s="156" t="s">
        <v>195</v>
      </c>
      <c r="I171" s="151" t="s">
        <v>46</v>
      </c>
      <c r="J171" s="151" t="s">
        <v>196</v>
      </c>
      <c r="K171" s="151" t="s">
        <v>478</v>
      </c>
      <c r="L171" s="151" t="s">
        <v>479</v>
      </c>
    </row>
    <row r="172" spans="3:12" x14ac:dyDescent="0.25">
      <c r="C172" s="118" t="s">
        <v>47</v>
      </c>
      <c r="D172" s="805">
        <v>150</v>
      </c>
      <c r="E172" s="181"/>
      <c r="F172" s="138">
        <v>30000</v>
      </c>
      <c r="G172" s="120">
        <f t="shared" ref="G172:G181" si="14">E172*F172</f>
        <v>0</v>
      </c>
      <c r="H172" s="184" t="s">
        <v>193</v>
      </c>
      <c r="I172" s="121" t="s">
        <v>763</v>
      </c>
      <c r="J172" s="121" t="str">
        <f>VLOOKUP(I172,[1]Presupuesto!$B$11:$C$587,2,0)</f>
        <v>SERVICIOS DE PROFESIONALES Y TECNICOS</v>
      </c>
      <c r="K172" s="258" t="s">
        <v>188</v>
      </c>
      <c r="L172" s="121" t="s">
        <v>462</v>
      </c>
    </row>
    <row r="173" spans="3:12" x14ac:dyDescent="0.25">
      <c r="C173" s="122" t="s">
        <v>48</v>
      </c>
      <c r="D173" s="806"/>
      <c r="E173" s="228">
        <v>0</v>
      </c>
      <c r="F173" s="123">
        <v>50</v>
      </c>
      <c r="G173" s="120">
        <f t="shared" si="14"/>
        <v>0</v>
      </c>
      <c r="H173" s="184"/>
      <c r="I173" s="121" t="s">
        <v>1524</v>
      </c>
      <c r="J173" s="121" t="str">
        <f>VLOOKUP(I173,[1]Presupuesto!$B$11:$C$587,2,0)</f>
        <v>OTROS INTERESES</v>
      </c>
      <c r="K173" s="121" t="str">
        <f>$K$17</f>
        <v>Desarrollo Curricular</v>
      </c>
      <c r="L173" s="121" t="s">
        <v>480</v>
      </c>
    </row>
    <row r="174" spans="3:12" x14ac:dyDescent="0.25">
      <c r="C174" s="122" t="s">
        <v>49</v>
      </c>
      <c r="D174" s="806"/>
      <c r="E174" s="228">
        <v>150</v>
      </c>
      <c r="F174" s="123">
        <v>40</v>
      </c>
      <c r="G174" s="120">
        <f t="shared" si="14"/>
        <v>6000</v>
      </c>
      <c r="H174" s="184" t="s">
        <v>193</v>
      </c>
      <c r="I174" s="121" t="s">
        <v>377</v>
      </c>
      <c r="J174" s="121" t="str">
        <f>VLOOKUP(I174,[1]Presupuesto!$B$11:$C$587,2,0)</f>
        <v>ALIMENTOS Y BEBIDAS PARA PERSONAS (31100-00)</v>
      </c>
      <c r="K174" s="121" t="str">
        <f t="shared" ref="K174:K182" si="15">$K$17</f>
        <v>Desarrollo Curricular</v>
      </c>
      <c r="L174" s="121" t="s">
        <v>464</v>
      </c>
    </row>
    <row r="175" spans="3:12" x14ac:dyDescent="0.25">
      <c r="C175" s="122" t="s">
        <v>50</v>
      </c>
      <c r="D175" s="806"/>
      <c r="E175" s="174">
        <v>0</v>
      </c>
      <c r="F175" s="141">
        <v>10000</v>
      </c>
      <c r="G175" s="120">
        <f t="shared" si="14"/>
        <v>0</v>
      </c>
      <c r="H175" s="184"/>
      <c r="I175" s="121" t="s">
        <v>1524</v>
      </c>
      <c r="J175" s="121" t="str">
        <f>VLOOKUP(I175,[1]Presupuesto!$B$11:$C$587,2,0)</f>
        <v>OTROS INTERESES</v>
      </c>
      <c r="K175" s="121" t="str">
        <f t="shared" si="15"/>
        <v>Desarrollo Curricular</v>
      </c>
      <c r="L175" s="121" t="s">
        <v>480</v>
      </c>
    </row>
    <row r="176" spans="3:12" x14ac:dyDescent="0.25">
      <c r="C176" s="122" t="s">
        <v>487</v>
      </c>
      <c r="D176" s="806"/>
      <c r="E176" s="174">
        <v>0</v>
      </c>
      <c r="F176" s="141">
        <v>250</v>
      </c>
      <c r="G176" s="120">
        <f t="shared" si="14"/>
        <v>0</v>
      </c>
      <c r="H176" s="184"/>
      <c r="I176" s="121" t="s">
        <v>1524</v>
      </c>
      <c r="J176" s="121" t="str">
        <f>VLOOKUP(I176,[1]Presupuesto!$B$11:$C$587,2,0)</f>
        <v>OTROS INTERESES</v>
      </c>
      <c r="K176" s="121" t="str">
        <f t="shared" si="15"/>
        <v>Desarrollo Curricular</v>
      </c>
      <c r="L176" s="121" t="s">
        <v>480</v>
      </c>
    </row>
    <row r="177" spans="3:12" x14ac:dyDescent="0.25">
      <c r="C177" s="122" t="s">
        <v>51</v>
      </c>
      <c r="D177" s="806"/>
      <c r="E177" s="228">
        <v>0</v>
      </c>
      <c r="F177" s="123">
        <v>85</v>
      </c>
      <c r="G177" s="120">
        <f t="shared" si="14"/>
        <v>0</v>
      </c>
      <c r="H177" s="184"/>
      <c r="I177" s="121" t="s">
        <v>1524</v>
      </c>
      <c r="J177" s="121" t="str">
        <f>VLOOKUP(I177,[1]Presupuesto!$B$11:$C$587,2,0)</f>
        <v>OTROS INTERESES</v>
      </c>
      <c r="K177" s="121" t="str">
        <f t="shared" si="15"/>
        <v>Desarrollo Curricular</v>
      </c>
      <c r="L177" s="121" t="s">
        <v>480</v>
      </c>
    </row>
    <row r="178" spans="3:12" x14ac:dyDescent="0.25">
      <c r="C178" s="122" t="s">
        <v>180</v>
      </c>
      <c r="D178" s="806"/>
      <c r="E178" s="228">
        <v>0</v>
      </c>
      <c r="F178" s="123">
        <v>36</v>
      </c>
      <c r="G178" s="120">
        <f t="shared" si="14"/>
        <v>0</v>
      </c>
      <c r="H178" s="184"/>
      <c r="I178" s="121" t="s">
        <v>1524</v>
      </c>
      <c r="J178" s="121" t="str">
        <f>VLOOKUP(I178,[1]Presupuesto!$B$11:$C$587,2,0)</f>
        <v>OTROS INTERESES</v>
      </c>
      <c r="K178" s="121" t="str">
        <f t="shared" si="15"/>
        <v>Desarrollo Curricular</v>
      </c>
      <c r="L178" s="121" t="s">
        <v>480</v>
      </c>
    </row>
    <row r="179" spans="3:12" x14ac:dyDescent="0.25">
      <c r="C179" s="122"/>
      <c r="D179" s="806"/>
      <c r="E179" s="228"/>
      <c r="F179" s="123"/>
      <c r="G179" s="120"/>
      <c r="H179" s="184"/>
      <c r="I179" s="121"/>
      <c r="J179" s="121"/>
      <c r="K179" s="121"/>
      <c r="L179" s="121"/>
    </row>
    <row r="180" spans="3:12" x14ac:dyDescent="0.25">
      <c r="C180" s="122" t="s">
        <v>34</v>
      </c>
      <c r="D180" s="806"/>
      <c r="E180" s="228">
        <v>0</v>
      </c>
      <c r="F180" s="123">
        <v>80</v>
      </c>
      <c r="G180" s="120">
        <f t="shared" si="14"/>
        <v>0</v>
      </c>
      <c r="H180" s="184"/>
      <c r="I180" s="121" t="s">
        <v>1524</v>
      </c>
      <c r="J180" s="121" t="str">
        <f>VLOOKUP(I180,[1]Presupuesto!$B$11:$C$587,2,0)</f>
        <v>OTROS INTERESES</v>
      </c>
      <c r="K180" s="121" t="str">
        <f t="shared" si="15"/>
        <v>Desarrollo Curricular</v>
      </c>
      <c r="L180" s="121" t="s">
        <v>480</v>
      </c>
    </row>
    <row r="181" spans="3:12" x14ac:dyDescent="0.25">
      <c r="C181" s="132" t="s">
        <v>1855</v>
      </c>
      <c r="D181" s="806"/>
      <c r="E181" s="251"/>
      <c r="F181" s="142">
        <v>25</v>
      </c>
      <c r="G181" s="120">
        <f t="shared" si="14"/>
        <v>0</v>
      </c>
      <c r="H181" s="184"/>
      <c r="I181" s="121" t="s">
        <v>1524</v>
      </c>
      <c r="J181" s="121" t="str">
        <f>VLOOKUP(I181,[1]Presupuesto!$B$11:$C$587,2,0)</f>
        <v>OTROS INTERESES</v>
      </c>
      <c r="K181" s="121" t="str">
        <f t="shared" si="15"/>
        <v>Desarrollo Curricular</v>
      </c>
      <c r="L181" s="121" t="s">
        <v>480</v>
      </c>
    </row>
    <row r="182" spans="3:12" ht="15.75" thickBot="1" x14ac:dyDescent="0.3">
      <c r="C182" s="255" t="s">
        <v>500</v>
      </c>
      <c r="D182" s="256">
        <v>0</v>
      </c>
      <c r="E182" s="257">
        <v>0</v>
      </c>
      <c r="F182" s="127">
        <f>HLOOKUP(C182,$AH$2:$BU$3,2,0)</f>
        <v>1150</v>
      </c>
      <c r="G182" s="128">
        <f>D182*E182*F182</f>
        <v>0</v>
      </c>
      <c r="H182" s="184"/>
      <c r="I182" s="121" t="s">
        <v>1524</v>
      </c>
      <c r="J182" s="129" t="str">
        <f>VLOOKUP(I182,[1]Presupuesto!$B$11:$C$587,2,0)</f>
        <v>OTROS INTERESES</v>
      </c>
      <c r="K182" s="121" t="str">
        <f t="shared" si="15"/>
        <v>Desarrollo Curricular</v>
      </c>
      <c r="L182" s="121" t="s">
        <v>480</v>
      </c>
    </row>
    <row r="183" spans="3:12" ht="14.45" x14ac:dyDescent="0.3">
      <c r="C183" s="72" t="s">
        <v>41</v>
      </c>
      <c r="D183" s="72"/>
      <c r="E183" s="72"/>
      <c r="F183" s="72"/>
      <c r="G183" s="72"/>
      <c r="H183" s="97"/>
      <c r="I183" s="72"/>
      <c r="J183" s="72"/>
    </row>
    <row r="184" spans="3:12" ht="14.45" x14ac:dyDescent="0.3">
      <c r="C184" s="72" t="s">
        <v>42</v>
      </c>
      <c r="D184" s="72"/>
      <c r="E184" s="72"/>
      <c r="F184" s="72"/>
      <c r="G184" s="72"/>
      <c r="H184" s="97"/>
      <c r="I184" s="72"/>
      <c r="J184" s="72"/>
    </row>
    <row r="185" spans="3:12" thickBot="1" x14ac:dyDescent="0.35">
      <c r="C185" s="201"/>
      <c r="D185" s="201"/>
      <c r="E185" s="201"/>
      <c r="F185" s="201"/>
      <c r="G185" s="201"/>
      <c r="H185" s="97"/>
      <c r="I185" s="201"/>
      <c r="J185" s="201"/>
      <c r="K185" s="135"/>
    </row>
    <row r="186" spans="3:12" thickBot="1" x14ac:dyDescent="0.35">
      <c r="C186" s="29" t="s">
        <v>43</v>
      </c>
      <c r="D186" s="30">
        <f>SUM(G193:G206)</f>
        <v>66100</v>
      </c>
      <c r="E186" s="116"/>
      <c r="F186" s="116"/>
      <c r="G186" s="116"/>
      <c r="H186" s="94"/>
      <c r="I186" s="94"/>
      <c r="J186" s="94"/>
      <c r="K186" s="135"/>
    </row>
    <row r="187" spans="3:12" ht="14.45" x14ac:dyDescent="0.3">
      <c r="C187" s="72"/>
      <c r="D187" s="31"/>
      <c r="E187" s="116"/>
      <c r="F187" s="116"/>
      <c r="G187" s="116"/>
      <c r="H187" s="94"/>
      <c r="I187" s="94"/>
      <c r="J187" s="94"/>
      <c r="K187" s="135"/>
    </row>
    <row r="188" spans="3:12" ht="14.45" x14ac:dyDescent="0.3">
      <c r="C188" s="72"/>
      <c r="D188" s="31"/>
      <c r="E188" s="116"/>
      <c r="F188" s="116"/>
      <c r="G188" s="116"/>
      <c r="H188" s="94"/>
      <c r="I188" s="94"/>
      <c r="J188" s="94"/>
      <c r="K188" s="135"/>
    </row>
    <row r="189" spans="3:12" ht="15.6" x14ac:dyDescent="0.3">
      <c r="C189" s="233" t="s">
        <v>458</v>
      </c>
      <c r="D189" s="234" t="s">
        <v>1782</v>
      </c>
      <c r="E189" s="116"/>
      <c r="F189" s="116"/>
      <c r="G189" s="116"/>
      <c r="H189" s="94"/>
      <c r="I189" s="94"/>
      <c r="J189" s="94"/>
      <c r="K189" s="135"/>
    </row>
    <row r="190" spans="3:12" ht="18" x14ac:dyDescent="0.3">
      <c r="C190" s="247" t="str">
        <f>IFERROR(VLOOKUP(D189,'[1]Desarrollo e Innov. Curricular'!$E:$F,2,FALSE),IFERROR(VLOOKUP(D189,[1]Investigación!$E:$F,2,FALSE),IFERROR(VLOOKUP(D189,'[1]Vinculación Univ. Sociedad'!$E:$F,2,FALSE),IFERROR(VLOOKUP(D189,'[1]Docencia y Profesorado Universi'!$E:$F,2,FALSE),IFERROR(VLOOKUP(D189,[1]Estudiantes!$E:$F,2,FALSE),IFERROR(VLOOKUP(D189,'[1]Gestion Administrativa'!#REF!,2,FALSE),IFERROR(VLOOKUP(D189,'[1]Gestion Academica'!$E:$F,2,FALSE),IFERROR(VLOOKUP(D189,[1]Graduados!$E:$F,2,FALSE),IFERROR(VLOOKUP(D189,'[1]Gestión del Conocimiento'!$E:$F,2,FALSE),IFERROR(VLOOKUP(D189,[1]Gobernabilidad!$E:$F,2,FALSE),IFERROR(VLOOKUP(D189,'[1]NIVEL DE ES Y  SISTEMA NACIONAL'!$E:$F,2,FALSE),VLOOKUP(D189,'[1]Lo Esencial'!$E:$F,2,0))))))))))))</f>
        <v>Simposio de Lengua y Literatura</v>
      </c>
      <c r="D190" s="31"/>
      <c r="E190" s="116"/>
      <c r="F190" s="116"/>
      <c r="G190" s="116"/>
      <c r="H190" s="94"/>
      <c r="I190" s="94"/>
      <c r="J190" s="94"/>
      <c r="K190" s="135"/>
    </row>
    <row r="191" spans="3:12" thickBot="1" x14ac:dyDescent="0.35">
      <c r="C191" s="72"/>
      <c r="D191" s="31"/>
      <c r="E191" s="116"/>
      <c r="F191" s="116"/>
      <c r="G191" s="116"/>
      <c r="H191" s="94"/>
      <c r="I191" s="94"/>
      <c r="J191" s="94"/>
      <c r="K191" s="135"/>
    </row>
    <row r="192" spans="3:12" ht="30.75" thickBot="1" x14ac:dyDescent="0.3">
      <c r="C192" s="149" t="s">
        <v>44</v>
      </c>
      <c r="D192" s="152" t="s">
        <v>45</v>
      </c>
      <c r="E192" s="151" t="s">
        <v>55</v>
      </c>
      <c r="F192" s="151" t="s">
        <v>57</v>
      </c>
      <c r="G192" s="150" t="s">
        <v>27</v>
      </c>
      <c r="H192" s="156" t="s">
        <v>195</v>
      </c>
      <c r="I192" s="151" t="s">
        <v>46</v>
      </c>
      <c r="J192" s="151" t="s">
        <v>196</v>
      </c>
      <c r="K192" s="151" t="s">
        <v>478</v>
      </c>
      <c r="L192" s="151" t="s">
        <v>479</v>
      </c>
    </row>
    <row r="193" spans="3:12" x14ac:dyDescent="0.25">
      <c r="C193" s="118" t="s">
        <v>47</v>
      </c>
      <c r="D193" s="805">
        <v>300</v>
      </c>
      <c r="E193" s="181"/>
      <c r="F193" s="138">
        <v>30000</v>
      </c>
      <c r="G193" s="120">
        <f t="shared" ref="G193:G205" si="16">E193*F193</f>
        <v>0</v>
      </c>
      <c r="H193" s="184" t="s">
        <v>193</v>
      </c>
      <c r="I193" s="121" t="s">
        <v>763</v>
      </c>
      <c r="J193" s="121" t="str">
        <f>VLOOKUP(I193,[1]Presupuesto!$B$11:$C$587,2,0)</f>
        <v>SERVICIOS DE PROFESIONALES Y TECNICOS</v>
      </c>
      <c r="K193" s="258" t="s">
        <v>188</v>
      </c>
      <c r="L193" s="121" t="s">
        <v>462</v>
      </c>
    </row>
    <row r="194" spans="3:12" x14ac:dyDescent="0.25">
      <c r="C194" s="122" t="s">
        <v>48</v>
      </c>
      <c r="D194" s="806"/>
      <c r="E194" s="228"/>
      <c r="F194" s="123">
        <v>50</v>
      </c>
      <c r="G194" s="120">
        <f t="shared" si="16"/>
        <v>0</v>
      </c>
      <c r="H194" s="184"/>
      <c r="I194" s="121" t="s">
        <v>1524</v>
      </c>
      <c r="J194" s="121" t="str">
        <f>VLOOKUP(I194,[1]Presupuesto!$B$11:$C$587,2,0)</f>
        <v>OTROS INTERESES</v>
      </c>
      <c r="K194" s="121" t="str">
        <f>$K$17</f>
        <v>Desarrollo Curricular</v>
      </c>
      <c r="L194" s="121" t="s">
        <v>480</v>
      </c>
    </row>
    <row r="195" spans="3:12" x14ac:dyDescent="0.25">
      <c r="C195" s="122" t="s">
        <v>49</v>
      </c>
      <c r="D195" s="806"/>
      <c r="E195" s="228">
        <f>D193</f>
        <v>300</v>
      </c>
      <c r="F195" s="123">
        <v>142</v>
      </c>
      <c r="G195" s="120">
        <f t="shared" si="16"/>
        <v>42600</v>
      </c>
      <c r="H195" s="184" t="s">
        <v>193</v>
      </c>
      <c r="I195" s="121" t="s">
        <v>377</v>
      </c>
      <c r="J195" s="121" t="str">
        <f>VLOOKUP(I195,[1]Presupuesto!$B$11:$C$587,2,0)</f>
        <v>ALIMENTOS Y BEBIDAS PARA PERSONAS (31100-00)</v>
      </c>
      <c r="K195" s="121" t="s">
        <v>179</v>
      </c>
      <c r="L195" s="121" t="s">
        <v>464</v>
      </c>
    </row>
    <row r="196" spans="3:12" x14ac:dyDescent="0.25">
      <c r="C196" s="122" t="s">
        <v>50</v>
      </c>
      <c r="D196" s="806"/>
      <c r="E196" s="174"/>
      <c r="F196" s="141">
        <v>23000</v>
      </c>
      <c r="G196" s="120">
        <f t="shared" si="16"/>
        <v>0</v>
      </c>
      <c r="H196" s="184"/>
      <c r="I196" s="121" t="s">
        <v>1524</v>
      </c>
      <c r="J196" s="121" t="str">
        <f>VLOOKUP(I196,[1]Presupuesto!$B$11:$C$587,2,0)</f>
        <v>OTROS INTERESES</v>
      </c>
      <c r="K196" s="121" t="str">
        <f t="shared" ref="K196:K204" si="17">$K$17</f>
        <v>Desarrollo Curricular</v>
      </c>
      <c r="L196" s="121" t="s">
        <v>480</v>
      </c>
    </row>
    <row r="197" spans="3:12" x14ac:dyDescent="0.25">
      <c r="C197" s="122" t="s">
        <v>487</v>
      </c>
      <c r="D197" s="806"/>
      <c r="E197" s="174"/>
      <c r="F197" s="141">
        <v>250</v>
      </c>
      <c r="G197" s="120">
        <f t="shared" si="16"/>
        <v>0</v>
      </c>
      <c r="H197" s="184"/>
      <c r="I197" s="121" t="s">
        <v>1524</v>
      </c>
      <c r="J197" s="121" t="str">
        <f>VLOOKUP(I197,[1]Presupuesto!$B$11:$C$587,2,0)</f>
        <v>OTROS INTERESES</v>
      </c>
      <c r="K197" s="121" t="str">
        <f t="shared" si="17"/>
        <v>Desarrollo Curricular</v>
      </c>
      <c r="L197" s="121" t="s">
        <v>480</v>
      </c>
    </row>
    <row r="198" spans="3:12" x14ac:dyDescent="0.25">
      <c r="C198" s="122" t="s">
        <v>51</v>
      </c>
      <c r="D198" s="806"/>
      <c r="E198" s="228"/>
      <c r="F198" s="123">
        <v>85</v>
      </c>
      <c r="G198" s="120">
        <f t="shared" si="16"/>
        <v>0</v>
      </c>
      <c r="H198" s="184"/>
      <c r="I198" s="121" t="s">
        <v>1524</v>
      </c>
      <c r="J198" s="121" t="str">
        <f>VLOOKUP(I198,[1]Presupuesto!$B$11:$C$587,2,0)</f>
        <v>OTROS INTERESES</v>
      </c>
      <c r="K198" s="121" t="str">
        <f t="shared" si="17"/>
        <v>Desarrollo Curricular</v>
      </c>
      <c r="L198" s="121" t="s">
        <v>480</v>
      </c>
    </row>
    <row r="199" spans="3:12" x14ac:dyDescent="0.25">
      <c r="C199" s="122" t="s">
        <v>180</v>
      </c>
      <c r="D199" s="806"/>
      <c r="E199" s="228"/>
      <c r="F199" s="123">
        <v>36</v>
      </c>
      <c r="G199" s="120">
        <f t="shared" si="16"/>
        <v>0</v>
      </c>
      <c r="H199" s="184"/>
      <c r="I199" s="121" t="s">
        <v>1524</v>
      </c>
      <c r="J199" s="121" t="str">
        <f>VLOOKUP(I199,[1]Presupuesto!$B$11:$C$587,2,0)</f>
        <v>OTROS INTERESES</v>
      </c>
      <c r="K199" s="121" t="str">
        <f t="shared" si="17"/>
        <v>Desarrollo Curricular</v>
      </c>
      <c r="L199" s="121" t="s">
        <v>480</v>
      </c>
    </row>
    <row r="200" spans="3:12" x14ac:dyDescent="0.25">
      <c r="C200" s="122" t="s">
        <v>1856</v>
      </c>
      <c r="D200" s="806"/>
      <c r="E200" s="228">
        <v>75</v>
      </c>
      <c r="F200" s="123">
        <v>12</v>
      </c>
      <c r="G200" s="120">
        <f t="shared" si="16"/>
        <v>900</v>
      </c>
      <c r="H200" s="184" t="s">
        <v>193</v>
      </c>
      <c r="I200" s="121" t="s">
        <v>1008</v>
      </c>
      <c r="J200" s="121" t="str">
        <f>VLOOKUP(I200,[1]Presupuesto!$B$11:$C$587,2,0)</f>
        <v>PRODUCTOS DE ARTES GRAFICAS</v>
      </c>
      <c r="K200" s="121" t="s">
        <v>179</v>
      </c>
      <c r="L200" s="121"/>
    </row>
    <row r="201" spans="3:12" x14ac:dyDescent="0.25">
      <c r="C201" s="122" t="s">
        <v>1857</v>
      </c>
      <c r="D201" s="806"/>
      <c r="E201" s="228">
        <v>175</v>
      </c>
      <c r="F201" s="123">
        <v>12</v>
      </c>
      <c r="G201" s="120">
        <f t="shared" si="16"/>
        <v>2100</v>
      </c>
      <c r="H201" s="184" t="s">
        <v>193</v>
      </c>
      <c r="I201" s="121" t="s">
        <v>360</v>
      </c>
      <c r="J201" s="121" t="str">
        <f>VLOOKUP(I201,[1]Presupuesto!$B$11:$C$587,2,0)</f>
        <v>IMPRENTA, PUBLIC. Y REPRODUC. (25300-00)</v>
      </c>
      <c r="K201" s="121" t="s">
        <v>179</v>
      </c>
      <c r="L201" s="121"/>
    </row>
    <row r="202" spans="3:12" x14ac:dyDescent="0.25">
      <c r="C202" s="122" t="s">
        <v>1858</v>
      </c>
      <c r="D202" s="806"/>
      <c r="E202" s="228">
        <v>250</v>
      </c>
      <c r="F202" s="123">
        <v>10</v>
      </c>
      <c r="G202" s="120">
        <f t="shared" si="16"/>
        <v>2500</v>
      </c>
      <c r="H202" s="184" t="s">
        <v>193</v>
      </c>
      <c r="I202" s="121" t="s">
        <v>1008</v>
      </c>
      <c r="J202" s="121" t="str">
        <f>VLOOKUP(I202,[1]Presupuesto!$B$11:$C$587,2,0)</f>
        <v>PRODUCTOS DE ARTES GRAFICAS</v>
      </c>
      <c r="K202" s="121" t="s">
        <v>179</v>
      </c>
      <c r="L202" s="121"/>
    </row>
    <row r="203" spans="3:12" x14ac:dyDescent="0.25">
      <c r="C203" s="122" t="s">
        <v>1859</v>
      </c>
      <c r="D203" s="806"/>
      <c r="E203" s="228">
        <v>200</v>
      </c>
      <c r="F203" s="123">
        <v>20</v>
      </c>
      <c r="G203" s="120">
        <f t="shared" si="16"/>
        <v>4000</v>
      </c>
      <c r="H203" s="184" t="s">
        <v>193</v>
      </c>
      <c r="I203" s="121" t="s">
        <v>360</v>
      </c>
      <c r="J203" s="121" t="str">
        <f>VLOOKUP(I203,[1]Presupuesto!$B$11:$C$587,2,0)</f>
        <v>IMPRENTA, PUBLIC. Y REPRODUC. (25300-00)</v>
      </c>
      <c r="K203" s="121" t="s">
        <v>179</v>
      </c>
      <c r="L203" s="121"/>
    </row>
    <row r="204" spans="3:12" x14ac:dyDescent="0.25">
      <c r="C204" s="122" t="s">
        <v>34</v>
      </c>
      <c r="D204" s="806"/>
      <c r="E204" s="228"/>
      <c r="F204" s="123">
        <v>80</v>
      </c>
      <c r="G204" s="120">
        <f t="shared" si="16"/>
        <v>0</v>
      </c>
      <c r="H204" s="184"/>
      <c r="I204" s="121" t="s">
        <v>1524</v>
      </c>
      <c r="J204" s="121" t="str">
        <f>VLOOKUP(I204,[1]Presupuesto!$B$11:$C$587,2,0)</f>
        <v>OTROS INTERESES</v>
      </c>
      <c r="K204" s="121" t="str">
        <f t="shared" si="17"/>
        <v>Desarrollo Curricular</v>
      </c>
      <c r="L204" s="121" t="s">
        <v>480</v>
      </c>
    </row>
    <row r="205" spans="3:12" x14ac:dyDescent="0.25">
      <c r="C205" s="132" t="s">
        <v>1855</v>
      </c>
      <c r="D205" s="806"/>
      <c r="E205" s="251">
        <v>200</v>
      </c>
      <c r="F205" s="142">
        <v>35</v>
      </c>
      <c r="G205" s="120">
        <f t="shared" si="16"/>
        <v>7000</v>
      </c>
      <c r="H205" s="184" t="s">
        <v>193</v>
      </c>
      <c r="I205" s="121" t="s">
        <v>360</v>
      </c>
      <c r="J205" s="121" t="str">
        <f>VLOOKUP(I205,[1]Presupuesto!$B$11:$C$587,2,0)</f>
        <v>IMPRENTA, PUBLIC. Y REPRODUC. (25300-00)</v>
      </c>
      <c r="K205" s="121" t="s">
        <v>179</v>
      </c>
      <c r="L205" s="121" t="s">
        <v>480</v>
      </c>
    </row>
    <row r="206" spans="3:12" ht="15.75" thickBot="1" x14ac:dyDescent="0.3">
      <c r="C206" s="255" t="s">
        <v>498</v>
      </c>
      <c r="D206" s="256">
        <v>1</v>
      </c>
      <c r="E206" s="257">
        <v>3.5</v>
      </c>
      <c r="F206" s="127">
        <f>HLOOKUP(C206,$AH$2:$BU$3,2,0)</f>
        <v>2000</v>
      </c>
      <c r="G206" s="128">
        <f>D206*E206*F206</f>
        <v>7000</v>
      </c>
      <c r="H206" s="184" t="s">
        <v>193</v>
      </c>
      <c r="I206" s="121" t="s">
        <v>367</v>
      </c>
      <c r="J206" s="515" t="str">
        <f>VLOOKUP(I206,[1]Presupuesto!$B$11:$C$587,2,0)</f>
        <v>VIATICOS (26200-00)</v>
      </c>
      <c r="K206" s="121" t="s">
        <v>179</v>
      </c>
      <c r="L206" s="121" t="s">
        <v>480</v>
      </c>
    </row>
    <row r="209" spans="3:12" ht="14.45" x14ac:dyDescent="0.3">
      <c r="C209" s="72" t="s">
        <v>41</v>
      </c>
      <c r="D209" s="72"/>
      <c r="E209" s="72"/>
      <c r="F209" s="72"/>
      <c r="G209" s="72"/>
      <c r="H209" s="97"/>
      <c r="I209" s="72"/>
      <c r="J209" s="72"/>
    </row>
    <row r="210" spans="3:12" ht="14.45" x14ac:dyDescent="0.3">
      <c r="C210" s="72" t="s">
        <v>42</v>
      </c>
      <c r="D210" s="72"/>
      <c r="E210" s="72"/>
      <c r="F210" s="72"/>
      <c r="G210" s="72"/>
      <c r="H210" s="97"/>
      <c r="I210" s="72"/>
      <c r="J210" s="72"/>
    </row>
    <row r="211" spans="3:12" thickBot="1" x14ac:dyDescent="0.35">
      <c r="C211" s="201"/>
      <c r="D211" s="201"/>
      <c r="E211" s="201"/>
      <c r="F211" s="201"/>
      <c r="G211" s="201"/>
      <c r="H211" s="97"/>
      <c r="I211" s="201"/>
      <c r="J211" s="201"/>
      <c r="K211" s="135"/>
    </row>
    <row r="212" spans="3:12" thickBot="1" x14ac:dyDescent="0.35">
      <c r="C212" s="29" t="s">
        <v>43</v>
      </c>
      <c r="D212" s="30">
        <f>SUM(G219:G229)</f>
        <v>12000</v>
      </c>
      <c r="E212" s="116"/>
      <c r="F212" s="116"/>
      <c r="G212" s="116"/>
      <c r="H212" s="94"/>
      <c r="I212" s="94"/>
      <c r="J212" s="94"/>
      <c r="K212" s="135"/>
    </row>
    <row r="213" spans="3:12" ht="14.45" x14ac:dyDescent="0.3">
      <c r="C213" s="72"/>
      <c r="D213" s="31"/>
      <c r="E213" s="116"/>
      <c r="F213" s="116"/>
      <c r="G213" s="116"/>
      <c r="H213" s="94"/>
      <c r="I213" s="94"/>
      <c r="J213" s="94"/>
      <c r="K213" s="135"/>
    </row>
    <row r="214" spans="3:12" ht="14.45" x14ac:dyDescent="0.3">
      <c r="C214" s="72"/>
      <c r="D214" s="31"/>
      <c r="E214" s="116"/>
      <c r="F214" s="116"/>
      <c r="G214" s="116"/>
      <c r="H214" s="94"/>
      <c r="I214" s="94"/>
      <c r="J214" s="94"/>
      <c r="K214" s="135"/>
    </row>
    <row r="215" spans="3:12" ht="15.6" x14ac:dyDescent="0.3">
      <c r="C215" s="233" t="s">
        <v>458</v>
      </c>
      <c r="D215" s="234" t="s">
        <v>1789</v>
      </c>
      <c r="E215" s="116"/>
      <c r="F215" s="116"/>
      <c r="G215" s="116"/>
      <c r="H215" s="94"/>
      <c r="I215" s="94"/>
      <c r="J215" s="94"/>
      <c r="K215" s="135"/>
    </row>
    <row r="216" spans="3:12" ht="18" x14ac:dyDescent="0.3">
      <c r="C216" s="247" t="str">
        <f>IFERROR(VLOOKUP(D215,'[1]Desarrollo e Innov. Curricular'!$E:$F,2,FALSE),IFERROR(VLOOKUP(D215,[1]Investigación!$E:$F,2,FALSE),IFERROR(VLOOKUP(D215,'[1]Vinculación Univ. Sociedad'!$E:$F,2,FALSE),IFERROR(VLOOKUP(D215,'[1]Docencia y Profesorado Universi'!$E:$F,2,FALSE),IFERROR(VLOOKUP(D215,[1]Estudiantes!$E:$F,2,FALSE),IFERROR(VLOOKUP(D215,'[1]Gestion Administrativa'!#REF!,2,FALSE),IFERROR(VLOOKUP(D215,'[1]Gestion Academica'!$E:$F,2,FALSE),IFERROR(VLOOKUP(D215,[1]Graduados!$E:$F,2,FALSE),IFERROR(VLOOKUP(D215,'[1]Gestión del Conocimiento'!$E:$F,2,FALSE),IFERROR(VLOOKUP(D215,[1]Gobernabilidad!$E:$F,2,FALSE),IFERROR(VLOOKUP(D215,'[1]NIVEL DE ES Y  SISTEMA NACIONAL'!$E:$F,2,FALSE),VLOOKUP(D215,'[1]Lo Esencial'!$E:$F,2,0))))))))))))</f>
        <v>Realización de al menos 2 talleres de investigación: uno  de investigación lingüística y otro de investigación literaria</v>
      </c>
      <c r="D216" s="31"/>
      <c r="E216" s="116"/>
      <c r="F216" s="116"/>
      <c r="G216" s="116"/>
      <c r="H216" s="94"/>
      <c r="I216" s="94"/>
      <c r="J216" s="94"/>
      <c r="K216" s="135"/>
    </row>
    <row r="217" spans="3:12" thickBot="1" x14ac:dyDescent="0.35">
      <c r="C217" s="72"/>
      <c r="D217" s="31"/>
      <c r="E217" s="116"/>
      <c r="F217" s="116"/>
      <c r="G217" s="116"/>
      <c r="H217" s="94"/>
      <c r="I217" s="94"/>
      <c r="J217" s="94"/>
      <c r="K217" s="135"/>
    </row>
    <row r="218" spans="3:12" ht="30.75" thickBot="1" x14ac:dyDescent="0.3">
      <c r="C218" s="149" t="s">
        <v>44</v>
      </c>
      <c r="D218" s="152" t="s">
        <v>45</v>
      </c>
      <c r="E218" s="151" t="s">
        <v>55</v>
      </c>
      <c r="F218" s="151" t="s">
        <v>57</v>
      </c>
      <c r="G218" s="150" t="s">
        <v>27</v>
      </c>
      <c r="H218" s="156" t="s">
        <v>195</v>
      </c>
      <c r="I218" s="151" t="s">
        <v>46</v>
      </c>
      <c r="J218" s="151" t="s">
        <v>196</v>
      </c>
      <c r="K218" s="151" t="s">
        <v>478</v>
      </c>
      <c r="L218" s="151" t="s">
        <v>479</v>
      </c>
    </row>
    <row r="219" spans="3:12" x14ac:dyDescent="0.25">
      <c r="C219" s="118" t="s">
        <v>47</v>
      </c>
      <c r="D219" s="805"/>
      <c r="E219" s="181"/>
      <c r="F219" s="138">
        <v>30000</v>
      </c>
      <c r="G219" s="120">
        <f t="shared" ref="G219:G225" si="18">E219*F219</f>
        <v>0</v>
      </c>
      <c r="H219" s="184" t="s">
        <v>193</v>
      </c>
      <c r="I219" s="121" t="s">
        <v>763</v>
      </c>
      <c r="J219" s="121" t="str">
        <f>VLOOKUP(I219,[1]Presupuesto!$B$11:$C$587,2,0)</f>
        <v>SERVICIOS DE PROFESIONALES Y TECNICOS</v>
      </c>
      <c r="K219" s="258" t="s">
        <v>188</v>
      </c>
      <c r="L219" s="121" t="s">
        <v>462</v>
      </c>
    </row>
    <row r="220" spans="3:12" x14ac:dyDescent="0.25">
      <c r="C220" s="122" t="s">
        <v>48</v>
      </c>
      <c r="D220" s="806"/>
      <c r="E220" s="228">
        <f>D219</f>
        <v>0</v>
      </c>
      <c r="F220" s="123">
        <v>50</v>
      </c>
      <c r="G220" s="120">
        <f t="shared" si="18"/>
        <v>0</v>
      </c>
      <c r="H220" s="184"/>
      <c r="I220" s="121" t="s">
        <v>1524</v>
      </c>
      <c r="J220" s="121" t="str">
        <f>VLOOKUP(I220,[1]Presupuesto!$B$11:$C$587,2,0)</f>
        <v>OTROS INTERESES</v>
      </c>
      <c r="K220" s="121" t="str">
        <f>$K$17</f>
        <v>Desarrollo Curricular</v>
      </c>
      <c r="L220" s="121" t="s">
        <v>480</v>
      </c>
    </row>
    <row r="221" spans="3:12" x14ac:dyDescent="0.25">
      <c r="C221" s="122" t="s">
        <v>49</v>
      </c>
      <c r="D221" s="806"/>
      <c r="E221" s="228">
        <f>D219</f>
        <v>0</v>
      </c>
      <c r="F221" s="123">
        <v>150</v>
      </c>
      <c r="G221" s="120">
        <f t="shared" si="18"/>
        <v>0</v>
      </c>
      <c r="H221" s="184"/>
      <c r="I221" s="121" t="s">
        <v>1524</v>
      </c>
      <c r="J221" s="121" t="str">
        <f>VLOOKUP(I221,[1]Presupuesto!$B$11:$C$587,2,0)</f>
        <v>OTROS INTERESES</v>
      </c>
      <c r="K221" s="121" t="str">
        <f t="shared" ref="K221:K228" si="19">$K$17</f>
        <v>Desarrollo Curricular</v>
      </c>
      <c r="L221" s="121" t="s">
        <v>464</v>
      </c>
    </row>
    <row r="222" spans="3:12" x14ac:dyDescent="0.25">
      <c r="C222" s="122" t="s">
        <v>50</v>
      </c>
      <c r="D222" s="806"/>
      <c r="E222" s="174">
        <v>0</v>
      </c>
      <c r="F222" s="141">
        <v>10000</v>
      </c>
      <c r="G222" s="120">
        <f t="shared" si="18"/>
        <v>0</v>
      </c>
      <c r="H222" s="184"/>
      <c r="I222" s="121" t="s">
        <v>1524</v>
      </c>
      <c r="J222" s="121" t="str">
        <f>VLOOKUP(I222,[1]Presupuesto!$B$11:$C$587,2,0)</f>
        <v>OTROS INTERESES</v>
      </c>
      <c r="K222" s="121" t="str">
        <f t="shared" si="19"/>
        <v>Desarrollo Curricular</v>
      </c>
      <c r="L222" s="121" t="s">
        <v>480</v>
      </c>
    </row>
    <row r="223" spans="3:12" x14ac:dyDescent="0.25">
      <c r="C223" s="122" t="s">
        <v>487</v>
      </c>
      <c r="D223" s="806"/>
      <c r="E223" s="174">
        <v>0</v>
      </c>
      <c r="F223" s="141">
        <v>250</v>
      </c>
      <c r="G223" s="120">
        <f t="shared" si="18"/>
        <v>0</v>
      </c>
      <c r="H223" s="184"/>
      <c r="I223" s="121" t="s">
        <v>1524</v>
      </c>
      <c r="J223" s="121" t="str">
        <f>VLOOKUP(I223,[1]Presupuesto!$B$11:$C$587,2,0)</f>
        <v>OTROS INTERESES</v>
      </c>
      <c r="K223" s="121" t="str">
        <f t="shared" si="19"/>
        <v>Desarrollo Curricular</v>
      </c>
      <c r="L223" s="121" t="s">
        <v>480</v>
      </c>
    </row>
    <row r="224" spans="3:12" x14ac:dyDescent="0.25">
      <c r="C224" s="122" t="s">
        <v>51</v>
      </c>
      <c r="D224" s="806"/>
      <c r="E224" s="228">
        <f>(D219*25)/500</f>
        <v>0</v>
      </c>
      <c r="F224" s="123">
        <v>85</v>
      </c>
      <c r="G224" s="120">
        <f t="shared" si="18"/>
        <v>0</v>
      </c>
      <c r="H224" s="184"/>
      <c r="I224" s="121" t="s">
        <v>1524</v>
      </c>
      <c r="J224" s="121" t="str">
        <f>VLOOKUP(I224,[1]Presupuesto!$B$11:$C$587,2,0)</f>
        <v>OTROS INTERESES</v>
      </c>
      <c r="K224" s="121" t="str">
        <f t="shared" si="19"/>
        <v>Desarrollo Curricular</v>
      </c>
      <c r="L224" s="121" t="s">
        <v>480</v>
      </c>
    </row>
    <row r="225" spans="3:12" x14ac:dyDescent="0.25">
      <c r="C225" s="122" t="s">
        <v>180</v>
      </c>
      <c r="D225" s="806"/>
      <c r="E225" s="228">
        <f>D219/12</f>
        <v>0</v>
      </c>
      <c r="F225" s="123">
        <v>36</v>
      </c>
      <c r="G225" s="120">
        <f t="shared" si="18"/>
        <v>0</v>
      </c>
      <c r="H225" s="184"/>
      <c r="I225" s="121" t="s">
        <v>1524</v>
      </c>
      <c r="J225" s="121" t="str">
        <f>VLOOKUP(I225,[1]Presupuesto!$B$11:$C$587,2,0)</f>
        <v>OTROS INTERESES</v>
      </c>
      <c r="K225" s="121" t="str">
        <f t="shared" si="19"/>
        <v>Desarrollo Curricular</v>
      </c>
      <c r="L225" s="121" t="s">
        <v>480</v>
      </c>
    </row>
    <row r="226" spans="3:12" x14ac:dyDescent="0.25">
      <c r="C226" s="122"/>
      <c r="D226" s="806"/>
      <c r="E226" s="228"/>
      <c r="F226" s="123"/>
      <c r="G226" s="120"/>
      <c r="H226" s="184"/>
      <c r="I226" s="121"/>
      <c r="J226" s="121"/>
      <c r="K226" s="121"/>
      <c r="L226" s="121"/>
    </row>
    <row r="227" spans="3:12" x14ac:dyDescent="0.25">
      <c r="C227" s="122" t="s">
        <v>34</v>
      </c>
      <c r="D227" s="806"/>
      <c r="E227" s="228">
        <f>D219/12</f>
        <v>0</v>
      </c>
      <c r="F227" s="123">
        <v>80</v>
      </c>
      <c r="G227" s="120">
        <f>E227*F227</f>
        <v>0</v>
      </c>
      <c r="H227" s="184"/>
      <c r="I227" s="121" t="s">
        <v>1524</v>
      </c>
      <c r="J227" s="121" t="str">
        <f>VLOOKUP(I227,[1]Presupuesto!$B$11:$C$587,2,0)</f>
        <v>OTROS INTERESES</v>
      </c>
      <c r="K227" s="121" t="str">
        <f t="shared" si="19"/>
        <v>Desarrollo Curricular</v>
      </c>
      <c r="L227" s="121" t="s">
        <v>480</v>
      </c>
    </row>
    <row r="228" spans="3:12" x14ac:dyDescent="0.25">
      <c r="C228" s="132" t="s">
        <v>1855</v>
      </c>
      <c r="D228" s="806"/>
      <c r="E228" s="251"/>
      <c r="F228" s="142">
        <v>25</v>
      </c>
      <c r="G228" s="120">
        <f>E228*F228</f>
        <v>0</v>
      </c>
      <c r="H228" s="184"/>
      <c r="I228" s="121" t="s">
        <v>1524</v>
      </c>
      <c r="J228" s="121" t="str">
        <f>VLOOKUP(I228,[1]Presupuesto!$B$11:$C$587,2,0)</f>
        <v>OTROS INTERESES</v>
      </c>
      <c r="K228" s="121" t="str">
        <f t="shared" si="19"/>
        <v>Desarrollo Curricular</v>
      </c>
      <c r="L228" s="121" t="s">
        <v>480</v>
      </c>
    </row>
    <row r="229" spans="3:12" ht="15.75" thickBot="1" x14ac:dyDescent="0.3">
      <c r="C229" s="255" t="s">
        <v>498</v>
      </c>
      <c r="D229" s="256">
        <v>2</v>
      </c>
      <c r="E229" s="257">
        <v>3</v>
      </c>
      <c r="F229" s="127">
        <f>HLOOKUP(C229,$AH$2:$BU$3,2,0)</f>
        <v>2000</v>
      </c>
      <c r="G229" s="128">
        <f>D229*E229*F229</f>
        <v>12000</v>
      </c>
      <c r="H229" s="184" t="s">
        <v>193</v>
      </c>
      <c r="I229" s="121" t="s">
        <v>367</v>
      </c>
      <c r="J229" s="129" t="str">
        <f>VLOOKUP(I229,[1]Presupuesto!$B$11:$C$587,2,0)</f>
        <v>VIATICOS (26200-00)</v>
      </c>
      <c r="K229" s="121" t="s">
        <v>179</v>
      </c>
      <c r="L229" s="121" t="s">
        <v>480</v>
      </c>
    </row>
    <row r="233" spans="3:12" ht="14.45" x14ac:dyDescent="0.3">
      <c r="C233" s="72" t="s">
        <v>41</v>
      </c>
      <c r="D233" s="72"/>
      <c r="E233" s="72"/>
      <c r="F233" s="72"/>
      <c r="G233" s="72"/>
      <c r="H233" s="97"/>
      <c r="I233" s="72"/>
      <c r="J233" s="72"/>
    </row>
    <row r="234" spans="3:12" ht="14.45" x14ac:dyDescent="0.3">
      <c r="C234" s="72" t="s">
        <v>42</v>
      </c>
      <c r="D234" s="72"/>
      <c r="E234" s="72"/>
      <c r="F234" s="72"/>
      <c r="G234" s="72"/>
      <c r="H234" s="97"/>
      <c r="I234" s="72"/>
      <c r="J234" s="72"/>
    </row>
    <row r="235" spans="3:12" thickBot="1" x14ac:dyDescent="0.35">
      <c r="C235" s="201"/>
      <c r="D235" s="201"/>
      <c r="E235" s="201"/>
      <c r="F235" s="201"/>
      <c r="G235" s="201"/>
      <c r="H235" s="97"/>
      <c r="I235" s="201"/>
      <c r="J235" s="201"/>
      <c r="K235" s="135"/>
    </row>
    <row r="236" spans="3:12" thickBot="1" x14ac:dyDescent="0.35">
      <c r="C236" s="29" t="s">
        <v>43</v>
      </c>
      <c r="D236" s="30">
        <f>SUM(G243:G254)</f>
        <v>100000</v>
      </c>
      <c r="E236" s="116"/>
      <c r="F236" s="116"/>
      <c r="G236" s="116"/>
      <c r="H236" s="94"/>
      <c r="I236" s="94"/>
      <c r="J236" s="94"/>
      <c r="K236" s="135"/>
    </row>
    <row r="237" spans="3:12" ht="14.45" x14ac:dyDescent="0.3">
      <c r="C237" s="72"/>
      <c r="D237" s="31"/>
      <c r="E237" s="116"/>
      <c r="F237" s="116"/>
      <c r="G237" s="116"/>
      <c r="H237" s="94"/>
      <c r="I237" s="94"/>
      <c r="J237" s="94"/>
      <c r="K237" s="135"/>
    </row>
    <row r="238" spans="3:12" ht="14.45" x14ac:dyDescent="0.3">
      <c r="C238" s="72"/>
      <c r="D238" s="31"/>
      <c r="E238" s="116"/>
      <c r="F238" s="116"/>
      <c r="G238" s="116"/>
      <c r="H238" s="94"/>
      <c r="I238" s="94"/>
      <c r="J238" s="94"/>
      <c r="K238" s="135"/>
    </row>
    <row r="239" spans="3:12" ht="15.6" x14ac:dyDescent="0.3">
      <c r="C239" s="233" t="s">
        <v>458</v>
      </c>
      <c r="D239" s="234" t="s">
        <v>1795</v>
      </c>
      <c r="E239" s="116"/>
      <c r="F239" s="116"/>
      <c r="G239" s="116"/>
      <c r="H239" s="94"/>
      <c r="I239" s="94"/>
      <c r="J239" s="94"/>
      <c r="K239" s="135"/>
    </row>
    <row r="240" spans="3:12" ht="18" x14ac:dyDescent="0.3">
      <c r="C240" s="247" t="str">
        <f>IFERROR(VLOOKUP(D239,'[1]Desarrollo e Innov. Curricular'!$E:$F,2,FALSE),IFERROR(VLOOKUP(D239,[1]Investigación!$E:$F,2,FALSE),IFERROR(VLOOKUP(D239,'[1]Vinculación Univ. Sociedad'!$E:$F,2,FALSE),IFERROR(VLOOKUP(D239,'[1]Docencia y Profesorado Universi'!$E:$F,2,FALSE),IFERROR(VLOOKUP(D239,[1]Estudiantes!$E:$F,2,FALSE),IFERROR(VLOOKUP(D239,'[1]Gestion Administrativa'!#REF!,2,FALSE),IFERROR(VLOOKUP(D239,'[1]Gestion Academica'!$E:$F,2,FALSE),IFERROR(VLOOKUP(D239,[1]Graduados!$E:$F,2,FALSE),IFERROR(VLOOKUP(D239,'[1]Gestión del Conocimiento'!$E:$F,2,FALSE),IFERROR(VLOOKUP(D239,[1]Gobernabilidad!$E:$F,2,FALSE),IFERROR(VLOOKUP(D239,'[1]NIVEL DE ES Y  SISTEMA NACIONAL'!$E:$F,2,FALSE),VLOOKUP(D239,'[1]Lo Esencial'!$E:$F,2,0))))))))))))</f>
        <v>Encuentro de Profesores de Lengua y Literatura a nivel nacional</v>
      </c>
      <c r="D240" s="31"/>
      <c r="E240" s="116"/>
      <c r="F240" s="116"/>
      <c r="G240" s="116"/>
      <c r="H240" s="94"/>
      <c r="I240" s="94"/>
      <c r="J240" s="94"/>
      <c r="K240" s="135"/>
    </row>
    <row r="241" spans="3:12" thickBot="1" x14ac:dyDescent="0.35">
      <c r="C241" s="72"/>
      <c r="D241" s="31"/>
      <c r="E241" s="116"/>
      <c r="F241" s="116"/>
      <c r="G241" s="116"/>
      <c r="H241" s="94"/>
      <c r="I241" s="94"/>
      <c r="J241" s="94"/>
      <c r="K241" s="135"/>
    </row>
    <row r="242" spans="3:12" ht="30.75" thickBot="1" x14ac:dyDescent="0.3">
      <c r="C242" s="149" t="s">
        <v>44</v>
      </c>
      <c r="D242" s="152" t="s">
        <v>45</v>
      </c>
      <c r="E242" s="151" t="s">
        <v>55</v>
      </c>
      <c r="F242" s="151" t="s">
        <v>57</v>
      </c>
      <c r="G242" s="150" t="s">
        <v>27</v>
      </c>
      <c r="H242" s="156" t="s">
        <v>195</v>
      </c>
      <c r="I242" s="151" t="s">
        <v>46</v>
      </c>
      <c r="J242" s="151" t="s">
        <v>196</v>
      </c>
      <c r="K242" s="151" t="s">
        <v>478</v>
      </c>
      <c r="L242" s="151" t="s">
        <v>479</v>
      </c>
    </row>
    <row r="243" spans="3:12" x14ac:dyDescent="0.25">
      <c r="C243" s="118" t="s">
        <v>47</v>
      </c>
      <c r="D243" s="805">
        <v>295</v>
      </c>
      <c r="E243" s="181"/>
      <c r="F243" s="138">
        <v>30000</v>
      </c>
      <c r="G243" s="120">
        <f t="shared" ref="G243:G253" si="20">E243*F243</f>
        <v>0</v>
      </c>
      <c r="H243" s="184" t="s">
        <v>194</v>
      </c>
      <c r="I243" s="121" t="s">
        <v>763</v>
      </c>
      <c r="J243" s="121" t="str">
        <f>VLOOKUP(I243,[1]Presupuesto!$B$11:$C$587,2,0)</f>
        <v>SERVICIOS DE PROFESIONALES Y TECNICOS</v>
      </c>
      <c r="K243" s="258" t="s">
        <v>188</v>
      </c>
      <c r="L243" s="121" t="s">
        <v>462</v>
      </c>
    </row>
    <row r="244" spans="3:12" x14ac:dyDescent="0.25">
      <c r="C244" s="122" t="s">
        <v>48</v>
      </c>
      <c r="D244" s="806"/>
      <c r="E244" s="228">
        <f>D243</f>
        <v>295</v>
      </c>
      <c r="F244" s="123">
        <v>50</v>
      </c>
      <c r="G244" s="120">
        <f t="shared" si="20"/>
        <v>14750</v>
      </c>
      <c r="H244" s="184" t="s">
        <v>194</v>
      </c>
      <c r="I244" s="121" t="s">
        <v>360</v>
      </c>
      <c r="J244" s="121" t="str">
        <f>VLOOKUP(I244,[1]Presupuesto!$B$11:$C$587,2,0)</f>
        <v>IMPRENTA, PUBLIC. Y REPRODUC. (25300-00)</v>
      </c>
      <c r="K244" s="121" t="s">
        <v>179</v>
      </c>
      <c r="L244" s="121" t="s">
        <v>480</v>
      </c>
    </row>
    <row r="245" spans="3:12" x14ac:dyDescent="0.25">
      <c r="C245" s="122" t="s">
        <v>49</v>
      </c>
      <c r="D245" s="806"/>
      <c r="E245" s="228">
        <f>D243</f>
        <v>295</v>
      </c>
      <c r="F245" s="123">
        <v>150</v>
      </c>
      <c r="G245" s="120">
        <f t="shared" si="20"/>
        <v>44250</v>
      </c>
      <c r="H245" s="184" t="s">
        <v>194</v>
      </c>
      <c r="I245" s="121" t="s">
        <v>377</v>
      </c>
      <c r="J245" s="121" t="str">
        <f>VLOOKUP(I245,[1]Presupuesto!$B$11:$C$587,2,0)</f>
        <v>ALIMENTOS Y BEBIDAS PARA PERSONAS (31100-00)</v>
      </c>
      <c r="K245" s="121" t="s">
        <v>179</v>
      </c>
      <c r="L245" s="121" t="s">
        <v>464</v>
      </c>
    </row>
    <row r="246" spans="3:12" x14ac:dyDescent="0.25">
      <c r="C246" s="122" t="s">
        <v>50</v>
      </c>
      <c r="D246" s="806"/>
      <c r="E246" s="174">
        <v>1</v>
      </c>
      <c r="F246" s="141">
        <v>22995</v>
      </c>
      <c r="G246" s="120">
        <f t="shared" si="20"/>
        <v>22995</v>
      </c>
      <c r="H246" s="184" t="s">
        <v>194</v>
      </c>
      <c r="I246" s="121" t="s">
        <v>944</v>
      </c>
      <c r="J246" s="121" t="str">
        <f>VLOOKUP(I246,[1]Presupuesto!$B$11:$C$587,2,0)</f>
        <v>PASAJES AL EXTERIOR</v>
      </c>
      <c r="K246" s="121" t="s">
        <v>179</v>
      </c>
      <c r="L246" s="121" t="s">
        <v>480</v>
      </c>
    </row>
    <row r="247" spans="3:12" x14ac:dyDescent="0.25">
      <c r="C247" s="122" t="s">
        <v>487</v>
      </c>
      <c r="D247" s="806"/>
      <c r="E247" s="174">
        <v>0</v>
      </c>
      <c r="F247" s="141">
        <v>250</v>
      </c>
      <c r="G247" s="120">
        <f t="shared" si="20"/>
        <v>0</v>
      </c>
      <c r="H247" s="184"/>
      <c r="I247" s="121" t="s">
        <v>1524</v>
      </c>
      <c r="J247" s="121" t="str">
        <f>VLOOKUP(I247,[1]Presupuesto!$B$11:$C$587,2,0)</f>
        <v>OTROS INTERESES</v>
      </c>
      <c r="K247" s="121" t="str">
        <f t="shared" ref="K247:K252" si="21">$K$17</f>
        <v>Desarrollo Curricular</v>
      </c>
      <c r="L247" s="121" t="s">
        <v>480</v>
      </c>
    </row>
    <row r="248" spans="3:12" x14ac:dyDescent="0.25">
      <c r="C248" s="122" t="s">
        <v>51</v>
      </c>
      <c r="D248" s="806"/>
      <c r="E248" s="228">
        <v>0</v>
      </c>
      <c r="F248" s="123">
        <v>85</v>
      </c>
      <c r="G248" s="120">
        <f t="shared" si="20"/>
        <v>0</v>
      </c>
      <c r="H248" s="184"/>
      <c r="I248" s="121" t="s">
        <v>1524</v>
      </c>
      <c r="J248" s="121" t="str">
        <f>VLOOKUP(I248,[1]Presupuesto!$B$11:$C$587,2,0)</f>
        <v>OTROS INTERESES</v>
      </c>
      <c r="K248" s="121" t="str">
        <f t="shared" si="21"/>
        <v>Desarrollo Curricular</v>
      </c>
      <c r="L248" s="121" t="s">
        <v>480</v>
      </c>
    </row>
    <row r="249" spans="3:12" x14ac:dyDescent="0.25">
      <c r="C249" s="122" t="s">
        <v>180</v>
      </c>
      <c r="D249" s="806"/>
      <c r="E249" s="228"/>
      <c r="F249" s="123">
        <v>36</v>
      </c>
      <c r="G249" s="120">
        <f t="shared" si="20"/>
        <v>0</v>
      </c>
      <c r="H249" s="184"/>
      <c r="I249" s="121" t="s">
        <v>1524</v>
      </c>
      <c r="J249" s="121" t="str">
        <f>VLOOKUP(I249,[1]Presupuesto!$B$11:$C$587,2,0)</f>
        <v>OTROS INTERESES</v>
      </c>
      <c r="K249" s="121" t="str">
        <f t="shared" si="21"/>
        <v>Desarrollo Curricular</v>
      </c>
      <c r="L249" s="121" t="s">
        <v>480</v>
      </c>
    </row>
    <row r="250" spans="3:12" x14ac:dyDescent="0.25">
      <c r="C250" s="122" t="s">
        <v>1860</v>
      </c>
      <c r="D250" s="806"/>
      <c r="E250" s="228">
        <v>151</v>
      </c>
      <c r="F250" s="123">
        <v>20</v>
      </c>
      <c r="G250" s="120">
        <f t="shared" si="20"/>
        <v>3020</v>
      </c>
      <c r="H250" s="184" t="s">
        <v>193</v>
      </c>
      <c r="I250" s="121" t="s">
        <v>360</v>
      </c>
      <c r="J250" s="121" t="str">
        <f>VLOOKUP(I250,[1]Presupuesto!$B$11:$C$587,2,0)</f>
        <v>IMPRENTA, PUBLIC. Y REPRODUC. (25300-00)</v>
      </c>
      <c r="K250" s="121" t="s">
        <v>179</v>
      </c>
      <c r="L250" s="121"/>
    </row>
    <row r="251" spans="3:12" x14ac:dyDescent="0.25">
      <c r="C251" s="122" t="s">
        <v>1861</v>
      </c>
      <c r="D251" s="806"/>
      <c r="E251" s="228">
        <v>149</v>
      </c>
      <c r="F251" s="123">
        <v>15</v>
      </c>
      <c r="G251" s="120">
        <f t="shared" si="20"/>
        <v>2235</v>
      </c>
      <c r="H251" s="184" t="s">
        <v>193</v>
      </c>
      <c r="I251" s="121" t="s">
        <v>360</v>
      </c>
      <c r="J251" s="121" t="str">
        <f>VLOOKUP(I251,[1]Presupuesto!$B$11:$C$587,2,0)</f>
        <v>IMPRENTA, PUBLIC. Y REPRODUC. (25300-00)</v>
      </c>
      <c r="K251" s="121" t="s">
        <v>179</v>
      </c>
      <c r="L251" s="121"/>
    </row>
    <row r="252" spans="3:12" x14ac:dyDescent="0.25">
      <c r="C252" s="122" t="s">
        <v>34</v>
      </c>
      <c r="D252" s="806"/>
      <c r="E252" s="228">
        <v>0</v>
      </c>
      <c r="F252" s="123">
        <v>80</v>
      </c>
      <c r="G252" s="120">
        <f t="shared" si="20"/>
        <v>0</v>
      </c>
      <c r="H252" s="184"/>
      <c r="I252" s="121" t="s">
        <v>1524</v>
      </c>
      <c r="J252" s="121" t="str">
        <f>VLOOKUP(I252,[1]Presupuesto!$B$11:$C$587,2,0)</f>
        <v>OTROS INTERESES</v>
      </c>
      <c r="K252" s="121" t="str">
        <f t="shared" si="21"/>
        <v>Desarrollo Curricular</v>
      </c>
      <c r="L252" s="121" t="s">
        <v>480</v>
      </c>
    </row>
    <row r="253" spans="3:12" x14ac:dyDescent="0.25">
      <c r="C253" s="132" t="s">
        <v>1855</v>
      </c>
      <c r="D253" s="806"/>
      <c r="E253" s="251">
        <v>300</v>
      </c>
      <c r="F253" s="142">
        <v>25</v>
      </c>
      <c r="G253" s="120">
        <f t="shared" si="20"/>
        <v>7500</v>
      </c>
      <c r="H253" s="184" t="s">
        <v>193</v>
      </c>
      <c r="I253" s="121" t="s">
        <v>360</v>
      </c>
      <c r="J253" s="121" t="str">
        <f>VLOOKUP(I253,[1]Presupuesto!$B$11:$C$587,2,0)</f>
        <v>IMPRENTA, PUBLIC. Y REPRODUC. (25300-00)</v>
      </c>
      <c r="K253" s="121" t="s">
        <v>179</v>
      </c>
      <c r="L253" s="121" t="s">
        <v>480</v>
      </c>
    </row>
    <row r="254" spans="3:12" ht="15.75" thickBot="1" x14ac:dyDescent="0.3">
      <c r="C254" s="255" t="s">
        <v>502</v>
      </c>
      <c r="D254" s="256">
        <v>1</v>
      </c>
      <c r="E254" s="257">
        <v>3</v>
      </c>
      <c r="F254" s="127">
        <f>HLOOKUP(C254,$AH$2:$BU$3,2,0)</f>
        <v>1750</v>
      </c>
      <c r="G254" s="128">
        <f>D254*E254*F254</f>
        <v>5250</v>
      </c>
      <c r="H254" s="184" t="s">
        <v>194</v>
      </c>
      <c r="I254" s="121" t="s">
        <v>367</v>
      </c>
      <c r="J254" s="129" t="str">
        <f>VLOOKUP(I254,[1]Presupuesto!$B$11:$C$587,2,0)</f>
        <v>VIATICOS (26200-00)</v>
      </c>
      <c r="K254" s="121" t="s">
        <v>179</v>
      </c>
      <c r="L254" s="121" t="s">
        <v>480</v>
      </c>
    </row>
    <row r="257" spans="3:12" ht="14.45" x14ac:dyDescent="0.3">
      <c r="C257" s="72"/>
      <c r="D257" s="72"/>
      <c r="E257" s="72"/>
      <c r="F257" s="72"/>
      <c r="G257" s="72"/>
      <c r="H257" s="97"/>
      <c r="I257" s="72"/>
      <c r="J257" s="72"/>
    </row>
    <row r="258" spans="3:12" ht="14.45" x14ac:dyDescent="0.3">
      <c r="C258" s="72"/>
      <c r="D258" s="72"/>
      <c r="E258" s="72"/>
      <c r="F258" s="72"/>
      <c r="G258" s="72"/>
      <c r="H258" s="97"/>
      <c r="I258" s="72"/>
      <c r="J258" s="72"/>
    </row>
    <row r="259" spans="3:12" ht="14.45" x14ac:dyDescent="0.3">
      <c r="C259" s="72" t="s">
        <v>41</v>
      </c>
      <c r="D259" s="72"/>
      <c r="E259" s="72"/>
      <c r="F259" s="72"/>
      <c r="G259" s="72"/>
      <c r="H259" s="97"/>
      <c r="I259" s="72"/>
      <c r="J259" s="72"/>
    </row>
    <row r="260" spans="3:12" ht="14.45" x14ac:dyDescent="0.3">
      <c r="C260" s="72" t="s">
        <v>42</v>
      </c>
      <c r="D260" s="72"/>
      <c r="E260" s="72"/>
      <c r="F260" s="72"/>
      <c r="G260" s="72"/>
      <c r="H260" s="97"/>
      <c r="I260" s="72"/>
      <c r="J260" s="72"/>
    </row>
    <row r="261" spans="3:12" thickBot="1" x14ac:dyDescent="0.35">
      <c r="C261" s="201"/>
      <c r="D261" s="201"/>
      <c r="E261" s="201"/>
      <c r="F261" s="201"/>
      <c r="G261" s="201"/>
      <c r="H261" s="97"/>
      <c r="I261" s="201"/>
      <c r="J261" s="201"/>
      <c r="K261" s="135"/>
    </row>
    <row r="262" spans="3:12" thickBot="1" x14ac:dyDescent="0.35">
      <c r="C262" s="29" t="s">
        <v>43</v>
      </c>
      <c r="D262" s="30">
        <f>SUM(G269:G280)</f>
        <v>30195</v>
      </c>
      <c r="E262" s="116"/>
      <c r="F262" s="116"/>
      <c r="G262" s="116"/>
      <c r="H262" s="94"/>
      <c r="I262" s="94"/>
      <c r="J262" s="94"/>
      <c r="K262" s="135"/>
    </row>
    <row r="263" spans="3:12" ht="14.45" x14ac:dyDescent="0.3">
      <c r="C263" s="72"/>
      <c r="D263" s="31"/>
      <c r="E263" s="116"/>
      <c r="F263" s="116"/>
      <c r="G263" s="116"/>
      <c r="H263" s="94"/>
      <c r="I263" s="94"/>
      <c r="J263" s="94"/>
      <c r="K263" s="135"/>
    </row>
    <row r="264" spans="3:12" ht="14.45" x14ac:dyDescent="0.3">
      <c r="C264" s="72"/>
      <c r="D264" s="31"/>
      <c r="E264" s="116"/>
      <c r="F264" s="116"/>
      <c r="G264" s="116"/>
      <c r="H264" s="94"/>
      <c r="I264" s="94"/>
      <c r="J264" s="94"/>
      <c r="K264" s="135"/>
    </row>
    <row r="265" spans="3:12" ht="15.6" x14ac:dyDescent="0.3">
      <c r="C265" s="233" t="s">
        <v>458</v>
      </c>
      <c r="D265" s="234" t="s">
        <v>1800</v>
      </c>
      <c r="E265" s="116"/>
      <c r="F265" s="116"/>
      <c r="G265" s="116"/>
      <c r="H265" s="94"/>
      <c r="I265" s="94"/>
      <c r="J265" s="94"/>
      <c r="K265" s="135"/>
    </row>
    <row r="266" spans="3:12" ht="18" x14ac:dyDescent="0.3">
      <c r="C266" s="247" t="str">
        <f>IFERROR(VLOOKUP(D265,'[1]Desarrollo e Innov. Curricular'!$E:$F,2,FALSE),IFERROR(VLOOKUP(D265,[1]Investigación!$E:$F,2,FALSE),IFERROR(VLOOKUP(D265,'[1]Vinculación Univ. Sociedad'!$E:$F,2,FALSE),IFERROR(VLOOKUP(D265,'[1]Docencia y Profesorado Universi'!$E:$F,2,FALSE),IFERROR(VLOOKUP(D265,[1]Estudiantes!$E:$F,2,FALSE),IFERROR(VLOOKUP(D265,'[1]Gestion Administrativa'!#REF!,2,FALSE),IFERROR(VLOOKUP(D265,'[1]Gestion Academica'!$E:$F,2,FALSE),IFERROR(VLOOKUP(D265,[1]Graduados!$E:$F,2,FALSE),IFERROR(VLOOKUP(D265,'[1]Gestión del Conocimiento'!$E:$F,2,FALSE),IFERROR(VLOOKUP(D265,[1]Gobernabilidad!$E:$F,2,FALSE),IFERROR(VLOOKUP(D265,'[1]NIVEL DE ES Y  SISTEMA NACIONAL'!$E:$F,2,FALSE),VLOOKUP(D265,'[1]Lo Esencial'!$E:$F,2,0))))))))))))</f>
        <v>Encuentro de egresados de Letras de Lingüística y Literatura a nivel nacional</v>
      </c>
      <c r="D266" s="31"/>
      <c r="E266" s="116"/>
      <c r="F266" s="116"/>
      <c r="G266" s="116"/>
      <c r="H266" s="94"/>
      <c r="I266" s="94"/>
      <c r="J266" s="94"/>
      <c r="K266" s="135"/>
    </row>
    <row r="267" spans="3:12" thickBot="1" x14ac:dyDescent="0.35">
      <c r="C267" s="72"/>
      <c r="D267" s="31"/>
      <c r="E267" s="116"/>
      <c r="F267" s="116"/>
      <c r="G267" s="116"/>
      <c r="H267" s="94"/>
      <c r="I267" s="94"/>
      <c r="J267" s="94"/>
      <c r="K267" s="135"/>
    </row>
    <row r="268" spans="3:12" ht="30.75" thickBot="1" x14ac:dyDescent="0.3">
      <c r="C268" s="149" t="s">
        <v>44</v>
      </c>
      <c r="D268" s="152" t="s">
        <v>45</v>
      </c>
      <c r="E268" s="151" t="s">
        <v>55</v>
      </c>
      <c r="F268" s="151" t="s">
        <v>57</v>
      </c>
      <c r="G268" s="150" t="s">
        <v>27</v>
      </c>
      <c r="H268" s="156" t="s">
        <v>195</v>
      </c>
      <c r="I268" s="151" t="s">
        <v>46</v>
      </c>
      <c r="J268" s="151" t="s">
        <v>196</v>
      </c>
      <c r="K268" s="151" t="s">
        <v>478</v>
      </c>
      <c r="L268" s="151" t="s">
        <v>479</v>
      </c>
    </row>
    <row r="269" spans="3:12" x14ac:dyDescent="0.25">
      <c r="C269" s="118" t="s">
        <v>47</v>
      </c>
      <c r="D269" s="805">
        <v>48</v>
      </c>
      <c r="E269" s="181"/>
      <c r="F269" s="138">
        <v>30000</v>
      </c>
      <c r="G269" s="120">
        <f t="shared" ref="G269:G279" si="22">E269*F269</f>
        <v>0</v>
      </c>
      <c r="H269" s="184" t="s">
        <v>194</v>
      </c>
      <c r="I269" s="121" t="s">
        <v>763</v>
      </c>
      <c r="J269" s="121" t="str">
        <f>VLOOKUP(I269,[1]Presupuesto!$B$11:$C$587,2,0)</f>
        <v>SERVICIOS DE PROFESIONALES Y TECNICOS</v>
      </c>
      <c r="K269" s="258" t="s">
        <v>188</v>
      </c>
      <c r="L269" s="121" t="s">
        <v>462</v>
      </c>
    </row>
    <row r="270" spans="3:12" x14ac:dyDescent="0.25">
      <c r="C270" s="122" t="s">
        <v>48</v>
      </c>
      <c r="D270" s="806"/>
      <c r="E270" s="228"/>
      <c r="F270" s="123">
        <v>50</v>
      </c>
      <c r="G270" s="120">
        <f t="shared" si="22"/>
        <v>0</v>
      </c>
      <c r="H270" s="184" t="s">
        <v>193</v>
      </c>
      <c r="I270" s="121" t="s">
        <v>360</v>
      </c>
      <c r="J270" s="121" t="str">
        <f>VLOOKUP(I270,[1]Presupuesto!$B$11:$C$587,2,0)</f>
        <v>IMPRENTA, PUBLIC. Y REPRODUC. (25300-00)</v>
      </c>
      <c r="K270" s="121" t="str">
        <f>$K$17</f>
        <v>Desarrollo Curricular</v>
      </c>
      <c r="L270" s="121" t="s">
        <v>480</v>
      </c>
    </row>
    <row r="271" spans="3:12" x14ac:dyDescent="0.25">
      <c r="C271" s="122" t="s">
        <v>49</v>
      </c>
      <c r="D271" s="806"/>
      <c r="E271" s="228">
        <v>48</v>
      </c>
      <c r="F271" s="123">
        <v>150</v>
      </c>
      <c r="G271" s="120">
        <f t="shared" si="22"/>
        <v>7200</v>
      </c>
      <c r="H271" s="184" t="s">
        <v>193</v>
      </c>
      <c r="I271" s="121" t="s">
        <v>377</v>
      </c>
      <c r="J271" s="121" t="str">
        <f>VLOOKUP(I271,[1]Presupuesto!$B$11:$C$587,2,0)</f>
        <v>ALIMENTOS Y BEBIDAS PARA PERSONAS (31100-00)</v>
      </c>
      <c r="K271" s="121" t="s">
        <v>179</v>
      </c>
      <c r="L271" s="121" t="s">
        <v>464</v>
      </c>
    </row>
    <row r="272" spans="3:12" x14ac:dyDescent="0.25">
      <c r="C272" s="122" t="s">
        <v>50</v>
      </c>
      <c r="D272" s="806"/>
      <c r="E272" s="174">
        <v>1</v>
      </c>
      <c r="F272" s="141">
        <v>22995</v>
      </c>
      <c r="G272" s="120">
        <f t="shared" si="22"/>
        <v>22995</v>
      </c>
      <c r="H272" s="184" t="s">
        <v>193</v>
      </c>
      <c r="I272" s="121" t="s">
        <v>944</v>
      </c>
      <c r="J272" s="121" t="str">
        <f>VLOOKUP(I272,[1]Presupuesto!$B$11:$C$587,2,0)</f>
        <v>PASAJES AL EXTERIOR</v>
      </c>
      <c r="K272" s="121" t="s">
        <v>179</v>
      </c>
      <c r="L272" s="121" t="s">
        <v>480</v>
      </c>
    </row>
    <row r="273" spans="3:12" x14ac:dyDescent="0.25">
      <c r="C273" s="122" t="s">
        <v>487</v>
      </c>
      <c r="D273" s="806"/>
      <c r="E273" s="174">
        <v>0</v>
      </c>
      <c r="F273" s="141">
        <v>250</v>
      </c>
      <c r="G273" s="120">
        <f t="shared" si="22"/>
        <v>0</v>
      </c>
      <c r="H273" s="184"/>
      <c r="I273" s="121" t="s">
        <v>1524</v>
      </c>
      <c r="J273" s="121" t="str">
        <f>VLOOKUP(I273,[1]Presupuesto!$B$11:$C$587,2,0)</f>
        <v>OTROS INTERESES</v>
      </c>
      <c r="K273" s="121" t="str">
        <f t="shared" ref="K273:K280" si="23">$K$17</f>
        <v>Desarrollo Curricular</v>
      </c>
      <c r="L273" s="121" t="s">
        <v>480</v>
      </c>
    </row>
    <row r="274" spans="3:12" x14ac:dyDescent="0.25">
      <c r="C274" s="122" t="s">
        <v>51</v>
      </c>
      <c r="D274" s="806"/>
      <c r="E274" s="228">
        <v>0</v>
      </c>
      <c r="F274" s="123">
        <v>85</v>
      </c>
      <c r="G274" s="120">
        <f t="shared" si="22"/>
        <v>0</v>
      </c>
      <c r="H274" s="184"/>
      <c r="I274" s="121" t="s">
        <v>1524</v>
      </c>
      <c r="J274" s="121" t="str">
        <f>VLOOKUP(I274,[1]Presupuesto!$B$11:$C$587,2,0)</f>
        <v>OTROS INTERESES</v>
      </c>
      <c r="K274" s="121" t="str">
        <f t="shared" si="23"/>
        <v>Desarrollo Curricular</v>
      </c>
      <c r="L274" s="121" t="s">
        <v>480</v>
      </c>
    </row>
    <row r="275" spans="3:12" x14ac:dyDescent="0.25">
      <c r="C275" s="122" t="s">
        <v>180</v>
      </c>
      <c r="D275" s="806"/>
      <c r="E275" s="228"/>
      <c r="F275" s="123">
        <v>36</v>
      </c>
      <c r="G275" s="120">
        <f t="shared" si="22"/>
        <v>0</v>
      </c>
      <c r="H275" s="184"/>
      <c r="I275" s="121" t="s">
        <v>1524</v>
      </c>
      <c r="J275" s="121" t="str">
        <f>VLOOKUP(I275,[1]Presupuesto!$B$11:$C$587,2,0)</f>
        <v>OTROS INTERESES</v>
      </c>
      <c r="K275" s="121" t="str">
        <f t="shared" si="23"/>
        <v>Desarrollo Curricular</v>
      </c>
      <c r="L275" s="121" t="s">
        <v>480</v>
      </c>
    </row>
    <row r="276" spans="3:12" x14ac:dyDescent="0.25">
      <c r="C276" s="122" t="s">
        <v>1860</v>
      </c>
      <c r="D276" s="806"/>
      <c r="E276" s="228"/>
      <c r="F276" s="123">
        <v>20</v>
      </c>
      <c r="G276" s="120">
        <f t="shared" si="22"/>
        <v>0</v>
      </c>
      <c r="H276" s="184" t="s">
        <v>193</v>
      </c>
      <c r="I276" s="121" t="s">
        <v>360</v>
      </c>
      <c r="J276" s="121" t="str">
        <f>VLOOKUP(I276,[1]Presupuesto!$B$11:$C$587,2,0)</f>
        <v>IMPRENTA, PUBLIC. Y REPRODUC. (25300-00)</v>
      </c>
      <c r="K276" s="121"/>
      <c r="L276" s="121"/>
    </row>
    <row r="277" spans="3:12" x14ac:dyDescent="0.25">
      <c r="C277" s="122" t="s">
        <v>1861</v>
      </c>
      <c r="D277" s="806"/>
      <c r="E277" s="228"/>
      <c r="F277" s="123">
        <v>15</v>
      </c>
      <c r="G277" s="120">
        <f t="shared" si="22"/>
        <v>0</v>
      </c>
      <c r="H277" s="184" t="s">
        <v>193</v>
      </c>
      <c r="I277" s="121" t="s">
        <v>360</v>
      </c>
      <c r="J277" s="121" t="str">
        <f>VLOOKUP(I277,[1]Presupuesto!$B$11:$C$587,2,0)</f>
        <v>IMPRENTA, PUBLIC. Y REPRODUC. (25300-00)</v>
      </c>
      <c r="K277" s="121"/>
      <c r="L277" s="121"/>
    </row>
    <row r="278" spans="3:12" x14ac:dyDescent="0.25">
      <c r="C278" s="122" t="s">
        <v>34</v>
      </c>
      <c r="D278" s="806"/>
      <c r="E278" s="228">
        <v>0</v>
      </c>
      <c r="F278" s="123">
        <v>80</v>
      </c>
      <c r="G278" s="120">
        <f t="shared" si="22"/>
        <v>0</v>
      </c>
      <c r="H278" s="184"/>
      <c r="I278" s="121" t="s">
        <v>1524</v>
      </c>
      <c r="J278" s="121" t="str">
        <f>VLOOKUP(I278,[1]Presupuesto!$B$11:$C$587,2,0)</f>
        <v>OTROS INTERESES</v>
      </c>
      <c r="K278" s="121" t="str">
        <f t="shared" si="23"/>
        <v>Desarrollo Curricular</v>
      </c>
      <c r="L278" s="121" t="s">
        <v>480</v>
      </c>
    </row>
    <row r="279" spans="3:12" x14ac:dyDescent="0.25">
      <c r="C279" s="132" t="s">
        <v>1855</v>
      </c>
      <c r="D279" s="806"/>
      <c r="E279" s="251"/>
      <c r="F279" s="142">
        <v>25</v>
      </c>
      <c r="G279" s="120">
        <f t="shared" si="22"/>
        <v>0</v>
      </c>
      <c r="H279" s="184" t="s">
        <v>193</v>
      </c>
      <c r="I279" s="121" t="s">
        <v>360</v>
      </c>
      <c r="J279" s="121" t="str">
        <f>VLOOKUP(I279,[1]Presupuesto!$B$11:$C$587,2,0)</f>
        <v>IMPRENTA, PUBLIC. Y REPRODUC. (25300-00)</v>
      </c>
      <c r="K279" s="121" t="str">
        <f t="shared" si="23"/>
        <v>Desarrollo Curricular</v>
      </c>
      <c r="L279" s="121" t="s">
        <v>480</v>
      </c>
    </row>
    <row r="280" spans="3:12" ht="15.75" thickBot="1" x14ac:dyDescent="0.3">
      <c r="C280" s="255" t="s">
        <v>502</v>
      </c>
      <c r="D280" s="256"/>
      <c r="E280" s="257"/>
      <c r="F280" s="127">
        <f>HLOOKUP(C280,$AH$2:$BU$3,2,0)</f>
        <v>1750</v>
      </c>
      <c r="G280" s="128">
        <f>D280*E280*F280</f>
        <v>0</v>
      </c>
      <c r="H280" s="184" t="s">
        <v>194</v>
      </c>
      <c r="I280" s="121" t="s">
        <v>367</v>
      </c>
      <c r="J280" s="129" t="str">
        <f>VLOOKUP(I280,[1]Presupuesto!$B$11:$C$587,2,0)</f>
        <v>VIATICOS (26200-00)</v>
      </c>
      <c r="K280" s="121" t="str">
        <f t="shared" si="23"/>
        <v>Desarrollo Curricular</v>
      </c>
      <c r="L280" s="121" t="s">
        <v>480</v>
      </c>
    </row>
    <row r="283" spans="3:12" ht="14.45" x14ac:dyDescent="0.3">
      <c r="C283" s="72" t="s">
        <v>41</v>
      </c>
      <c r="D283" s="72"/>
      <c r="E283" s="72"/>
      <c r="F283" s="72"/>
      <c r="G283" s="72"/>
      <c r="H283" s="97"/>
      <c r="I283" s="72"/>
      <c r="J283" s="72"/>
    </row>
    <row r="284" spans="3:12" ht="14.45" x14ac:dyDescent="0.3">
      <c r="C284" s="72" t="s">
        <v>42</v>
      </c>
      <c r="D284" s="72"/>
      <c r="E284" s="72"/>
      <c r="F284" s="72"/>
      <c r="G284" s="72"/>
      <c r="H284" s="97"/>
      <c r="I284" s="72"/>
      <c r="J284" s="72"/>
    </row>
    <row r="285" spans="3:12" thickBot="1" x14ac:dyDescent="0.35">
      <c r="C285" s="201"/>
      <c r="D285" s="201"/>
      <c r="E285" s="201"/>
      <c r="F285" s="201"/>
      <c r="G285" s="201"/>
      <c r="H285" s="97"/>
      <c r="I285" s="201"/>
      <c r="J285" s="201"/>
      <c r="K285" s="135"/>
    </row>
    <row r="286" spans="3:12" thickBot="1" x14ac:dyDescent="0.35">
      <c r="C286" s="29" t="s">
        <v>43</v>
      </c>
      <c r="D286" s="30">
        <f>SUM(G293:G304)</f>
        <v>50385</v>
      </c>
      <c r="E286" s="116"/>
      <c r="F286" s="116"/>
      <c r="G286" s="116"/>
      <c r="H286" s="94"/>
      <c r="I286" s="94"/>
      <c r="J286" s="94"/>
      <c r="K286" s="135"/>
    </row>
    <row r="287" spans="3:12" ht="14.45" x14ac:dyDescent="0.3">
      <c r="C287" s="72"/>
      <c r="D287" s="31"/>
      <c r="E287" s="116"/>
      <c r="F287" s="116"/>
      <c r="G287" s="116"/>
      <c r="H287" s="94"/>
      <c r="I287" s="94"/>
      <c r="J287" s="94"/>
      <c r="K287" s="135"/>
    </row>
    <row r="288" spans="3:12" ht="14.45" x14ac:dyDescent="0.3">
      <c r="C288" s="72"/>
      <c r="D288" s="31"/>
      <c r="E288" s="116"/>
      <c r="F288" s="116"/>
      <c r="G288" s="116"/>
      <c r="H288" s="94"/>
      <c r="I288" s="94"/>
      <c r="J288" s="94"/>
      <c r="K288" s="135"/>
    </row>
    <row r="289" spans="3:12" ht="15.6" x14ac:dyDescent="0.3">
      <c r="C289" s="233" t="s">
        <v>458</v>
      </c>
      <c r="D289" s="234" t="s">
        <v>1818</v>
      </c>
      <c r="E289" s="116"/>
      <c r="F289" s="116"/>
      <c r="G289" s="116"/>
      <c r="H289" s="94"/>
      <c r="I289" s="94"/>
      <c r="J289" s="94"/>
      <c r="K289" s="135"/>
    </row>
    <row r="290" spans="3:12" ht="18" x14ac:dyDescent="0.3">
      <c r="C290" s="247" t="str">
        <f>IFERROR(VLOOKUP(D289,'[1]Desarrollo e Innov. Curricular'!$E:$F,2,FALSE),IFERROR(VLOOKUP(D289,[1]Investigación!$E:$F,2,FALSE),IFERROR(VLOOKUP(D289,'[1]Vinculación Univ. Sociedad'!$E:$F,2,FALSE),IFERROR(VLOOKUP(D289,'[1]Docencia y Profesorado Universi'!$E:$F,2,FALSE),IFERROR(VLOOKUP(D289,[1]Estudiantes!$E:$F,2,FALSE),IFERROR(VLOOKUP(D289,'[1]Gestion Administrativa'!#REF!,2,FALSE),IFERROR(VLOOKUP(D289,'[1]Gestion Academica'!$E:$F,2,FALSE),IFERROR(VLOOKUP(D289,[1]Graduados!$E:$F,2,FALSE),IFERROR(VLOOKUP(D289,'[1]Gestión del Conocimiento'!$E:$F,2,FALSE),IFERROR(VLOOKUP(D289,[1]Gobernabilidad!$E:$F,2,FALSE),IFERROR(VLOOKUP(D289,'[1]NIVEL DE ES Y  SISTEMA NACIONAL'!$E:$F,2,FALSE),VLOOKUP(D289,'[1]Lo Esencial'!$E:$F,2,0))))))))))))</f>
        <v>Semana del Idioma Español</v>
      </c>
      <c r="D290" s="31"/>
      <c r="E290" s="116"/>
      <c r="F290" s="116"/>
      <c r="G290" s="116"/>
      <c r="H290" s="94"/>
      <c r="I290" s="94"/>
      <c r="J290" s="94"/>
      <c r="K290" s="135"/>
    </row>
    <row r="291" spans="3:12" thickBot="1" x14ac:dyDescent="0.35">
      <c r="C291" s="72"/>
      <c r="D291" s="31"/>
      <c r="E291" s="116"/>
      <c r="F291" s="116"/>
      <c r="G291" s="116"/>
      <c r="H291" s="94"/>
      <c r="I291" s="94"/>
      <c r="J291" s="94"/>
      <c r="K291" s="135"/>
    </row>
    <row r="292" spans="3:12" ht="30.75" thickBot="1" x14ac:dyDescent="0.3">
      <c r="C292" s="149" t="s">
        <v>44</v>
      </c>
      <c r="D292" s="152" t="s">
        <v>45</v>
      </c>
      <c r="E292" s="151" t="s">
        <v>55</v>
      </c>
      <c r="F292" s="151" t="s">
        <v>57</v>
      </c>
      <c r="G292" s="150" t="s">
        <v>27</v>
      </c>
      <c r="H292" s="156" t="s">
        <v>195</v>
      </c>
      <c r="I292" s="151" t="s">
        <v>46</v>
      </c>
      <c r="J292" s="151" t="s">
        <v>196</v>
      </c>
      <c r="K292" s="151" t="s">
        <v>478</v>
      </c>
      <c r="L292" s="151" t="s">
        <v>479</v>
      </c>
    </row>
    <row r="293" spans="3:12" x14ac:dyDescent="0.25">
      <c r="C293" s="118" t="s">
        <v>47</v>
      </c>
      <c r="D293" s="805">
        <v>125</v>
      </c>
      <c r="E293" s="181"/>
      <c r="F293" s="138">
        <v>30000</v>
      </c>
      <c r="G293" s="120">
        <f t="shared" ref="G293:G303" si="24">E293*F293</f>
        <v>0</v>
      </c>
      <c r="H293" s="184" t="s">
        <v>194</v>
      </c>
      <c r="I293" s="121" t="s">
        <v>763</v>
      </c>
      <c r="J293" s="121" t="str">
        <f>VLOOKUP(I293,[1]Presupuesto!$B$11:$C$587,2,0)</f>
        <v>SERVICIOS DE PROFESIONALES Y TECNICOS</v>
      </c>
      <c r="K293" s="258" t="s">
        <v>188</v>
      </c>
      <c r="L293" s="121" t="s">
        <v>462</v>
      </c>
    </row>
    <row r="294" spans="3:12" x14ac:dyDescent="0.25">
      <c r="C294" s="122" t="s">
        <v>48</v>
      </c>
      <c r="D294" s="806"/>
      <c r="E294" s="228"/>
      <c r="F294" s="123">
        <v>50</v>
      </c>
      <c r="G294" s="120">
        <f t="shared" si="24"/>
        <v>0</v>
      </c>
      <c r="H294" s="184" t="s">
        <v>193</v>
      </c>
      <c r="I294" s="121" t="s">
        <v>360</v>
      </c>
      <c r="J294" s="121" t="str">
        <f>VLOOKUP(I294,[1]Presupuesto!$B$11:$C$587,2,0)</f>
        <v>IMPRENTA, PUBLIC. Y REPRODUC. (25300-00)</v>
      </c>
      <c r="K294" s="121" t="str">
        <f>$K$17</f>
        <v>Desarrollo Curricular</v>
      </c>
      <c r="L294" s="121" t="s">
        <v>480</v>
      </c>
    </row>
    <row r="295" spans="3:12" x14ac:dyDescent="0.25">
      <c r="C295" s="122" t="s">
        <v>49</v>
      </c>
      <c r="D295" s="806"/>
      <c r="E295" s="228">
        <v>125</v>
      </c>
      <c r="F295" s="123">
        <v>150</v>
      </c>
      <c r="G295" s="120">
        <f t="shared" si="24"/>
        <v>18750</v>
      </c>
      <c r="H295" s="184" t="s">
        <v>193</v>
      </c>
      <c r="I295" s="121" t="s">
        <v>377</v>
      </c>
      <c r="J295" s="121" t="str">
        <f>VLOOKUP(I295,[1]Presupuesto!$B$11:$C$587,2,0)</f>
        <v>ALIMENTOS Y BEBIDAS PARA PERSONAS (31100-00)</v>
      </c>
      <c r="K295" s="121" t="s">
        <v>542</v>
      </c>
      <c r="L295" s="121" t="s">
        <v>464</v>
      </c>
    </row>
    <row r="296" spans="3:12" x14ac:dyDescent="0.25">
      <c r="C296" s="122" t="s">
        <v>50</v>
      </c>
      <c r="D296" s="806"/>
      <c r="E296" s="174">
        <v>1</v>
      </c>
      <c r="F296" s="141">
        <v>22995</v>
      </c>
      <c r="G296" s="120">
        <f t="shared" si="24"/>
        <v>22995</v>
      </c>
      <c r="H296" s="184" t="s">
        <v>193</v>
      </c>
      <c r="I296" s="121" t="s">
        <v>944</v>
      </c>
      <c r="J296" s="121" t="str">
        <f>VLOOKUP(I296,[1]Presupuesto!$B$11:$C$587,2,0)</f>
        <v>PASAJES AL EXTERIOR</v>
      </c>
      <c r="K296" s="121" t="s">
        <v>542</v>
      </c>
      <c r="L296" s="121" t="s">
        <v>480</v>
      </c>
    </row>
    <row r="297" spans="3:12" x14ac:dyDescent="0.25">
      <c r="C297" s="122" t="s">
        <v>487</v>
      </c>
      <c r="D297" s="806"/>
      <c r="E297" s="174">
        <v>0</v>
      </c>
      <c r="F297" s="141">
        <v>250</v>
      </c>
      <c r="G297" s="120">
        <f t="shared" si="24"/>
        <v>0</v>
      </c>
      <c r="H297" s="184"/>
      <c r="I297" s="121" t="s">
        <v>1524</v>
      </c>
      <c r="J297" s="121" t="str">
        <f>VLOOKUP(I297,[1]Presupuesto!$B$11:$C$587,2,0)</f>
        <v>OTROS INTERESES</v>
      </c>
      <c r="K297" s="121" t="str">
        <f t="shared" ref="K297:K304" si="25">$K$17</f>
        <v>Desarrollo Curricular</v>
      </c>
      <c r="L297" s="121" t="s">
        <v>480</v>
      </c>
    </row>
    <row r="298" spans="3:12" x14ac:dyDescent="0.25">
      <c r="C298" s="122" t="s">
        <v>51</v>
      </c>
      <c r="D298" s="806"/>
      <c r="E298" s="228">
        <v>0</v>
      </c>
      <c r="F298" s="123">
        <v>85</v>
      </c>
      <c r="G298" s="120">
        <f t="shared" si="24"/>
        <v>0</v>
      </c>
      <c r="H298" s="184"/>
      <c r="I298" s="121" t="s">
        <v>1524</v>
      </c>
      <c r="J298" s="121" t="str">
        <f>VLOOKUP(I298,[1]Presupuesto!$B$11:$C$587,2,0)</f>
        <v>OTROS INTERESES</v>
      </c>
      <c r="K298" s="121" t="str">
        <f t="shared" si="25"/>
        <v>Desarrollo Curricular</v>
      </c>
      <c r="L298" s="121" t="s">
        <v>480</v>
      </c>
    </row>
    <row r="299" spans="3:12" x14ac:dyDescent="0.25">
      <c r="C299" s="122" t="s">
        <v>1862</v>
      </c>
      <c r="D299" s="806"/>
      <c r="E299" s="228">
        <v>20</v>
      </c>
      <c r="F299" s="123">
        <v>12</v>
      </c>
      <c r="G299" s="120">
        <f t="shared" si="24"/>
        <v>240</v>
      </c>
      <c r="H299" s="184" t="s">
        <v>193</v>
      </c>
      <c r="I299" s="121" t="s">
        <v>360</v>
      </c>
      <c r="J299" s="121" t="str">
        <f>VLOOKUP(I299,[1]Presupuesto!$B$11:$C$587,2,0)</f>
        <v>IMPRENTA, PUBLIC. Y REPRODUC. (25300-00)</v>
      </c>
      <c r="K299" s="121" t="s">
        <v>542</v>
      </c>
      <c r="L299" s="121" t="s">
        <v>480</v>
      </c>
    </row>
    <row r="300" spans="3:12" x14ac:dyDescent="0.25">
      <c r="C300" s="122" t="s">
        <v>1860</v>
      </c>
      <c r="D300" s="806"/>
      <c r="E300" s="228">
        <v>50</v>
      </c>
      <c r="F300" s="123">
        <v>20</v>
      </c>
      <c r="G300" s="120">
        <f t="shared" si="24"/>
        <v>1000</v>
      </c>
      <c r="H300" s="184" t="s">
        <v>193</v>
      </c>
      <c r="I300" s="121" t="s">
        <v>360</v>
      </c>
      <c r="J300" s="121" t="str">
        <f>VLOOKUP(I300,[1]Presupuesto!$B$11:$C$587,2,0)</f>
        <v>IMPRENTA, PUBLIC. Y REPRODUC. (25300-00)</v>
      </c>
      <c r="K300" s="121" t="s">
        <v>542</v>
      </c>
      <c r="L300" s="121"/>
    </row>
    <row r="301" spans="3:12" x14ac:dyDescent="0.25">
      <c r="C301" s="122" t="s">
        <v>1861</v>
      </c>
      <c r="D301" s="806"/>
      <c r="E301" s="228">
        <v>35</v>
      </c>
      <c r="F301" s="123">
        <v>15</v>
      </c>
      <c r="G301" s="120">
        <f t="shared" si="24"/>
        <v>525</v>
      </c>
      <c r="H301" s="184" t="s">
        <v>193</v>
      </c>
      <c r="I301" s="121" t="s">
        <v>360</v>
      </c>
      <c r="J301" s="121" t="str">
        <f>VLOOKUP(I301,[1]Presupuesto!$B$11:$C$587,2,0)</f>
        <v>IMPRENTA, PUBLIC. Y REPRODUC. (25300-00)</v>
      </c>
      <c r="K301" s="121" t="s">
        <v>542</v>
      </c>
      <c r="L301" s="121"/>
    </row>
    <row r="302" spans="3:12" x14ac:dyDescent="0.25">
      <c r="C302" s="122" t="s">
        <v>1863</v>
      </c>
      <c r="D302" s="806"/>
      <c r="E302" s="228">
        <v>2</v>
      </c>
      <c r="F302" s="123">
        <v>3000</v>
      </c>
      <c r="G302" s="120">
        <f t="shared" si="24"/>
        <v>6000</v>
      </c>
      <c r="H302" s="184" t="s">
        <v>193</v>
      </c>
      <c r="I302" s="121" t="s">
        <v>1008</v>
      </c>
      <c r="J302" s="121" t="str">
        <f>VLOOKUP(I302,[1]Presupuesto!$B$11:$C$587,2,0)</f>
        <v>PRODUCTOS DE ARTES GRAFICAS</v>
      </c>
      <c r="K302" s="121" t="str">
        <f t="shared" si="25"/>
        <v>Desarrollo Curricular</v>
      </c>
      <c r="L302" s="121" t="s">
        <v>480</v>
      </c>
    </row>
    <row r="303" spans="3:12" x14ac:dyDescent="0.25">
      <c r="C303" s="132" t="s">
        <v>1855</v>
      </c>
      <c r="D303" s="806"/>
      <c r="E303" s="251">
        <v>35</v>
      </c>
      <c r="F303" s="142">
        <v>25</v>
      </c>
      <c r="G303" s="120">
        <f t="shared" si="24"/>
        <v>875</v>
      </c>
      <c r="H303" s="184" t="s">
        <v>193</v>
      </c>
      <c r="I303" s="121" t="s">
        <v>360</v>
      </c>
      <c r="J303" s="121" t="str">
        <f>VLOOKUP(I303,[1]Presupuesto!$B$11:$C$587,2,0)</f>
        <v>IMPRENTA, PUBLIC. Y REPRODUC. (25300-00)</v>
      </c>
      <c r="K303" s="121" t="str">
        <f t="shared" si="25"/>
        <v>Desarrollo Curricular</v>
      </c>
      <c r="L303" s="121" t="s">
        <v>480</v>
      </c>
    </row>
    <row r="304" spans="3:12" ht="15.75" thickBot="1" x14ac:dyDescent="0.3">
      <c r="C304" s="255" t="s">
        <v>502</v>
      </c>
      <c r="D304" s="256"/>
      <c r="E304" s="257"/>
      <c r="F304" s="127">
        <f>HLOOKUP(C304,$AH$2:$BU$3,2,0)</f>
        <v>1750</v>
      </c>
      <c r="G304" s="128">
        <f>D304*E304*F304</f>
        <v>0</v>
      </c>
      <c r="H304" s="184" t="s">
        <v>194</v>
      </c>
      <c r="I304" s="121" t="s">
        <v>367</v>
      </c>
      <c r="J304" s="129" t="str">
        <f>VLOOKUP(I304,[1]Presupuesto!$B$11:$C$587,2,0)</f>
        <v>VIATICOS (26200-00)</v>
      </c>
      <c r="K304" s="121" t="str">
        <f t="shared" si="25"/>
        <v>Desarrollo Curricular</v>
      </c>
      <c r="L304" s="121" t="s">
        <v>480</v>
      </c>
    </row>
    <row r="306" spans="3:12" ht="14.45" x14ac:dyDescent="0.3">
      <c r="C306" s="72" t="s">
        <v>41</v>
      </c>
      <c r="D306" s="72"/>
      <c r="E306" s="72"/>
      <c r="F306" s="72"/>
      <c r="G306" s="72"/>
      <c r="H306" s="97"/>
      <c r="I306" s="72"/>
      <c r="J306" s="72"/>
    </row>
    <row r="307" spans="3:12" ht="14.45" x14ac:dyDescent="0.3">
      <c r="C307" s="72" t="s">
        <v>42</v>
      </c>
      <c r="D307" s="72"/>
      <c r="E307" s="72"/>
      <c r="F307" s="72"/>
      <c r="G307" s="72"/>
      <c r="H307" s="97"/>
      <c r="I307" s="72"/>
      <c r="J307" s="72"/>
    </row>
    <row r="308" spans="3:12" thickBot="1" x14ac:dyDescent="0.35">
      <c r="C308" s="201"/>
      <c r="D308" s="201"/>
      <c r="E308" s="201"/>
      <c r="F308" s="201"/>
      <c r="G308" s="201"/>
      <c r="H308" s="97"/>
      <c r="I308" s="201"/>
      <c r="J308" s="201"/>
      <c r="K308" s="135"/>
    </row>
    <row r="309" spans="3:12" thickBot="1" x14ac:dyDescent="0.35">
      <c r="C309" s="29" t="s">
        <v>43</v>
      </c>
      <c r="D309" s="30">
        <f>SUM(G316:G325)</f>
        <v>13800</v>
      </c>
      <c r="E309" s="116"/>
      <c r="F309" s="116"/>
      <c r="G309" s="116"/>
      <c r="H309" s="94"/>
      <c r="I309" s="94"/>
      <c r="J309" s="94"/>
      <c r="K309" s="135"/>
    </row>
    <row r="310" spans="3:12" ht="14.45" x14ac:dyDescent="0.3">
      <c r="C310" s="72"/>
      <c r="D310" s="31"/>
      <c r="E310" s="116"/>
      <c r="F310" s="116"/>
      <c r="G310" s="116"/>
      <c r="H310" s="94"/>
      <c r="I310" s="94"/>
      <c r="J310" s="94"/>
      <c r="K310" s="135"/>
    </row>
    <row r="311" spans="3:12" ht="14.45" x14ac:dyDescent="0.3">
      <c r="C311" s="72"/>
      <c r="D311" s="31"/>
      <c r="E311" s="116"/>
      <c r="F311" s="116"/>
      <c r="G311" s="116"/>
      <c r="H311" s="94"/>
      <c r="I311" s="94"/>
      <c r="J311" s="94"/>
      <c r="K311" s="135"/>
    </row>
    <row r="312" spans="3:12" ht="15.6" x14ac:dyDescent="0.3">
      <c r="C312" s="233" t="s">
        <v>458</v>
      </c>
      <c r="D312" s="234" t="s">
        <v>1755</v>
      </c>
      <c r="E312" s="116"/>
      <c r="F312" s="116"/>
      <c r="G312" s="116"/>
      <c r="H312" s="94"/>
      <c r="I312" s="94"/>
      <c r="J312" s="94"/>
      <c r="K312" s="135"/>
    </row>
    <row r="313" spans="3:12" ht="18" x14ac:dyDescent="0.3">
      <c r="C313" s="247" t="str">
        <f>IFERROR(VLOOKUP(D312,'[2]Desarrollo e Innov. Curricular'!$E:$F,2,FALSE),IFERROR(VLOOKUP(D312,[2]Investigación!$E:$F,2,FALSE),IFERROR(VLOOKUP(D312,'[2]Vinculación Univ. Sociedad'!$E:$F,2,FALSE),IFERROR(VLOOKUP(D312,'[2]Docencia y Profesorado Universi'!$E:$F,2,FALSE),IFERROR(VLOOKUP(D312,[2]Estudiantes!$E:$F,2,FALSE),IFERROR(VLOOKUP(D312,'[2]Gestion Administrativa'!$E:$F,2,FALSE),IFERROR(VLOOKUP(D312,'[2]Gestion Academica'!$E:$F,2,FALSE),IFERROR(VLOOKUP(D312,[2]Graduados!$E:$F,2,FALSE),IFERROR(VLOOKUP(D312,'[2]Gestión del Conocimiento'!$E:$F,2,FALSE),IFERROR(VLOOKUP(D312,[2]Gobernabilidad!$E:$F,2,FALSE),IFERROR(VLOOKUP(D312,'[2]NIVEL DE ES Y  SISTEMA NACIONAL'!$E:$F,2,FALSE),VLOOKUP(D312,'[2]Lo Esencial'!$E:$F,2,0))))))))))))</f>
        <v>Realizar cuatro reuniones taller con el fin de completar y finalizar  el currículo de la Carrera de Arquitectura socializándolo e incorporando a todos los actores de la unidad académica ( tomando como punto de partida el  borrador realizado en el programa de las carreras prioritarias por la VRA .</v>
      </c>
      <c r="D313" s="31"/>
      <c r="E313" s="116"/>
      <c r="F313" s="116"/>
      <c r="G313" s="116"/>
      <c r="H313" s="94"/>
      <c r="I313" s="94"/>
      <c r="J313" s="94"/>
      <c r="K313" s="135"/>
    </row>
    <row r="314" spans="3:12" thickBot="1" x14ac:dyDescent="0.35">
      <c r="C314" s="72"/>
      <c r="D314" s="31"/>
      <c r="E314" s="116"/>
      <c r="F314" s="116"/>
      <c r="G314" s="116"/>
      <c r="H314" s="94"/>
      <c r="I314" s="94"/>
      <c r="J314" s="94"/>
      <c r="K314" s="135"/>
    </row>
    <row r="315" spans="3:12" ht="30.75" thickBot="1" x14ac:dyDescent="0.3">
      <c r="C315" s="149" t="s">
        <v>44</v>
      </c>
      <c r="D315" s="152" t="s">
        <v>45</v>
      </c>
      <c r="E315" s="151" t="s">
        <v>55</v>
      </c>
      <c r="F315" s="151" t="s">
        <v>57</v>
      </c>
      <c r="G315" s="150" t="s">
        <v>27</v>
      </c>
      <c r="H315" s="156" t="s">
        <v>195</v>
      </c>
      <c r="I315" s="151" t="s">
        <v>46</v>
      </c>
      <c r="J315" s="151" t="s">
        <v>196</v>
      </c>
      <c r="K315" s="151" t="s">
        <v>478</v>
      </c>
      <c r="L315" s="151" t="s">
        <v>479</v>
      </c>
    </row>
    <row r="316" spans="3:12" x14ac:dyDescent="0.25">
      <c r="C316" s="118" t="s">
        <v>47</v>
      </c>
      <c r="D316" s="805">
        <v>650</v>
      </c>
      <c r="E316" s="181">
        <v>0</v>
      </c>
      <c r="F316" s="138">
        <v>20000</v>
      </c>
      <c r="G316" s="120">
        <f t="shared" ref="G316:G324" si="26">E316*F316</f>
        <v>0</v>
      </c>
      <c r="H316" s="184" t="s">
        <v>193</v>
      </c>
      <c r="I316" s="121" t="s">
        <v>1516</v>
      </c>
      <c r="J316" s="121" t="str">
        <f>VLOOKUP(I316,[2]Presupuesto!$B$11:$C$587,2,0)</f>
        <v>INTERESES DE INSTITUCIONES PUBLICAS FINANCIERAS</v>
      </c>
      <c r="K316" s="258" t="s">
        <v>188</v>
      </c>
      <c r="L316" s="121" t="s">
        <v>462</v>
      </c>
    </row>
    <row r="317" spans="3:12" x14ac:dyDescent="0.25">
      <c r="C317" s="122" t="s">
        <v>48</v>
      </c>
      <c r="D317" s="806"/>
      <c r="E317" s="228">
        <v>4</v>
      </c>
      <c r="F317" s="123">
        <v>200</v>
      </c>
      <c r="G317" s="120">
        <f t="shared" si="26"/>
        <v>800</v>
      </c>
      <c r="H317" s="184" t="s">
        <v>193</v>
      </c>
      <c r="I317" s="121" t="s">
        <v>1008</v>
      </c>
      <c r="J317" s="121" t="str">
        <f>VLOOKUP(I317,[2]Presupuesto!$B$11:$C$587,2,0)</f>
        <v>PRODUCTOS DE ARTES GRAFICAS</v>
      </c>
      <c r="K317" s="121" t="str">
        <f>$K$17</f>
        <v>Desarrollo Curricular</v>
      </c>
      <c r="L317" s="121" t="s">
        <v>462</v>
      </c>
    </row>
    <row r="318" spans="3:12" x14ac:dyDescent="0.25">
      <c r="C318" s="122" t="s">
        <v>49</v>
      </c>
      <c r="D318" s="806"/>
      <c r="E318" s="228">
        <f>D316</f>
        <v>650</v>
      </c>
      <c r="F318" s="123">
        <v>20</v>
      </c>
      <c r="G318" s="120">
        <f t="shared" si="26"/>
        <v>13000</v>
      </c>
      <c r="H318" s="184" t="s">
        <v>193</v>
      </c>
      <c r="I318" s="121" t="s">
        <v>377</v>
      </c>
      <c r="J318" s="121" t="str">
        <f>VLOOKUP(I318,[2]Presupuesto!$B$11:$C$587,2,0)</f>
        <v>ALIMENTOS Y BEBIDAS PARA PERSONAS (31100-00)</v>
      </c>
      <c r="K318" s="121" t="str">
        <f t="shared" ref="K318:K325" si="27">$K$17</f>
        <v>Desarrollo Curricular</v>
      </c>
      <c r="L318" s="121" t="s">
        <v>462</v>
      </c>
    </row>
    <row r="319" spans="3:12" x14ac:dyDescent="0.25">
      <c r="C319" s="122" t="s">
        <v>50</v>
      </c>
      <c r="D319" s="806"/>
      <c r="E319" s="174">
        <v>0</v>
      </c>
      <c r="F319" s="141">
        <v>10000</v>
      </c>
      <c r="G319" s="120">
        <f t="shared" si="26"/>
        <v>0</v>
      </c>
      <c r="H319" s="184"/>
      <c r="I319" s="121" t="s">
        <v>1524</v>
      </c>
      <c r="J319" s="121" t="str">
        <f>VLOOKUP(I319,[2]Presupuesto!$B$11:$C$587,2,0)</f>
        <v>OTROS INTERESES</v>
      </c>
      <c r="K319" s="121" t="str">
        <f t="shared" si="27"/>
        <v>Desarrollo Curricular</v>
      </c>
      <c r="L319" s="121" t="s">
        <v>480</v>
      </c>
    </row>
    <row r="320" spans="3:12" x14ac:dyDescent="0.25">
      <c r="C320" s="122" t="s">
        <v>487</v>
      </c>
      <c r="D320" s="806"/>
      <c r="E320" s="174">
        <v>0</v>
      </c>
      <c r="F320" s="141">
        <v>250</v>
      </c>
      <c r="G320" s="120">
        <f t="shared" si="26"/>
        <v>0</v>
      </c>
      <c r="H320" s="184"/>
      <c r="I320" s="121" t="s">
        <v>1524</v>
      </c>
      <c r="J320" s="121" t="str">
        <f>VLOOKUP(I320,[2]Presupuesto!$B$11:$C$587,2,0)</f>
        <v>OTROS INTERESES</v>
      </c>
      <c r="K320" s="121" t="str">
        <f t="shared" si="27"/>
        <v>Desarrollo Curricular</v>
      </c>
      <c r="L320" s="121" t="s">
        <v>480</v>
      </c>
    </row>
    <row r="321" spans="3:12" x14ac:dyDescent="0.25">
      <c r="C321" s="122" t="s">
        <v>51</v>
      </c>
      <c r="D321" s="806"/>
      <c r="E321" s="228">
        <v>0</v>
      </c>
      <c r="F321" s="123">
        <v>85</v>
      </c>
      <c r="G321" s="120">
        <f t="shared" si="26"/>
        <v>0</v>
      </c>
      <c r="H321" s="184"/>
      <c r="I321" s="121" t="s">
        <v>1524</v>
      </c>
      <c r="J321" s="121" t="str">
        <f>VLOOKUP(I321,[2]Presupuesto!$B$11:$C$587,2,0)</f>
        <v>OTROS INTERESES</v>
      </c>
      <c r="K321" s="121" t="str">
        <f t="shared" si="27"/>
        <v>Desarrollo Curricular</v>
      </c>
      <c r="L321" s="121" t="s">
        <v>480</v>
      </c>
    </row>
    <row r="322" spans="3:12" x14ac:dyDescent="0.25">
      <c r="C322" s="122" t="s">
        <v>180</v>
      </c>
      <c r="D322" s="806"/>
      <c r="E322" s="228">
        <v>0</v>
      </c>
      <c r="F322" s="123">
        <v>36</v>
      </c>
      <c r="G322" s="120">
        <f t="shared" si="26"/>
        <v>0</v>
      </c>
      <c r="H322" s="184"/>
      <c r="I322" s="121" t="s">
        <v>1524</v>
      </c>
      <c r="J322" s="121" t="str">
        <f>VLOOKUP(I322,[2]Presupuesto!$B$11:$C$587,2,0)</f>
        <v>OTROS INTERESES</v>
      </c>
      <c r="K322" s="121" t="str">
        <f t="shared" si="27"/>
        <v>Desarrollo Curricular</v>
      </c>
      <c r="L322" s="121" t="s">
        <v>480</v>
      </c>
    </row>
    <row r="323" spans="3:12" x14ac:dyDescent="0.25">
      <c r="C323" s="122" t="s">
        <v>34</v>
      </c>
      <c r="D323" s="806"/>
      <c r="E323" s="228">
        <v>0</v>
      </c>
      <c r="F323" s="123">
        <v>80</v>
      </c>
      <c r="G323" s="120">
        <f t="shared" si="26"/>
        <v>0</v>
      </c>
      <c r="H323" s="184"/>
      <c r="I323" s="121" t="s">
        <v>1524</v>
      </c>
      <c r="J323" s="121" t="str">
        <f>VLOOKUP(I323,[2]Presupuesto!$B$11:$C$587,2,0)</f>
        <v>OTROS INTERESES</v>
      </c>
      <c r="K323" s="121" t="str">
        <f t="shared" si="27"/>
        <v>Desarrollo Curricular</v>
      </c>
      <c r="L323" s="121" t="s">
        <v>480</v>
      </c>
    </row>
    <row r="324" spans="3:12" x14ac:dyDescent="0.25">
      <c r="C324" s="132" t="s">
        <v>52</v>
      </c>
      <c r="D324" s="806"/>
      <c r="E324" s="251">
        <v>0</v>
      </c>
      <c r="F324" s="142">
        <v>25</v>
      </c>
      <c r="G324" s="120">
        <f t="shared" si="26"/>
        <v>0</v>
      </c>
      <c r="H324" s="184"/>
      <c r="I324" s="121" t="s">
        <v>1524</v>
      </c>
      <c r="J324" s="121" t="str">
        <f>VLOOKUP(I324,[2]Presupuesto!$B$11:$C$587,2,0)</f>
        <v>OTROS INTERESES</v>
      </c>
      <c r="K324" s="121" t="str">
        <f t="shared" si="27"/>
        <v>Desarrollo Curricular</v>
      </c>
      <c r="L324" s="121" t="s">
        <v>480</v>
      </c>
    </row>
    <row r="325" spans="3:12" ht="15.75" thickBot="1" x14ac:dyDescent="0.3">
      <c r="C325" s="255" t="s">
        <v>500</v>
      </c>
      <c r="D325" s="256">
        <v>0</v>
      </c>
      <c r="E325" s="257">
        <v>0</v>
      </c>
      <c r="F325" s="127">
        <f>HLOOKUP(C325,$AH$2:$BU$3,2,0)</f>
        <v>1150</v>
      </c>
      <c r="G325" s="128">
        <f>D325*E325*F325</f>
        <v>0</v>
      </c>
      <c r="H325" s="184"/>
      <c r="I325" s="121" t="s">
        <v>1524</v>
      </c>
      <c r="J325" s="129" t="str">
        <f>VLOOKUP(I325,[2]Presupuesto!$B$11:$C$587,2,0)</f>
        <v>OTROS INTERESES</v>
      </c>
      <c r="K325" s="121" t="str">
        <f t="shared" si="27"/>
        <v>Desarrollo Curricular</v>
      </c>
      <c r="L325" s="121" t="s">
        <v>480</v>
      </c>
    </row>
    <row r="326" spans="3:12" ht="14.45" x14ac:dyDescent="0.3">
      <c r="C326" s="116"/>
      <c r="E326" s="135"/>
      <c r="F326" s="135"/>
      <c r="G326" s="135"/>
      <c r="H326" s="198"/>
      <c r="I326" s="135"/>
      <c r="J326" s="135"/>
      <c r="K326" s="135"/>
    </row>
    <row r="328" spans="3:12" ht="14.45" x14ac:dyDescent="0.3">
      <c r="C328" s="72" t="s">
        <v>41</v>
      </c>
      <c r="D328" s="72"/>
      <c r="E328" s="72"/>
      <c r="F328" s="72"/>
      <c r="G328" s="72"/>
      <c r="H328" s="97"/>
      <c r="I328" s="72"/>
      <c r="J328" s="72"/>
    </row>
    <row r="329" spans="3:12" ht="14.45" x14ac:dyDescent="0.3">
      <c r="C329" s="72" t="s">
        <v>42</v>
      </c>
      <c r="D329" s="72"/>
      <c r="E329" s="72"/>
      <c r="F329" s="72"/>
      <c r="G329" s="72"/>
      <c r="H329" s="97"/>
      <c r="I329" s="72"/>
      <c r="J329" s="72"/>
    </row>
    <row r="330" spans="3:12" thickBot="1" x14ac:dyDescent="0.35">
      <c r="C330" s="201"/>
      <c r="D330" s="201"/>
      <c r="E330" s="201"/>
      <c r="F330" s="201"/>
      <c r="G330" s="201"/>
      <c r="H330" s="97"/>
      <c r="I330" s="201"/>
      <c r="J330" s="201"/>
      <c r="K330" s="135"/>
    </row>
    <row r="331" spans="3:12" thickBot="1" x14ac:dyDescent="0.35">
      <c r="C331" s="29" t="s">
        <v>43</v>
      </c>
      <c r="D331" s="30">
        <f>SUM(G338:G347)</f>
        <v>2400</v>
      </c>
      <c r="E331" s="116"/>
      <c r="F331" s="116"/>
      <c r="G331" s="116"/>
      <c r="H331" s="94"/>
      <c r="I331" s="94"/>
      <c r="J331" s="94"/>
      <c r="K331" s="135"/>
    </row>
    <row r="332" spans="3:12" ht="14.45" x14ac:dyDescent="0.3">
      <c r="C332" s="72"/>
      <c r="D332" s="31"/>
      <c r="E332" s="116"/>
      <c r="F332" s="116"/>
      <c r="G332" s="116"/>
      <c r="H332" s="94"/>
      <c r="I332" s="94"/>
      <c r="J332" s="94"/>
      <c r="K332" s="135"/>
    </row>
    <row r="333" spans="3:12" ht="14.45" x14ac:dyDescent="0.3">
      <c r="C333" s="72"/>
      <c r="D333" s="31"/>
      <c r="E333" s="116"/>
      <c r="F333" s="116"/>
      <c r="G333" s="116"/>
      <c r="H333" s="94"/>
      <c r="I333" s="94"/>
      <c r="J333" s="94"/>
      <c r="K333" s="135"/>
    </row>
    <row r="334" spans="3:12" ht="15.6" x14ac:dyDescent="0.3">
      <c r="C334" s="233" t="s">
        <v>458</v>
      </c>
      <c r="D334" s="234" t="s">
        <v>1758</v>
      </c>
      <c r="E334" s="116"/>
      <c r="F334" s="116"/>
      <c r="G334" s="116"/>
      <c r="H334" s="94"/>
      <c r="I334" s="94"/>
      <c r="J334" s="94"/>
      <c r="K334" s="135"/>
    </row>
    <row r="335" spans="3:12" ht="18" x14ac:dyDescent="0.3">
      <c r="C335" s="247" t="str">
        <f>IFERROR(VLOOKUP(D334,'[2]Desarrollo e Innov. Curricular'!$E:$F,2,FALSE),IFERROR(VLOOKUP(D334,[2]Investigación!$E:$F,2,FALSE),IFERROR(VLOOKUP(D334,'[2]Vinculación Univ. Sociedad'!$E:$F,2,FALSE),IFERROR(VLOOKUP(D334,'[2]Docencia y Profesorado Universi'!$E:$F,2,FALSE),IFERROR(VLOOKUP(D334,[2]Estudiantes!$E:$F,2,FALSE),IFERROR(VLOOKUP(D334,'[2]Gestion Administrativa'!$E:$F,2,FALSE),IFERROR(VLOOKUP(D334,'[2]Gestion Academica'!$E:$F,2,FALSE),IFERROR(VLOOKUP(D334,[2]Graduados!$E:$F,2,FALSE),IFERROR(VLOOKUP(D334,'[2]Gestión del Conocimiento'!$E:$F,2,FALSE),IFERROR(VLOOKUP(D334,[2]Gobernabilidad!$E:$F,2,FALSE),IFERROR(VLOOKUP(D334,'[2]NIVEL DE ES Y  SISTEMA NACIONAL'!$E:$F,2,FALSE),VLOOKUP(D334,'[2]Lo Esencial'!$E:$F,2,0))))))))))))</f>
        <v xml:space="preserve">     Taller docente sobre integración de la investigación como un eje transversal en la práctica docente.</v>
      </c>
      <c r="D335" s="31"/>
      <c r="E335" s="116"/>
      <c r="F335" s="116"/>
      <c r="G335" s="116"/>
      <c r="H335" s="94"/>
      <c r="I335" s="94"/>
      <c r="J335" s="94"/>
      <c r="K335" s="135"/>
    </row>
    <row r="336" spans="3:12" thickBot="1" x14ac:dyDescent="0.35">
      <c r="C336" s="72"/>
      <c r="D336" s="31"/>
      <c r="E336" s="116"/>
      <c r="F336" s="116"/>
      <c r="G336" s="116"/>
      <c r="H336" s="94"/>
      <c r="I336" s="94"/>
      <c r="J336" s="94"/>
      <c r="K336" s="135"/>
    </row>
    <row r="337" spans="3:12" ht="30.75" thickBot="1" x14ac:dyDescent="0.3">
      <c r="C337" s="149" t="s">
        <v>44</v>
      </c>
      <c r="D337" s="152" t="s">
        <v>45</v>
      </c>
      <c r="E337" s="151" t="s">
        <v>55</v>
      </c>
      <c r="F337" s="151" t="s">
        <v>57</v>
      </c>
      <c r="G337" s="150" t="s">
        <v>27</v>
      </c>
      <c r="H337" s="156" t="s">
        <v>195</v>
      </c>
      <c r="I337" s="151" t="s">
        <v>46</v>
      </c>
      <c r="J337" s="151" t="s">
        <v>196</v>
      </c>
      <c r="K337" s="151" t="s">
        <v>478</v>
      </c>
      <c r="L337" s="151" t="s">
        <v>479</v>
      </c>
    </row>
    <row r="338" spans="3:12" x14ac:dyDescent="0.25">
      <c r="C338" s="118" t="s">
        <v>47</v>
      </c>
      <c r="D338" s="805">
        <v>40</v>
      </c>
      <c r="E338" s="181">
        <v>0</v>
      </c>
      <c r="F338" s="138">
        <v>20000</v>
      </c>
      <c r="G338" s="120">
        <f t="shared" ref="G338:G346" si="28">E338*F338</f>
        <v>0</v>
      </c>
      <c r="H338" s="184" t="s">
        <v>193</v>
      </c>
      <c r="I338" s="121" t="s">
        <v>1516</v>
      </c>
      <c r="J338" s="121" t="str">
        <f>VLOOKUP(I338,[2]Presupuesto!$B$11:$C$587,2,0)</f>
        <v>INTERESES DE INSTITUCIONES PUBLICAS FINANCIERAS</v>
      </c>
      <c r="K338" s="258" t="s">
        <v>188</v>
      </c>
      <c r="L338" s="121" t="s">
        <v>462</v>
      </c>
    </row>
    <row r="339" spans="3:12" x14ac:dyDescent="0.25">
      <c r="C339" s="122" t="s">
        <v>48</v>
      </c>
      <c r="D339" s="806"/>
      <c r="E339" s="228">
        <v>0</v>
      </c>
      <c r="F339" s="123">
        <v>50</v>
      </c>
      <c r="G339" s="120">
        <f t="shared" si="28"/>
        <v>0</v>
      </c>
      <c r="H339" s="184"/>
      <c r="I339" s="121" t="s">
        <v>1524</v>
      </c>
      <c r="J339" s="121" t="str">
        <f>VLOOKUP(I339,[2]Presupuesto!$B$11:$C$587,2,0)</f>
        <v>OTROS INTERESES</v>
      </c>
      <c r="K339" s="121" t="str">
        <f>$K$17</f>
        <v>Desarrollo Curricular</v>
      </c>
      <c r="L339" s="121" t="s">
        <v>480</v>
      </c>
    </row>
    <row r="340" spans="3:12" x14ac:dyDescent="0.25">
      <c r="C340" s="122" t="s">
        <v>49</v>
      </c>
      <c r="D340" s="806"/>
      <c r="E340" s="228">
        <v>120</v>
      </c>
      <c r="F340" s="123">
        <v>20</v>
      </c>
      <c r="G340" s="120">
        <f t="shared" si="28"/>
        <v>2400</v>
      </c>
      <c r="H340" s="184" t="s">
        <v>193</v>
      </c>
      <c r="I340" s="121" t="s">
        <v>377</v>
      </c>
      <c r="J340" s="121" t="str">
        <f>VLOOKUP(I340,[2]Presupuesto!$B$11:$C$587,2,0)</f>
        <v>ALIMENTOS Y BEBIDAS PARA PERSONAS (31100-00)</v>
      </c>
      <c r="K340" s="121" t="s">
        <v>179</v>
      </c>
      <c r="L340" s="121" t="s">
        <v>464</v>
      </c>
    </row>
    <row r="341" spans="3:12" x14ac:dyDescent="0.25">
      <c r="C341" s="122" t="s">
        <v>50</v>
      </c>
      <c r="D341" s="806"/>
      <c r="E341" s="174">
        <v>0</v>
      </c>
      <c r="F341" s="141">
        <v>10000</v>
      </c>
      <c r="G341" s="120">
        <f t="shared" si="28"/>
        <v>0</v>
      </c>
      <c r="H341" s="184"/>
      <c r="I341" s="121" t="s">
        <v>1524</v>
      </c>
      <c r="J341" s="121" t="str">
        <f>VLOOKUP(I341,[2]Presupuesto!$B$11:$C$587,2,0)</f>
        <v>OTROS INTERESES</v>
      </c>
      <c r="K341" s="121" t="str">
        <f t="shared" ref="K341:K347" si="29">$K$17</f>
        <v>Desarrollo Curricular</v>
      </c>
      <c r="L341" s="121" t="s">
        <v>480</v>
      </c>
    </row>
    <row r="342" spans="3:12" x14ac:dyDescent="0.25">
      <c r="C342" s="122" t="s">
        <v>487</v>
      </c>
      <c r="D342" s="806"/>
      <c r="E342" s="174">
        <v>0</v>
      </c>
      <c r="F342" s="141">
        <v>250</v>
      </c>
      <c r="G342" s="120">
        <f t="shared" si="28"/>
        <v>0</v>
      </c>
      <c r="H342" s="184"/>
      <c r="I342" s="121" t="s">
        <v>1524</v>
      </c>
      <c r="J342" s="121" t="str">
        <f>VLOOKUP(I342,[2]Presupuesto!$B$11:$C$587,2,0)</f>
        <v>OTROS INTERESES</v>
      </c>
      <c r="K342" s="121" t="str">
        <f t="shared" si="29"/>
        <v>Desarrollo Curricular</v>
      </c>
      <c r="L342" s="121" t="s">
        <v>480</v>
      </c>
    </row>
    <row r="343" spans="3:12" x14ac:dyDescent="0.25">
      <c r="C343" s="122" t="s">
        <v>51</v>
      </c>
      <c r="D343" s="806"/>
      <c r="E343" s="228">
        <v>0</v>
      </c>
      <c r="F343" s="123">
        <v>85</v>
      </c>
      <c r="G343" s="120">
        <f t="shared" si="28"/>
        <v>0</v>
      </c>
      <c r="H343" s="184"/>
      <c r="I343" s="121" t="s">
        <v>1524</v>
      </c>
      <c r="J343" s="121" t="str">
        <f>VLOOKUP(I343,[2]Presupuesto!$B$11:$C$587,2,0)</f>
        <v>OTROS INTERESES</v>
      </c>
      <c r="K343" s="121" t="str">
        <f t="shared" si="29"/>
        <v>Desarrollo Curricular</v>
      </c>
      <c r="L343" s="121" t="s">
        <v>480</v>
      </c>
    </row>
    <row r="344" spans="3:12" x14ac:dyDescent="0.25">
      <c r="C344" s="122" t="s">
        <v>180</v>
      </c>
      <c r="D344" s="806"/>
      <c r="E344" s="228">
        <v>0</v>
      </c>
      <c r="F344" s="123">
        <v>36</v>
      </c>
      <c r="G344" s="120">
        <f t="shared" si="28"/>
        <v>0</v>
      </c>
      <c r="H344" s="184"/>
      <c r="I344" s="121" t="s">
        <v>1524</v>
      </c>
      <c r="J344" s="121" t="str">
        <f>VLOOKUP(I344,[2]Presupuesto!$B$11:$C$587,2,0)</f>
        <v>OTROS INTERESES</v>
      </c>
      <c r="K344" s="121" t="str">
        <f t="shared" si="29"/>
        <v>Desarrollo Curricular</v>
      </c>
      <c r="L344" s="121" t="s">
        <v>480</v>
      </c>
    </row>
    <row r="345" spans="3:12" x14ac:dyDescent="0.25">
      <c r="C345" s="122" t="s">
        <v>34</v>
      </c>
      <c r="D345" s="806"/>
      <c r="E345" s="228">
        <v>0</v>
      </c>
      <c r="F345" s="123">
        <v>80</v>
      </c>
      <c r="G345" s="120">
        <f t="shared" si="28"/>
        <v>0</v>
      </c>
      <c r="H345" s="184"/>
      <c r="I345" s="121" t="s">
        <v>1524</v>
      </c>
      <c r="J345" s="121" t="str">
        <f>VLOOKUP(I345,[2]Presupuesto!$B$11:$C$587,2,0)</f>
        <v>OTROS INTERESES</v>
      </c>
      <c r="K345" s="121" t="str">
        <f t="shared" si="29"/>
        <v>Desarrollo Curricular</v>
      </c>
      <c r="L345" s="121" t="s">
        <v>480</v>
      </c>
    </row>
    <row r="346" spans="3:12" x14ac:dyDescent="0.25">
      <c r="C346" s="132" t="s">
        <v>52</v>
      </c>
      <c r="D346" s="806"/>
      <c r="E346" s="251">
        <v>0</v>
      </c>
      <c r="F346" s="142">
        <v>25</v>
      </c>
      <c r="G346" s="120">
        <f t="shared" si="28"/>
        <v>0</v>
      </c>
      <c r="H346" s="184"/>
      <c r="I346" s="121" t="s">
        <v>1524</v>
      </c>
      <c r="J346" s="121" t="str">
        <f>VLOOKUP(I346,[2]Presupuesto!$B$11:$C$587,2,0)</f>
        <v>OTROS INTERESES</v>
      </c>
      <c r="K346" s="121" t="str">
        <f t="shared" si="29"/>
        <v>Desarrollo Curricular</v>
      </c>
      <c r="L346" s="121" t="s">
        <v>480</v>
      </c>
    </row>
    <row r="347" spans="3:12" ht="15.75" thickBot="1" x14ac:dyDescent="0.3">
      <c r="C347" s="255" t="s">
        <v>500</v>
      </c>
      <c r="D347" s="256">
        <v>0</v>
      </c>
      <c r="E347" s="257">
        <v>0</v>
      </c>
      <c r="F347" s="127">
        <f>HLOOKUP(C347,$AH$2:$BU$3,2,0)</f>
        <v>1150</v>
      </c>
      <c r="G347" s="128">
        <f>D347*E347*F347</f>
        <v>0</v>
      </c>
      <c r="H347" s="184"/>
      <c r="I347" s="121" t="s">
        <v>1524</v>
      </c>
      <c r="J347" s="129" t="str">
        <f>VLOOKUP(I347,[2]Presupuesto!$B$11:$C$587,2,0)</f>
        <v>OTROS INTERESES</v>
      </c>
      <c r="K347" s="121" t="str">
        <f t="shared" si="29"/>
        <v>Desarrollo Curricular</v>
      </c>
      <c r="L347" s="121" t="s">
        <v>480</v>
      </c>
    </row>
    <row r="350" spans="3:12" ht="14.45" x14ac:dyDescent="0.3">
      <c r="C350" s="72" t="s">
        <v>41</v>
      </c>
      <c r="D350" s="72"/>
      <c r="E350" s="72"/>
      <c r="F350" s="72"/>
      <c r="G350" s="72"/>
      <c r="H350" s="97"/>
      <c r="I350" s="72"/>
      <c r="J350" s="72"/>
    </row>
    <row r="351" spans="3:12" ht="14.45" x14ac:dyDescent="0.3">
      <c r="C351" s="72" t="s">
        <v>42</v>
      </c>
      <c r="D351" s="72"/>
      <c r="E351" s="72"/>
      <c r="F351" s="72"/>
      <c r="G351" s="72"/>
      <c r="H351" s="97"/>
      <c r="I351" s="72"/>
      <c r="J351" s="72"/>
    </row>
    <row r="352" spans="3:12" thickBot="1" x14ac:dyDescent="0.35">
      <c r="C352" s="201"/>
      <c r="D352" s="201"/>
      <c r="E352" s="201"/>
      <c r="F352" s="201"/>
      <c r="G352" s="201"/>
      <c r="H352" s="97"/>
      <c r="I352" s="201"/>
      <c r="J352" s="201"/>
      <c r="K352" s="135"/>
    </row>
    <row r="353" spans="3:12" thickBot="1" x14ac:dyDescent="0.35">
      <c r="C353" s="29" t="s">
        <v>43</v>
      </c>
      <c r="D353" s="30">
        <f>SUM(G360:G369)</f>
        <v>4380</v>
      </c>
      <c r="E353" s="116"/>
      <c r="F353" s="116"/>
      <c r="G353" s="116"/>
      <c r="H353" s="94"/>
      <c r="I353" s="94"/>
      <c r="J353" s="94"/>
      <c r="K353" s="135"/>
    </row>
    <row r="354" spans="3:12" ht="14.45" x14ac:dyDescent="0.3">
      <c r="C354" s="72"/>
      <c r="D354" s="31"/>
      <c r="E354" s="116"/>
      <c r="F354" s="116"/>
      <c r="G354" s="116"/>
      <c r="H354" s="94"/>
      <c r="I354" s="94"/>
      <c r="J354" s="94"/>
      <c r="K354" s="135"/>
    </row>
    <row r="355" spans="3:12" ht="14.45" x14ac:dyDescent="0.3">
      <c r="C355" s="72"/>
      <c r="D355" s="31"/>
      <c r="E355" s="116"/>
      <c r="F355" s="116"/>
      <c r="G355" s="116"/>
      <c r="H355" s="94"/>
      <c r="I355" s="94"/>
      <c r="J355" s="94"/>
      <c r="K355" s="135"/>
    </row>
    <row r="356" spans="3:12" ht="15.6" x14ac:dyDescent="0.3">
      <c r="C356" s="233" t="s">
        <v>458</v>
      </c>
      <c r="D356" s="234" t="s">
        <v>1901</v>
      </c>
      <c r="E356" s="116"/>
      <c r="F356" s="116"/>
      <c r="G356" s="116"/>
      <c r="H356" s="94"/>
      <c r="I356" s="94"/>
      <c r="J356" s="94"/>
      <c r="K356" s="135"/>
    </row>
    <row r="357" spans="3:12" ht="18" x14ac:dyDescent="0.3">
      <c r="C357" s="247" t="str">
        <f>IFERROR(VLOOKUP(D356,'[2]Desarrollo e Innov. Curricular'!$E:$F,2,FALSE),IFERROR(VLOOKUP(D356,[2]Investigación!$E:$F,2,FALSE),IFERROR(VLOOKUP(D356,'[2]Vinculación Univ. Sociedad'!$E:$F,2,FALSE),IFERROR(VLOOKUP(D356,'[2]Docencia y Profesorado Universi'!$E:$F,2,FALSE),IFERROR(VLOOKUP(D356,[2]Estudiantes!$E:$F,2,FALSE),IFERROR(VLOOKUP(D356,'[2]Gestion Administrativa'!$E:$F,2,FALSE),IFERROR(VLOOKUP(D356,'[2]Gestion Academica'!$E:$F,2,FALSE),IFERROR(VLOOKUP(D356,[2]Graduados!$E:$F,2,FALSE),IFERROR(VLOOKUP(D356,'[2]Gestión del Conocimiento'!$E:$F,2,FALSE),IFERROR(VLOOKUP(D356,[2]Gobernabilidad!$E:$F,2,FALSE),IFERROR(VLOOKUP(D356,'[2]NIVEL DE ES Y  SISTEMA NACIONAL'!$E:$F,2,FALSE),VLOOKUP(D356,'[2]Lo Esencial'!$E:$F,2,0))))))))))))</f>
        <v>Desarrollo de talleres de capacitación en vinculación al cuerpo docente de la Escuela de Arquitectura</v>
      </c>
      <c r="D357" s="31"/>
      <c r="E357" s="116"/>
      <c r="F357" s="116"/>
      <c r="G357" s="116"/>
      <c r="H357" s="94"/>
      <c r="I357" s="94"/>
      <c r="J357" s="94"/>
      <c r="K357" s="135"/>
    </row>
    <row r="358" spans="3:12" thickBot="1" x14ac:dyDescent="0.35">
      <c r="C358" s="72"/>
      <c r="D358" s="31"/>
      <c r="E358" s="116"/>
      <c r="F358" s="116"/>
      <c r="G358" s="116"/>
      <c r="H358" s="94"/>
      <c r="I358" s="94"/>
      <c r="J358" s="94"/>
      <c r="K358" s="135"/>
    </row>
    <row r="359" spans="3:12" ht="30.75" thickBot="1" x14ac:dyDescent="0.3">
      <c r="C359" s="149" t="s">
        <v>44</v>
      </c>
      <c r="D359" s="152" t="s">
        <v>45</v>
      </c>
      <c r="E359" s="151" t="s">
        <v>55</v>
      </c>
      <c r="F359" s="151" t="s">
        <v>57</v>
      </c>
      <c r="G359" s="150" t="s">
        <v>27</v>
      </c>
      <c r="H359" s="156" t="s">
        <v>195</v>
      </c>
      <c r="I359" s="151" t="s">
        <v>46</v>
      </c>
      <c r="J359" s="151" t="s">
        <v>196</v>
      </c>
      <c r="K359" s="151" t="s">
        <v>478</v>
      </c>
      <c r="L359" s="151" t="s">
        <v>479</v>
      </c>
    </row>
    <row r="360" spans="3:12" x14ac:dyDescent="0.25">
      <c r="C360" s="118" t="s">
        <v>47</v>
      </c>
      <c r="D360" s="805">
        <v>144</v>
      </c>
      <c r="E360" s="181">
        <v>0</v>
      </c>
      <c r="F360" s="138">
        <v>20000</v>
      </c>
      <c r="G360" s="120">
        <f t="shared" ref="G360:G368" si="30">E360*F360</f>
        <v>0</v>
      </c>
      <c r="H360" s="184" t="s">
        <v>193</v>
      </c>
      <c r="I360" s="121" t="s">
        <v>1516</v>
      </c>
      <c r="J360" s="121" t="str">
        <f>VLOOKUP(I360,[2]Presupuesto!$B$11:$C$587,2,0)</f>
        <v>INTERESES DE INSTITUCIONES PUBLICAS FINANCIERAS</v>
      </c>
      <c r="K360" s="258" t="s">
        <v>188</v>
      </c>
      <c r="L360" s="121" t="s">
        <v>462</v>
      </c>
    </row>
    <row r="361" spans="3:12" x14ac:dyDescent="0.25">
      <c r="C361" s="122" t="s">
        <v>48</v>
      </c>
      <c r="D361" s="806"/>
      <c r="E361" s="228">
        <v>0</v>
      </c>
      <c r="F361" s="123">
        <v>50</v>
      </c>
      <c r="G361" s="120">
        <f t="shared" si="30"/>
        <v>0</v>
      </c>
      <c r="H361" s="184"/>
      <c r="I361" s="121" t="s">
        <v>1524</v>
      </c>
      <c r="J361" s="121" t="str">
        <f>VLOOKUP(I361,[2]Presupuesto!$B$11:$C$587,2,0)</f>
        <v>OTROS INTERESES</v>
      </c>
      <c r="K361" s="121" t="str">
        <f>$K$17</f>
        <v>Desarrollo Curricular</v>
      </c>
      <c r="L361" s="121" t="s">
        <v>480</v>
      </c>
    </row>
    <row r="362" spans="3:12" x14ac:dyDescent="0.25">
      <c r="C362" s="122" t="s">
        <v>49</v>
      </c>
      <c r="D362" s="806"/>
      <c r="E362" s="228">
        <v>144</v>
      </c>
      <c r="F362" s="123">
        <v>20</v>
      </c>
      <c r="G362" s="120">
        <f t="shared" si="30"/>
        <v>2880</v>
      </c>
      <c r="H362" s="184" t="s">
        <v>194</v>
      </c>
      <c r="I362" s="121" t="s">
        <v>377</v>
      </c>
      <c r="J362" s="121" t="str">
        <f>VLOOKUP(I362,[2]Presupuesto!$B$11:$C$587,2,0)</f>
        <v>ALIMENTOS Y BEBIDAS PARA PERSONAS (31100-00)</v>
      </c>
      <c r="K362" s="121" t="s">
        <v>542</v>
      </c>
      <c r="L362" s="121" t="s">
        <v>462</v>
      </c>
    </row>
    <row r="363" spans="3:12" x14ac:dyDescent="0.25">
      <c r="C363" s="122" t="s">
        <v>50</v>
      </c>
      <c r="D363" s="806"/>
      <c r="E363" s="174">
        <v>0</v>
      </c>
      <c r="F363" s="141">
        <v>10000</v>
      </c>
      <c r="G363" s="120">
        <f t="shared" si="30"/>
        <v>0</v>
      </c>
      <c r="H363" s="184"/>
      <c r="I363" s="121" t="s">
        <v>1524</v>
      </c>
      <c r="J363" s="121" t="str">
        <f>VLOOKUP(I363,[2]Presupuesto!$B$11:$C$587,2,0)</f>
        <v>OTROS INTERESES</v>
      </c>
      <c r="K363" s="121" t="str">
        <f t="shared" ref="K363:K369" si="31">$K$17</f>
        <v>Desarrollo Curricular</v>
      </c>
      <c r="L363" s="121" t="s">
        <v>480</v>
      </c>
    </row>
    <row r="364" spans="3:12" x14ac:dyDescent="0.25">
      <c r="C364" s="122" t="s">
        <v>487</v>
      </c>
      <c r="D364" s="806"/>
      <c r="E364" s="174">
        <v>50</v>
      </c>
      <c r="F364" s="141">
        <v>30</v>
      </c>
      <c r="G364" s="120">
        <f t="shared" si="30"/>
        <v>1500</v>
      </c>
      <c r="H364" s="184" t="s">
        <v>194</v>
      </c>
      <c r="I364" s="205" t="s">
        <v>360</v>
      </c>
      <c r="J364" s="121" t="str">
        <f>VLOOKUP(I364,[2]Presupuesto!$B$11:$C$587,2,0)</f>
        <v>IMPRENTA, PUBLIC. Y REPRODUC. (25300-00)</v>
      </c>
      <c r="K364" s="121" t="s">
        <v>542</v>
      </c>
      <c r="L364" s="121" t="s">
        <v>462</v>
      </c>
    </row>
    <row r="365" spans="3:12" x14ac:dyDescent="0.25">
      <c r="C365" s="122" t="s">
        <v>51</v>
      </c>
      <c r="D365" s="806"/>
      <c r="E365" s="228">
        <v>0</v>
      </c>
      <c r="F365" s="123">
        <v>85</v>
      </c>
      <c r="G365" s="120">
        <f t="shared" si="30"/>
        <v>0</v>
      </c>
      <c r="H365" s="184"/>
      <c r="I365" s="121" t="s">
        <v>1524</v>
      </c>
      <c r="J365" s="121" t="str">
        <f>VLOOKUP(I365,[2]Presupuesto!$B$11:$C$587,2,0)</f>
        <v>OTROS INTERESES</v>
      </c>
      <c r="K365" s="121" t="str">
        <f t="shared" si="31"/>
        <v>Desarrollo Curricular</v>
      </c>
      <c r="L365" s="121" t="s">
        <v>480</v>
      </c>
    </row>
    <row r="366" spans="3:12" x14ac:dyDescent="0.25">
      <c r="C366" s="122" t="s">
        <v>180</v>
      </c>
      <c r="D366" s="806"/>
      <c r="E366" s="228">
        <v>0</v>
      </c>
      <c r="F366" s="123">
        <v>36</v>
      </c>
      <c r="G366" s="120">
        <f t="shared" si="30"/>
        <v>0</v>
      </c>
      <c r="H366" s="184"/>
      <c r="I366" s="121" t="s">
        <v>1524</v>
      </c>
      <c r="J366" s="121" t="str">
        <f>VLOOKUP(I366,[2]Presupuesto!$B$11:$C$587,2,0)</f>
        <v>OTROS INTERESES</v>
      </c>
      <c r="K366" s="121" t="str">
        <f t="shared" si="31"/>
        <v>Desarrollo Curricular</v>
      </c>
      <c r="L366" s="121" t="s">
        <v>480</v>
      </c>
    </row>
    <row r="367" spans="3:12" x14ac:dyDescent="0.25">
      <c r="C367" s="122" t="s">
        <v>34</v>
      </c>
      <c r="D367" s="806"/>
      <c r="E367" s="228">
        <v>0</v>
      </c>
      <c r="F367" s="123">
        <v>80</v>
      </c>
      <c r="G367" s="120">
        <f t="shared" si="30"/>
        <v>0</v>
      </c>
      <c r="H367" s="184"/>
      <c r="I367" s="121" t="s">
        <v>1524</v>
      </c>
      <c r="J367" s="121" t="str">
        <f>VLOOKUP(I367,[2]Presupuesto!$B$11:$C$587,2,0)</f>
        <v>OTROS INTERESES</v>
      </c>
      <c r="K367" s="121" t="str">
        <f t="shared" si="31"/>
        <v>Desarrollo Curricular</v>
      </c>
      <c r="L367" s="121" t="s">
        <v>480</v>
      </c>
    </row>
    <row r="368" spans="3:12" x14ac:dyDescent="0.25">
      <c r="C368" s="132" t="s">
        <v>52</v>
      </c>
      <c r="D368" s="806"/>
      <c r="E368" s="251">
        <v>0</v>
      </c>
      <c r="F368" s="142">
        <v>25</v>
      </c>
      <c r="G368" s="120">
        <f t="shared" si="30"/>
        <v>0</v>
      </c>
      <c r="H368" s="184"/>
      <c r="I368" s="121" t="s">
        <v>1524</v>
      </c>
      <c r="J368" s="121" t="str">
        <f>VLOOKUP(I368,[2]Presupuesto!$B$11:$C$587,2,0)</f>
        <v>OTROS INTERESES</v>
      </c>
      <c r="K368" s="121" t="str">
        <f t="shared" si="31"/>
        <v>Desarrollo Curricular</v>
      </c>
      <c r="L368" s="121" t="s">
        <v>480</v>
      </c>
    </row>
    <row r="369" spans="3:12" ht="15.75" thickBot="1" x14ac:dyDescent="0.3">
      <c r="C369" s="255" t="s">
        <v>500</v>
      </c>
      <c r="D369" s="256">
        <v>0</v>
      </c>
      <c r="E369" s="257">
        <v>0</v>
      </c>
      <c r="F369" s="127">
        <f>HLOOKUP(C369,$AH$2:$BU$3,2,0)</f>
        <v>1150</v>
      </c>
      <c r="G369" s="128">
        <f>D369*E369*F369</f>
        <v>0</v>
      </c>
      <c r="H369" s="184"/>
      <c r="I369" s="121" t="s">
        <v>1524</v>
      </c>
      <c r="J369" s="129" t="str">
        <f>VLOOKUP(I369,[2]Presupuesto!$B$11:$C$587,2,0)</f>
        <v>OTROS INTERESES</v>
      </c>
      <c r="K369" s="121" t="str">
        <f t="shared" si="31"/>
        <v>Desarrollo Curricular</v>
      </c>
      <c r="L369" s="121" t="s">
        <v>480</v>
      </c>
    </row>
    <row r="372" spans="3:12" ht="14.45" x14ac:dyDescent="0.3">
      <c r="C372" s="72" t="s">
        <v>41</v>
      </c>
      <c r="D372" s="72"/>
      <c r="E372" s="72"/>
      <c r="F372" s="72"/>
      <c r="G372" s="72"/>
      <c r="H372" s="97"/>
      <c r="I372" s="72"/>
      <c r="J372" s="72"/>
    </row>
    <row r="373" spans="3:12" ht="14.45" x14ac:dyDescent="0.3">
      <c r="C373" s="72" t="s">
        <v>42</v>
      </c>
      <c r="D373" s="72"/>
      <c r="E373" s="72"/>
      <c r="F373" s="72"/>
      <c r="G373" s="72"/>
      <c r="H373" s="97"/>
      <c r="I373" s="72"/>
      <c r="J373" s="72"/>
    </row>
    <row r="374" spans="3:12" thickBot="1" x14ac:dyDescent="0.35">
      <c r="C374" s="201"/>
      <c r="D374" s="201"/>
      <c r="E374" s="201"/>
      <c r="F374" s="201"/>
      <c r="G374" s="201"/>
      <c r="H374" s="97"/>
      <c r="I374" s="201"/>
      <c r="J374" s="201"/>
      <c r="K374" s="135"/>
    </row>
    <row r="375" spans="3:12" thickBot="1" x14ac:dyDescent="0.35">
      <c r="C375" s="29" t="s">
        <v>43</v>
      </c>
      <c r="D375" s="30">
        <f>SUM(G382:G391)</f>
        <v>88000</v>
      </c>
      <c r="E375" s="116"/>
      <c r="F375" s="116"/>
      <c r="G375" s="116"/>
      <c r="H375" s="94"/>
      <c r="I375" s="94"/>
      <c r="J375" s="94"/>
      <c r="K375" s="135"/>
    </row>
    <row r="376" spans="3:12" ht="14.45" x14ac:dyDescent="0.3">
      <c r="C376" s="72"/>
      <c r="D376" s="31"/>
      <c r="E376" s="116"/>
      <c r="F376" s="116"/>
      <c r="G376" s="116"/>
      <c r="H376" s="94"/>
      <c r="I376" s="94"/>
      <c r="J376" s="94"/>
      <c r="K376" s="135"/>
    </row>
    <row r="377" spans="3:12" ht="14.45" x14ac:dyDescent="0.3">
      <c r="C377" s="72"/>
      <c r="D377" s="31"/>
      <c r="E377" s="116"/>
      <c r="F377" s="116"/>
      <c r="G377" s="116"/>
      <c r="H377" s="94"/>
      <c r="I377" s="94"/>
      <c r="J377" s="94"/>
      <c r="K377" s="135"/>
    </row>
    <row r="378" spans="3:12" ht="15.6" x14ac:dyDescent="0.3">
      <c r="C378" s="233" t="s">
        <v>458</v>
      </c>
      <c r="D378" s="234" t="s">
        <v>1763</v>
      </c>
      <c r="E378" s="116"/>
      <c r="F378" s="116"/>
      <c r="G378" s="116"/>
      <c r="H378" s="94"/>
      <c r="I378" s="94"/>
      <c r="J378" s="94"/>
      <c r="K378" s="135"/>
    </row>
    <row r="379" spans="3:12" ht="18" x14ac:dyDescent="0.3">
      <c r="C379" s="247" t="str">
        <f>IFERROR(VLOOKUP(D378,'[2]Desarrollo e Innov. Curricular'!$E:$F,2,FALSE),IFERROR(VLOOKUP(D378,[2]Investigación!$E:$F,2,FALSE),IFERROR(VLOOKUP(D378,'[2]Vinculación Univ. Sociedad'!$E:$F,2,FALSE),IFERROR(VLOOKUP(D378,'[2]Docencia y Profesorado Universi'!$E:$F,2,FALSE),IFERROR(VLOOKUP(D378,[2]Estudiantes!$E:$F,2,FALSE),IFERROR(VLOOKUP(D378,'[2]Gestion Administrativa'!$E:$F,2,FALSE),IFERROR(VLOOKUP(D378,'[2]Gestion Academica'!$E:$F,2,FALSE),IFERROR(VLOOKUP(D378,[2]Graduados!$E:$F,2,FALSE),IFERROR(VLOOKUP(D378,'[2]Gestión del Conocimiento'!$E:$F,2,FALSE),IFERROR(VLOOKUP(D378,[2]Gobernabilidad!$E:$F,2,FALSE),IFERROR(VLOOKUP(D378,'[2]NIVEL DE ES Y  SISTEMA NACIONAL'!$E:$F,2,FALSE),VLOOKUP(D378,'[2]Lo Esencial'!$E:$F,2,0))))))))))))</f>
        <v xml:space="preserve"> Desarrollar un taller  en las exigencias pedagogicas modernas en arquitectura con consultor experto internacional    </v>
      </c>
      <c r="D379" s="31"/>
      <c r="E379" s="116"/>
      <c r="F379" s="116"/>
      <c r="G379" s="116"/>
      <c r="H379" s="94"/>
      <c r="I379" s="94"/>
      <c r="J379" s="94"/>
      <c r="K379" s="135"/>
    </row>
    <row r="380" spans="3:12" thickBot="1" x14ac:dyDescent="0.35">
      <c r="C380" s="72"/>
      <c r="D380" s="31"/>
      <c r="E380" s="116"/>
      <c r="F380" s="116"/>
      <c r="G380" s="116"/>
      <c r="H380" s="94"/>
      <c r="I380" s="94"/>
      <c r="J380" s="94"/>
      <c r="K380" s="135"/>
    </row>
    <row r="381" spans="3:12" ht="30.75" thickBot="1" x14ac:dyDescent="0.3">
      <c r="C381" s="149" t="s">
        <v>44</v>
      </c>
      <c r="D381" s="152" t="s">
        <v>45</v>
      </c>
      <c r="E381" s="151" t="s">
        <v>55</v>
      </c>
      <c r="F381" s="151" t="s">
        <v>57</v>
      </c>
      <c r="G381" s="150" t="s">
        <v>27</v>
      </c>
      <c r="H381" s="156" t="s">
        <v>195</v>
      </c>
      <c r="I381" s="151" t="s">
        <v>46</v>
      </c>
      <c r="J381" s="151" t="s">
        <v>196</v>
      </c>
      <c r="K381" s="151" t="s">
        <v>478</v>
      </c>
      <c r="L381" s="151" t="s">
        <v>479</v>
      </c>
    </row>
    <row r="382" spans="3:12" x14ac:dyDescent="0.25">
      <c r="C382" s="118" t="s">
        <v>47</v>
      </c>
      <c r="D382" s="805">
        <v>50</v>
      </c>
      <c r="E382" s="181">
        <v>1</v>
      </c>
      <c r="F382" s="138">
        <v>30000</v>
      </c>
      <c r="G382" s="120">
        <f t="shared" ref="G382:G390" si="32">E382*F382</f>
        <v>30000</v>
      </c>
      <c r="H382" s="184" t="s">
        <v>194</v>
      </c>
      <c r="I382" s="205" t="s">
        <v>890</v>
      </c>
      <c r="J382" s="121" t="str">
        <f>VLOOKUP(I382,[2]Presupuesto!$B$11:$C$587,2,0)</f>
        <v>SERVICIO DE CAPACITACION EDUC. SUPERIOR</v>
      </c>
      <c r="K382" s="258" t="s">
        <v>189</v>
      </c>
      <c r="L382" s="121" t="s">
        <v>466</v>
      </c>
    </row>
    <row r="383" spans="3:12" x14ac:dyDescent="0.25">
      <c r="C383" s="122" t="s">
        <v>48</v>
      </c>
      <c r="D383" s="806"/>
      <c r="E383" s="228">
        <v>0</v>
      </c>
      <c r="F383" s="123">
        <v>50</v>
      </c>
      <c r="G383" s="120">
        <f t="shared" si="32"/>
        <v>0</v>
      </c>
      <c r="H383" s="184"/>
      <c r="I383" s="121" t="s">
        <v>1524</v>
      </c>
      <c r="J383" s="121" t="str">
        <f>VLOOKUP(I383,[2]Presupuesto!$B$11:$C$587,2,0)</f>
        <v>OTROS INTERESES</v>
      </c>
      <c r="K383" s="121" t="str">
        <f>$K$17</f>
        <v>Desarrollo Curricular</v>
      </c>
      <c r="L383" s="121" t="s">
        <v>480</v>
      </c>
    </row>
    <row r="384" spans="3:12" x14ac:dyDescent="0.25">
      <c r="C384" s="122" t="s">
        <v>49</v>
      </c>
      <c r="D384" s="806"/>
      <c r="E384" s="228">
        <v>375</v>
      </c>
      <c r="F384" s="123">
        <v>20</v>
      </c>
      <c r="G384" s="120">
        <f t="shared" si="32"/>
        <v>7500</v>
      </c>
      <c r="H384" s="184" t="s">
        <v>193</v>
      </c>
      <c r="I384" s="205" t="s">
        <v>377</v>
      </c>
      <c r="J384" s="121" t="str">
        <f>VLOOKUP(I384,[2]Presupuesto!$B$11:$C$587,2,0)</f>
        <v>ALIMENTOS Y BEBIDAS PARA PERSONAS (31100-00)</v>
      </c>
      <c r="K384" s="121" t="s">
        <v>189</v>
      </c>
      <c r="L384" s="121" t="s">
        <v>466</v>
      </c>
    </row>
    <row r="385" spans="3:12" x14ac:dyDescent="0.25">
      <c r="C385" s="122" t="s">
        <v>50</v>
      </c>
      <c r="D385" s="806"/>
      <c r="E385" s="174">
        <v>1</v>
      </c>
      <c r="F385" s="141">
        <v>35000</v>
      </c>
      <c r="G385" s="120">
        <f t="shared" si="32"/>
        <v>35000</v>
      </c>
      <c r="H385" s="184" t="s">
        <v>194</v>
      </c>
      <c r="I385" s="205" t="s">
        <v>944</v>
      </c>
      <c r="J385" s="121" t="str">
        <f>VLOOKUP(I385,[2]Presupuesto!$B$11:$C$587,2,0)</f>
        <v>PASAJES AL EXTERIOR</v>
      </c>
      <c r="K385" s="121" t="s">
        <v>189</v>
      </c>
      <c r="L385" s="121" t="s">
        <v>466</v>
      </c>
    </row>
    <row r="386" spans="3:12" x14ac:dyDescent="0.25">
      <c r="C386" s="122" t="s">
        <v>487</v>
      </c>
      <c r="D386" s="806"/>
      <c r="E386" s="174">
        <v>50</v>
      </c>
      <c r="F386" s="141">
        <v>50</v>
      </c>
      <c r="G386" s="120">
        <f t="shared" si="32"/>
        <v>2500</v>
      </c>
      <c r="H386" s="184" t="s">
        <v>193</v>
      </c>
      <c r="I386" s="205" t="s">
        <v>360</v>
      </c>
      <c r="J386" s="121" t="str">
        <f>VLOOKUP(I386,[2]Presupuesto!$B$11:$C$587,2,0)</f>
        <v>IMPRENTA, PUBLIC. Y REPRODUC. (25300-00)</v>
      </c>
      <c r="K386" s="121" t="s">
        <v>189</v>
      </c>
      <c r="L386" s="121" t="s">
        <v>466</v>
      </c>
    </row>
    <row r="387" spans="3:12" x14ac:dyDescent="0.25">
      <c r="C387" s="122" t="s">
        <v>51</v>
      </c>
      <c r="D387" s="806"/>
      <c r="E387" s="228">
        <v>0</v>
      </c>
      <c r="F387" s="123">
        <v>85</v>
      </c>
      <c r="G387" s="120">
        <f t="shared" si="32"/>
        <v>0</v>
      </c>
      <c r="H387" s="184"/>
      <c r="I387" s="121" t="s">
        <v>1524</v>
      </c>
      <c r="J387" s="121" t="str">
        <f>VLOOKUP(I387,[2]Presupuesto!$B$11:$C$587,2,0)</f>
        <v>OTROS INTERESES</v>
      </c>
      <c r="K387" s="121" t="str">
        <f>$K$17</f>
        <v>Desarrollo Curricular</v>
      </c>
      <c r="L387" s="121" t="s">
        <v>480</v>
      </c>
    </row>
    <row r="388" spans="3:12" x14ac:dyDescent="0.25">
      <c r="C388" s="122" t="s">
        <v>180</v>
      </c>
      <c r="D388" s="806"/>
      <c r="E388" s="228">
        <v>0</v>
      </c>
      <c r="F388" s="123">
        <v>36</v>
      </c>
      <c r="G388" s="120">
        <f t="shared" si="32"/>
        <v>0</v>
      </c>
      <c r="H388" s="184"/>
      <c r="I388" s="121" t="s">
        <v>1524</v>
      </c>
      <c r="J388" s="121" t="str">
        <f>VLOOKUP(I388,[2]Presupuesto!$B$11:$C$587,2,0)</f>
        <v>OTROS INTERESES</v>
      </c>
      <c r="K388" s="121" t="str">
        <f>$K$17</f>
        <v>Desarrollo Curricular</v>
      </c>
      <c r="L388" s="121" t="s">
        <v>480</v>
      </c>
    </row>
    <row r="389" spans="3:12" x14ac:dyDescent="0.25">
      <c r="C389" s="122" t="s">
        <v>34</v>
      </c>
      <c r="D389" s="806"/>
      <c r="E389" s="228">
        <v>0</v>
      </c>
      <c r="F389" s="123">
        <v>80</v>
      </c>
      <c r="G389" s="120">
        <f t="shared" si="32"/>
        <v>0</v>
      </c>
      <c r="H389" s="184"/>
      <c r="I389" s="121" t="s">
        <v>1524</v>
      </c>
      <c r="J389" s="121" t="str">
        <f>VLOOKUP(I389,[2]Presupuesto!$B$11:$C$587,2,0)</f>
        <v>OTROS INTERESES</v>
      </c>
      <c r="K389" s="121" t="str">
        <f>$K$17</f>
        <v>Desarrollo Curricular</v>
      </c>
      <c r="L389" s="121" t="s">
        <v>480</v>
      </c>
    </row>
    <row r="390" spans="3:12" x14ac:dyDescent="0.25">
      <c r="C390" s="132" t="s">
        <v>52</v>
      </c>
      <c r="D390" s="806"/>
      <c r="E390" s="251">
        <v>0</v>
      </c>
      <c r="F390" s="142">
        <v>25</v>
      </c>
      <c r="G390" s="120">
        <f t="shared" si="32"/>
        <v>0</v>
      </c>
      <c r="H390" s="184"/>
      <c r="I390" s="121" t="s">
        <v>1524</v>
      </c>
      <c r="J390" s="121" t="str">
        <f>VLOOKUP(I390,[2]Presupuesto!$B$11:$C$587,2,0)</f>
        <v>OTROS INTERESES</v>
      </c>
      <c r="K390" s="121" t="str">
        <f>$K$17</f>
        <v>Desarrollo Curricular</v>
      </c>
      <c r="L390" s="121" t="s">
        <v>480</v>
      </c>
    </row>
    <row r="391" spans="3:12" ht="15.75" thickBot="1" x14ac:dyDescent="0.3">
      <c r="C391" s="255" t="s">
        <v>500</v>
      </c>
      <c r="D391" s="256">
        <v>1</v>
      </c>
      <c r="E391" s="257">
        <v>6.5</v>
      </c>
      <c r="F391" s="127">
        <v>2000</v>
      </c>
      <c r="G391" s="128">
        <f>D391*E391*F391</f>
        <v>13000</v>
      </c>
      <c r="H391" s="184" t="s">
        <v>194</v>
      </c>
      <c r="I391" s="205" t="s">
        <v>950</v>
      </c>
      <c r="J391" s="129" t="str">
        <f>VLOOKUP(I391,[2]Presupuesto!$B$11:$C$587,2,0)</f>
        <v>VIATICOS NACIONALES</v>
      </c>
      <c r="K391" s="121" t="s">
        <v>189</v>
      </c>
      <c r="L391" s="121" t="s">
        <v>466</v>
      </c>
    </row>
    <row r="394" spans="3:12" ht="14.45" x14ac:dyDescent="0.3">
      <c r="C394" s="72" t="s">
        <v>41</v>
      </c>
      <c r="D394" s="72"/>
      <c r="E394" s="72"/>
      <c r="F394" s="72"/>
      <c r="G394" s="72"/>
      <c r="H394" s="97"/>
      <c r="I394" s="72"/>
      <c r="J394" s="72"/>
    </row>
    <row r="395" spans="3:12" ht="14.45" x14ac:dyDescent="0.3">
      <c r="C395" s="72" t="s">
        <v>42</v>
      </c>
      <c r="D395" s="72"/>
      <c r="E395" s="72"/>
      <c r="F395" s="72"/>
      <c r="G395" s="72"/>
      <c r="H395" s="97"/>
      <c r="I395" s="72"/>
      <c r="J395" s="72"/>
    </row>
    <row r="396" spans="3:12" thickBot="1" x14ac:dyDescent="0.35">
      <c r="C396" s="201"/>
      <c r="D396" s="201"/>
      <c r="E396" s="201"/>
      <c r="F396" s="201"/>
      <c r="G396" s="201"/>
      <c r="H396" s="97"/>
      <c r="I396" s="201"/>
      <c r="J396" s="201"/>
      <c r="K396" s="135"/>
    </row>
    <row r="397" spans="3:12" thickBot="1" x14ac:dyDescent="0.35">
      <c r="C397" s="29" t="s">
        <v>43</v>
      </c>
      <c r="D397" s="30">
        <f>SUM(G404:G413)</f>
        <v>12800</v>
      </c>
      <c r="E397" s="116"/>
      <c r="F397" s="116"/>
      <c r="G397" s="116"/>
      <c r="H397" s="94"/>
      <c r="I397" s="94"/>
      <c r="J397" s="94"/>
      <c r="K397" s="135"/>
    </row>
    <row r="398" spans="3:12" ht="14.45" x14ac:dyDescent="0.3">
      <c r="C398" s="72"/>
      <c r="D398" s="31"/>
      <c r="E398" s="116"/>
      <c r="F398" s="116"/>
      <c r="G398" s="116"/>
      <c r="H398" s="94"/>
      <c r="I398" s="94"/>
      <c r="J398" s="94"/>
      <c r="K398" s="135"/>
    </row>
    <row r="399" spans="3:12" ht="14.45" x14ac:dyDescent="0.3">
      <c r="C399" s="72"/>
      <c r="D399" s="31"/>
      <c r="E399" s="116"/>
      <c r="F399" s="116"/>
      <c r="G399" s="116"/>
      <c r="H399" s="94"/>
      <c r="I399" s="94"/>
      <c r="J399" s="94"/>
      <c r="K399" s="135"/>
    </row>
    <row r="400" spans="3:12" ht="15.6" x14ac:dyDescent="0.3">
      <c r="C400" s="233" t="s">
        <v>458</v>
      </c>
      <c r="D400" s="234" t="s">
        <v>1765</v>
      </c>
      <c r="E400" s="116"/>
      <c r="F400" s="116"/>
      <c r="G400" s="116"/>
      <c r="H400" s="94"/>
      <c r="I400" s="94"/>
      <c r="J400" s="94"/>
      <c r="K400" s="135"/>
    </row>
    <row r="401" spans="3:12" ht="18" x14ac:dyDescent="0.3">
      <c r="C401" s="247" t="str">
        <f>IFERROR(VLOOKUP(D400,'[2]Desarrollo e Innov. Curricular'!$E:$F,2,FALSE),IFERROR(VLOOKUP(D400,[2]Investigación!$E:$F,2,FALSE),IFERROR(VLOOKUP(D400,'[2]Vinculación Univ. Sociedad'!$E:$F,2,FALSE),IFERROR(VLOOKUP(D400,'[2]Docencia y Profesorado Universi'!$E:$F,2,FALSE),IFERROR(VLOOKUP(D400,[2]Estudiantes!$E:$F,2,FALSE),IFERROR(VLOOKUP(D400,'[2]Gestion Administrativa'!$E:$F,2,FALSE),IFERROR(VLOOKUP(D400,'[2]Gestion Academica'!$E:$F,2,FALSE),IFERROR(VLOOKUP(D400,[2]Graduados!$E:$F,2,FALSE),IFERROR(VLOOKUP(D400,'[2]Gestión del Conocimiento'!$E:$F,2,FALSE),IFERROR(VLOOKUP(D400,[2]Gobernabilidad!$E:$F,2,FALSE),IFERROR(VLOOKUP(D400,'[2]NIVEL DE ES Y  SISTEMA NACIONAL'!$E:$F,2,FALSE),VLOOKUP(D400,'[2]Lo Esencial'!$E:$F,2,0))))))))))))</f>
        <v>Realización de 2 encuestas de satisfacción de los graduados, mediante jornada con ellos</v>
      </c>
      <c r="D401" s="31"/>
      <c r="E401" s="116"/>
      <c r="F401" s="116"/>
      <c r="G401" s="116"/>
      <c r="H401" s="94"/>
      <c r="I401" s="94"/>
      <c r="J401" s="94"/>
      <c r="K401" s="135"/>
    </row>
    <row r="402" spans="3:12" thickBot="1" x14ac:dyDescent="0.35">
      <c r="C402" s="72"/>
      <c r="D402" s="31"/>
      <c r="E402" s="116"/>
      <c r="F402" s="116"/>
      <c r="G402" s="116"/>
      <c r="H402" s="94"/>
      <c r="I402" s="94"/>
      <c r="J402" s="94"/>
      <c r="K402" s="135"/>
    </row>
    <row r="403" spans="3:12" ht="30.75" thickBot="1" x14ac:dyDescent="0.3">
      <c r="C403" s="149" t="s">
        <v>44</v>
      </c>
      <c r="D403" s="152" t="s">
        <v>45</v>
      </c>
      <c r="E403" s="151" t="s">
        <v>55</v>
      </c>
      <c r="F403" s="151" t="s">
        <v>57</v>
      </c>
      <c r="G403" s="150" t="s">
        <v>27</v>
      </c>
      <c r="H403" s="156" t="s">
        <v>195</v>
      </c>
      <c r="I403" s="151" t="s">
        <v>46</v>
      </c>
      <c r="J403" s="151" t="s">
        <v>196</v>
      </c>
      <c r="K403" s="151" t="s">
        <v>478</v>
      </c>
      <c r="L403" s="151" t="s">
        <v>479</v>
      </c>
    </row>
    <row r="404" spans="3:12" x14ac:dyDescent="0.25">
      <c r="C404" s="118" t="s">
        <v>47</v>
      </c>
      <c r="D404" s="805">
        <v>80</v>
      </c>
      <c r="E404" s="181">
        <v>0</v>
      </c>
      <c r="F404" s="138">
        <v>20000</v>
      </c>
      <c r="G404" s="120">
        <f t="shared" ref="G404:G412" si="33">E404*F404</f>
        <v>0</v>
      </c>
      <c r="H404" s="184" t="s">
        <v>193</v>
      </c>
      <c r="I404" s="121" t="s">
        <v>1516</v>
      </c>
      <c r="J404" s="121" t="str">
        <f>VLOOKUP(I404,[2]Presupuesto!$B$11:$C$587,2,0)</f>
        <v>INTERESES DE INSTITUCIONES PUBLICAS FINANCIERAS</v>
      </c>
      <c r="K404" s="258" t="s">
        <v>188</v>
      </c>
      <c r="L404" s="121" t="s">
        <v>462</v>
      </c>
    </row>
    <row r="405" spans="3:12" x14ac:dyDescent="0.25">
      <c r="C405" s="122" t="s">
        <v>48</v>
      </c>
      <c r="D405" s="806"/>
      <c r="E405" s="228">
        <v>0</v>
      </c>
      <c r="F405" s="123">
        <v>50</v>
      </c>
      <c r="G405" s="120">
        <f t="shared" si="33"/>
        <v>0</v>
      </c>
      <c r="H405" s="184"/>
      <c r="I405" s="121" t="s">
        <v>1524</v>
      </c>
      <c r="J405" s="121" t="str">
        <f>VLOOKUP(I405,[2]Presupuesto!$B$11:$C$587,2,0)</f>
        <v>OTROS INTERESES</v>
      </c>
      <c r="K405" s="121" t="str">
        <f>$K$17</f>
        <v>Desarrollo Curricular</v>
      </c>
      <c r="L405" s="121" t="s">
        <v>480</v>
      </c>
    </row>
    <row r="406" spans="3:12" x14ac:dyDescent="0.25">
      <c r="C406" s="122" t="s">
        <v>49</v>
      </c>
      <c r="D406" s="806"/>
      <c r="E406" s="228">
        <f>D404</f>
        <v>80</v>
      </c>
      <c r="F406" s="123">
        <v>150</v>
      </c>
      <c r="G406" s="120">
        <f t="shared" si="33"/>
        <v>12000</v>
      </c>
      <c r="H406" s="184" t="s">
        <v>193</v>
      </c>
      <c r="I406" s="121" t="s">
        <v>377</v>
      </c>
      <c r="J406" s="121" t="str">
        <f>VLOOKUP(I406,[2]Presupuesto!$B$11:$C$587,2,0)</f>
        <v>ALIMENTOS Y BEBIDAS PARA PERSONAS (31100-00)</v>
      </c>
      <c r="K406" s="121" t="s">
        <v>190</v>
      </c>
      <c r="L406" s="121" t="s">
        <v>465</v>
      </c>
    </row>
    <row r="407" spans="3:12" x14ac:dyDescent="0.25">
      <c r="C407" s="122" t="s">
        <v>50</v>
      </c>
      <c r="D407" s="806"/>
      <c r="E407" s="174">
        <v>0</v>
      </c>
      <c r="F407" s="141">
        <v>10000</v>
      </c>
      <c r="G407" s="120">
        <f t="shared" si="33"/>
        <v>0</v>
      </c>
      <c r="H407" s="184"/>
      <c r="I407" s="121" t="s">
        <v>1524</v>
      </c>
      <c r="J407" s="121" t="str">
        <f>VLOOKUP(I407,[2]Presupuesto!$B$11:$C$587,2,0)</f>
        <v>OTROS INTERESES</v>
      </c>
      <c r="K407" s="121" t="str">
        <f t="shared" ref="K407:K413" si="34">$K$17</f>
        <v>Desarrollo Curricular</v>
      </c>
      <c r="L407" s="121" t="s">
        <v>480</v>
      </c>
    </row>
    <row r="408" spans="3:12" x14ac:dyDescent="0.25">
      <c r="C408" s="122" t="s">
        <v>487</v>
      </c>
      <c r="D408" s="806"/>
      <c r="E408" s="174">
        <v>80</v>
      </c>
      <c r="F408" s="141">
        <v>10</v>
      </c>
      <c r="G408" s="120">
        <f t="shared" si="33"/>
        <v>800</v>
      </c>
      <c r="H408" s="184" t="s">
        <v>193</v>
      </c>
      <c r="I408" s="205" t="s">
        <v>360</v>
      </c>
      <c r="J408" s="121" t="str">
        <f>VLOOKUP(I408,[2]Presupuesto!$B$11:$C$587,2,0)</f>
        <v>IMPRENTA, PUBLIC. Y REPRODUC. (25300-00)</v>
      </c>
      <c r="K408" s="121" t="s">
        <v>190</v>
      </c>
      <c r="L408" s="121" t="s">
        <v>465</v>
      </c>
    </row>
    <row r="409" spans="3:12" x14ac:dyDescent="0.25">
      <c r="C409" s="122" t="s">
        <v>51</v>
      </c>
      <c r="D409" s="806"/>
      <c r="E409" s="228">
        <v>0</v>
      </c>
      <c r="F409" s="123">
        <v>85</v>
      </c>
      <c r="G409" s="120">
        <f t="shared" si="33"/>
        <v>0</v>
      </c>
      <c r="H409" s="184"/>
      <c r="I409" s="121" t="s">
        <v>1524</v>
      </c>
      <c r="J409" s="121" t="str">
        <f>VLOOKUP(I409,[2]Presupuesto!$B$11:$C$587,2,0)</f>
        <v>OTROS INTERESES</v>
      </c>
      <c r="K409" s="121" t="str">
        <f t="shared" si="34"/>
        <v>Desarrollo Curricular</v>
      </c>
      <c r="L409" s="121" t="s">
        <v>480</v>
      </c>
    </row>
    <row r="410" spans="3:12" x14ac:dyDescent="0.25">
      <c r="C410" s="122" t="s">
        <v>180</v>
      </c>
      <c r="D410" s="806"/>
      <c r="E410" s="228">
        <v>0</v>
      </c>
      <c r="F410" s="123">
        <v>36</v>
      </c>
      <c r="G410" s="120">
        <f t="shared" si="33"/>
        <v>0</v>
      </c>
      <c r="H410" s="184"/>
      <c r="I410" s="121" t="s">
        <v>1524</v>
      </c>
      <c r="J410" s="121" t="str">
        <f>VLOOKUP(I410,[2]Presupuesto!$B$11:$C$587,2,0)</f>
        <v>OTROS INTERESES</v>
      </c>
      <c r="K410" s="121" t="str">
        <f t="shared" si="34"/>
        <v>Desarrollo Curricular</v>
      </c>
      <c r="L410" s="121" t="s">
        <v>480</v>
      </c>
    </row>
    <row r="411" spans="3:12" x14ac:dyDescent="0.25">
      <c r="C411" s="122" t="s">
        <v>34</v>
      </c>
      <c r="D411" s="806"/>
      <c r="E411" s="228">
        <v>0</v>
      </c>
      <c r="F411" s="123">
        <v>80</v>
      </c>
      <c r="G411" s="120">
        <f t="shared" si="33"/>
        <v>0</v>
      </c>
      <c r="H411" s="184"/>
      <c r="I411" s="121" t="s">
        <v>1524</v>
      </c>
      <c r="J411" s="121" t="str">
        <f>VLOOKUP(I411,[2]Presupuesto!$B$11:$C$587,2,0)</f>
        <v>OTROS INTERESES</v>
      </c>
      <c r="K411" s="121" t="str">
        <f t="shared" si="34"/>
        <v>Desarrollo Curricular</v>
      </c>
      <c r="L411" s="121" t="s">
        <v>480</v>
      </c>
    </row>
    <row r="412" spans="3:12" x14ac:dyDescent="0.25">
      <c r="C412" s="132" t="s">
        <v>52</v>
      </c>
      <c r="D412" s="806"/>
      <c r="E412" s="251">
        <v>0</v>
      </c>
      <c r="F412" s="142">
        <v>25</v>
      </c>
      <c r="G412" s="120">
        <f t="shared" si="33"/>
        <v>0</v>
      </c>
      <c r="H412" s="184"/>
      <c r="I412" s="121" t="s">
        <v>1524</v>
      </c>
      <c r="J412" s="121" t="str">
        <f>VLOOKUP(I412,[2]Presupuesto!$B$11:$C$587,2,0)</f>
        <v>OTROS INTERESES</v>
      </c>
      <c r="K412" s="121" t="str">
        <f t="shared" si="34"/>
        <v>Desarrollo Curricular</v>
      </c>
      <c r="L412" s="121" t="s">
        <v>480</v>
      </c>
    </row>
    <row r="413" spans="3:12" ht="15.75" thickBot="1" x14ac:dyDescent="0.3">
      <c r="C413" s="255" t="s">
        <v>500</v>
      </c>
      <c r="D413" s="256">
        <v>0</v>
      </c>
      <c r="E413" s="257">
        <v>0</v>
      </c>
      <c r="F413" s="127">
        <f>HLOOKUP(C413,$AH$2:$BU$3,2,0)</f>
        <v>1150</v>
      </c>
      <c r="G413" s="128">
        <f>D413*E413*F413</f>
        <v>0</v>
      </c>
      <c r="H413" s="184"/>
      <c r="I413" s="121" t="s">
        <v>1524</v>
      </c>
      <c r="J413" s="129" t="str">
        <f>VLOOKUP(I413,[2]Presupuesto!$B$11:$C$587,2,0)</f>
        <v>OTROS INTERESES</v>
      </c>
      <c r="K413" s="121" t="str">
        <f t="shared" si="34"/>
        <v>Desarrollo Curricular</v>
      </c>
      <c r="L413" s="121" t="s">
        <v>480</v>
      </c>
    </row>
    <row r="416" spans="3:12" ht="14.45" x14ac:dyDescent="0.3">
      <c r="C416" s="72" t="s">
        <v>2040</v>
      </c>
      <c r="D416" s="72"/>
      <c r="E416" s="72"/>
      <c r="F416" s="72"/>
      <c r="G416" s="72"/>
      <c r="H416" s="97"/>
      <c r="I416" s="72"/>
      <c r="J416" s="72"/>
    </row>
    <row r="417" spans="3:12" ht="14.45" x14ac:dyDescent="0.3">
      <c r="C417" s="72" t="s">
        <v>2041</v>
      </c>
      <c r="D417" s="72"/>
      <c r="E417" s="72"/>
      <c r="F417" s="72"/>
      <c r="G417" s="72"/>
      <c r="H417" s="97"/>
      <c r="I417" s="72"/>
      <c r="J417" s="72"/>
    </row>
    <row r="418" spans="3:12" thickBot="1" x14ac:dyDescent="0.35">
      <c r="C418" s="201"/>
      <c r="D418" s="201"/>
      <c r="E418" s="201"/>
      <c r="F418" s="201"/>
      <c r="G418" s="201"/>
      <c r="H418" s="97"/>
      <c r="I418" s="201"/>
      <c r="J418" s="201"/>
      <c r="K418" s="135"/>
    </row>
    <row r="419" spans="3:12" thickBot="1" x14ac:dyDescent="0.35">
      <c r="C419" s="29" t="s">
        <v>43</v>
      </c>
      <c r="D419" s="30">
        <f>SUM(G426:G435)</f>
        <v>3000</v>
      </c>
      <c r="E419" s="116"/>
      <c r="F419" s="116"/>
      <c r="G419" s="116"/>
      <c r="H419" s="94"/>
      <c r="I419" s="94"/>
      <c r="J419" s="94"/>
      <c r="K419" s="135"/>
    </row>
    <row r="420" spans="3:12" ht="14.45" x14ac:dyDescent="0.3">
      <c r="C420" s="72"/>
      <c r="D420" s="31"/>
      <c r="E420" s="116"/>
      <c r="F420" s="116"/>
      <c r="G420" s="116"/>
      <c r="H420" s="94"/>
      <c r="I420" s="94"/>
      <c r="J420" s="94"/>
      <c r="K420" s="135"/>
    </row>
    <row r="421" spans="3:12" ht="14.45" x14ac:dyDescent="0.3">
      <c r="C421" s="72"/>
      <c r="D421" s="31"/>
      <c r="E421" s="116"/>
      <c r="F421" s="116"/>
      <c r="G421" s="116"/>
      <c r="H421" s="94"/>
      <c r="I421" s="94"/>
      <c r="J421" s="94"/>
      <c r="K421" s="135"/>
    </row>
    <row r="422" spans="3:12" ht="15.6" x14ac:dyDescent="0.3">
      <c r="C422" s="233" t="s">
        <v>458</v>
      </c>
      <c r="D422" s="234" t="s">
        <v>1755</v>
      </c>
      <c r="E422" s="116"/>
      <c r="F422" s="116"/>
      <c r="G422" s="116"/>
      <c r="H422" s="94"/>
      <c r="I422" s="94"/>
      <c r="J422" s="94"/>
      <c r="K422" s="135"/>
    </row>
    <row r="423" spans="3:12" ht="18" x14ac:dyDescent="0.3">
      <c r="C423" s="247" t="s">
        <v>2237</v>
      </c>
      <c r="D423" s="31"/>
      <c r="E423" s="116"/>
      <c r="F423" s="116"/>
      <c r="G423" s="116"/>
      <c r="H423" s="94"/>
      <c r="I423" s="94"/>
      <c r="J423" s="94"/>
      <c r="K423" s="135"/>
    </row>
    <row r="424" spans="3:12" thickBot="1" x14ac:dyDescent="0.35">
      <c r="C424" s="72"/>
      <c r="D424" s="31"/>
      <c r="E424" s="116"/>
      <c r="F424" s="116"/>
      <c r="G424" s="116"/>
      <c r="H424" s="94"/>
      <c r="I424" s="94"/>
      <c r="J424" s="94"/>
      <c r="K424" s="135"/>
    </row>
    <row r="425" spans="3:12" ht="30.75" thickBot="1" x14ac:dyDescent="0.3">
      <c r="C425" s="149" t="s">
        <v>44</v>
      </c>
      <c r="D425" s="152" t="s">
        <v>45</v>
      </c>
      <c r="E425" s="151" t="s">
        <v>55</v>
      </c>
      <c r="F425" s="151" t="s">
        <v>57</v>
      </c>
      <c r="G425" s="150" t="s">
        <v>27</v>
      </c>
      <c r="H425" s="156" t="s">
        <v>195</v>
      </c>
      <c r="I425" s="151" t="s">
        <v>46</v>
      </c>
      <c r="J425" s="151" t="s">
        <v>196</v>
      </c>
      <c r="K425" s="151" t="s">
        <v>478</v>
      </c>
      <c r="L425" s="151" t="s">
        <v>479</v>
      </c>
    </row>
    <row r="426" spans="3:12" x14ac:dyDescent="0.25">
      <c r="C426" s="118" t="s">
        <v>47</v>
      </c>
      <c r="D426" s="805">
        <v>0</v>
      </c>
      <c r="E426" s="181">
        <v>0</v>
      </c>
      <c r="F426" s="138">
        <v>20000</v>
      </c>
      <c r="G426" s="120">
        <f t="shared" ref="G426:G434" si="35">E426*F426</f>
        <v>0</v>
      </c>
      <c r="H426" s="184" t="s">
        <v>193</v>
      </c>
      <c r="I426" s="121" t="s">
        <v>1516</v>
      </c>
      <c r="J426" s="121" t="str">
        <f>VLOOKUP(I426,[3]Presupuesto!$B$11:$C$587,2,0)</f>
        <v>INTERESES DE INSTITUCIONES PUBLICAS FINANCIERAS</v>
      </c>
      <c r="K426" s="258" t="s">
        <v>188</v>
      </c>
      <c r="L426" s="121" t="s">
        <v>462</v>
      </c>
    </row>
    <row r="427" spans="3:12" x14ac:dyDescent="0.25">
      <c r="C427" s="122" t="s">
        <v>48</v>
      </c>
      <c r="D427" s="806"/>
      <c r="E427" s="228">
        <f>D426</f>
        <v>0</v>
      </c>
      <c r="F427" s="123">
        <v>50</v>
      </c>
      <c r="G427" s="120">
        <f t="shared" si="35"/>
        <v>0</v>
      </c>
      <c r="H427" s="184"/>
      <c r="I427" s="121" t="s">
        <v>1524</v>
      </c>
      <c r="J427" s="121" t="str">
        <f>VLOOKUP(I427,[3]Presupuesto!$B$11:$C$587,2,0)</f>
        <v>OTROS INTERESES</v>
      </c>
      <c r="K427" s="121" t="str">
        <f>$K$17</f>
        <v>Desarrollo Curricular</v>
      </c>
      <c r="L427" s="121" t="s">
        <v>480</v>
      </c>
    </row>
    <row r="428" spans="3:12" x14ac:dyDescent="0.25">
      <c r="C428" s="122" t="s">
        <v>49</v>
      </c>
      <c r="D428" s="806"/>
      <c r="E428" s="228">
        <v>20</v>
      </c>
      <c r="F428" s="123">
        <v>150</v>
      </c>
      <c r="G428" s="120">
        <f t="shared" si="35"/>
        <v>3000</v>
      </c>
      <c r="H428" s="184" t="s">
        <v>193</v>
      </c>
      <c r="I428" s="121" t="s">
        <v>377</v>
      </c>
      <c r="J428" s="121" t="str">
        <f>VLOOKUP(I428,[4]Presupuesto!$B$8:$C$584,2,0)</f>
        <v>ALIMENTOS Y BEBIDAS PARA PERSONAS (31100-00)</v>
      </c>
      <c r="K428" s="121" t="s">
        <v>188</v>
      </c>
      <c r="L428" s="121" t="s">
        <v>464</v>
      </c>
    </row>
    <row r="429" spans="3:12" x14ac:dyDescent="0.25">
      <c r="C429" s="122" t="s">
        <v>50</v>
      </c>
      <c r="D429" s="806"/>
      <c r="E429" s="174">
        <v>0</v>
      </c>
      <c r="F429" s="141">
        <v>10000</v>
      </c>
      <c r="G429" s="120">
        <f t="shared" si="35"/>
        <v>0</v>
      </c>
      <c r="H429" s="184"/>
      <c r="I429" s="121" t="s">
        <v>1524</v>
      </c>
      <c r="J429" s="121" t="str">
        <f>VLOOKUP(I429,[3]Presupuesto!$B$11:$C$587,2,0)</f>
        <v>OTROS INTERESES</v>
      </c>
      <c r="K429" s="121" t="str">
        <f t="shared" ref="K429:K434" si="36">$K$17</f>
        <v>Desarrollo Curricular</v>
      </c>
      <c r="L429" s="121" t="s">
        <v>480</v>
      </c>
    </row>
    <row r="430" spans="3:12" x14ac:dyDescent="0.25">
      <c r="C430" s="122" t="s">
        <v>487</v>
      </c>
      <c r="D430" s="806"/>
      <c r="E430" s="174">
        <v>0</v>
      </c>
      <c r="F430" s="141">
        <v>250</v>
      </c>
      <c r="G430" s="120">
        <f t="shared" si="35"/>
        <v>0</v>
      </c>
      <c r="H430" s="184"/>
      <c r="I430" s="121" t="s">
        <v>1524</v>
      </c>
      <c r="J430" s="121" t="str">
        <f>VLOOKUP(I430,[3]Presupuesto!$B$11:$C$587,2,0)</f>
        <v>OTROS INTERESES</v>
      </c>
      <c r="K430" s="121" t="str">
        <f t="shared" si="36"/>
        <v>Desarrollo Curricular</v>
      </c>
      <c r="L430" s="121" t="s">
        <v>480</v>
      </c>
    </row>
    <row r="431" spans="3:12" x14ac:dyDescent="0.25">
      <c r="C431" s="122" t="s">
        <v>51</v>
      </c>
      <c r="D431" s="806"/>
      <c r="E431" s="228">
        <f>(D426*25)/500</f>
        <v>0</v>
      </c>
      <c r="F431" s="123">
        <v>85</v>
      </c>
      <c r="G431" s="120">
        <f t="shared" si="35"/>
        <v>0</v>
      </c>
      <c r="H431" s="184"/>
      <c r="I431" s="121" t="s">
        <v>1524</v>
      </c>
      <c r="J431" s="121" t="str">
        <f>VLOOKUP(I431,[3]Presupuesto!$B$11:$C$587,2,0)</f>
        <v>OTROS INTERESES</v>
      </c>
      <c r="K431" s="121" t="str">
        <f t="shared" si="36"/>
        <v>Desarrollo Curricular</v>
      </c>
      <c r="L431" s="121" t="s">
        <v>480</v>
      </c>
    </row>
    <row r="432" spans="3:12" x14ac:dyDescent="0.25">
      <c r="C432" s="122" t="s">
        <v>180</v>
      </c>
      <c r="D432" s="806"/>
      <c r="E432" s="228">
        <f>D426/12</f>
        <v>0</v>
      </c>
      <c r="F432" s="123">
        <v>36</v>
      </c>
      <c r="G432" s="120">
        <f t="shared" si="35"/>
        <v>0</v>
      </c>
      <c r="H432" s="184"/>
      <c r="I432" s="121" t="s">
        <v>1524</v>
      </c>
      <c r="J432" s="121" t="str">
        <f>VLOOKUP(I432,[3]Presupuesto!$B$11:$C$587,2,0)</f>
        <v>OTROS INTERESES</v>
      </c>
      <c r="K432" s="121" t="str">
        <f t="shared" si="36"/>
        <v>Desarrollo Curricular</v>
      </c>
      <c r="L432" s="121" t="s">
        <v>480</v>
      </c>
    </row>
    <row r="433" spans="3:12" x14ac:dyDescent="0.25">
      <c r="C433" s="122" t="s">
        <v>34</v>
      </c>
      <c r="D433" s="806"/>
      <c r="E433" s="228">
        <f>D426/12</f>
        <v>0</v>
      </c>
      <c r="F433" s="123">
        <v>80</v>
      </c>
      <c r="G433" s="120">
        <f t="shared" si="35"/>
        <v>0</v>
      </c>
      <c r="H433" s="184"/>
      <c r="I433" s="121" t="s">
        <v>1524</v>
      </c>
      <c r="J433" s="121" t="str">
        <f>VLOOKUP(I433,[3]Presupuesto!$B$11:$C$587,2,0)</f>
        <v>OTROS INTERESES</v>
      </c>
      <c r="K433" s="121" t="str">
        <f t="shared" si="36"/>
        <v>Desarrollo Curricular</v>
      </c>
      <c r="L433" s="121" t="s">
        <v>480</v>
      </c>
    </row>
    <row r="434" spans="3:12" x14ac:dyDescent="0.25">
      <c r="C434" s="132" t="s">
        <v>52</v>
      </c>
      <c r="D434" s="806"/>
      <c r="E434" s="251">
        <v>0</v>
      </c>
      <c r="F434" s="142">
        <v>25</v>
      </c>
      <c r="G434" s="120">
        <f t="shared" si="35"/>
        <v>0</v>
      </c>
      <c r="H434" s="184"/>
      <c r="I434" s="121" t="s">
        <v>1524</v>
      </c>
      <c r="J434" s="121" t="str">
        <f>VLOOKUP(I434,[3]Presupuesto!$B$11:$C$587,2,0)</f>
        <v>OTROS INTERESES</v>
      </c>
      <c r="K434" s="121" t="str">
        <f t="shared" si="36"/>
        <v>Desarrollo Curricular</v>
      </c>
      <c r="L434" s="121" t="s">
        <v>480</v>
      </c>
    </row>
    <row r="435" spans="3:12" ht="15.75" thickBot="1" x14ac:dyDescent="0.3">
      <c r="C435" s="255" t="s">
        <v>502</v>
      </c>
      <c r="D435" s="256">
        <v>0</v>
      </c>
      <c r="E435" s="257">
        <v>5</v>
      </c>
      <c r="F435" s="127">
        <f>HLOOKUP(C435,$AH$2:$BU$3,2,0)</f>
        <v>1750</v>
      </c>
      <c r="G435" s="128">
        <f>D435*E435*F435</f>
        <v>0</v>
      </c>
      <c r="H435" s="184" t="s">
        <v>193</v>
      </c>
      <c r="I435" s="121" t="s">
        <v>950</v>
      </c>
      <c r="J435" s="129" t="str">
        <f>VLOOKUP(I435,[4]Presupuesto!$B$8:$C$584,2,0)</f>
        <v>VIATICOS NACIONALES</v>
      </c>
      <c r="K435" s="121" t="s">
        <v>188</v>
      </c>
      <c r="L435" s="121" t="s">
        <v>480</v>
      </c>
    </row>
    <row r="436" spans="3:12" ht="14.45" x14ac:dyDescent="0.3">
      <c r="C436" s="116"/>
      <c r="E436" s="135"/>
      <c r="F436" s="135"/>
      <c r="G436" s="135"/>
      <c r="H436" s="198"/>
      <c r="I436" s="135"/>
      <c r="J436" s="135"/>
      <c r="K436" s="135"/>
    </row>
    <row r="437" spans="3:12" thickBot="1" x14ac:dyDescent="0.35"/>
    <row r="438" spans="3:12" thickBot="1" x14ac:dyDescent="0.35">
      <c r="C438" s="29" t="s">
        <v>43</v>
      </c>
      <c r="D438" s="30">
        <f>SUM(G445:G454)</f>
        <v>32000</v>
      </c>
      <c r="E438" s="116"/>
      <c r="F438" s="116">
        <v>2</v>
      </c>
      <c r="G438" s="116"/>
      <c r="H438" s="94"/>
      <c r="I438" s="94"/>
      <c r="J438" s="94"/>
      <c r="K438" s="135"/>
    </row>
    <row r="439" spans="3:12" ht="14.45" x14ac:dyDescent="0.3">
      <c r="C439" s="72"/>
      <c r="D439" s="31"/>
      <c r="E439" s="116"/>
      <c r="F439" s="116"/>
      <c r="G439" s="116"/>
      <c r="H439" s="94"/>
      <c r="I439" s="94"/>
      <c r="J439" s="94"/>
      <c r="K439" s="135"/>
    </row>
    <row r="440" spans="3:12" ht="14.45" x14ac:dyDescent="0.3">
      <c r="C440" s="72"/>
      <c r="D440" s="31"/>
      <c r="E440" s="116"/>
      <c r="F440" s="116"/>
      <c r="G440" s="116"/>
      <c r="H440" s="94"/>
      <c r="I440" s="94"/>
      <c r="J440" s="94"/>
      <c r="K440" s="135"/>
    </row>
    <row r="441" spans="3:12" ht="15.6" x14ac:dyDescent="0.3">
      <c r="C441" s="233" t="s">
        <v>458</v>
      </c>
      <c r="D441" s="234" t="s">
        <v>1964</v>
      </c>
      <c r="E441" s="116"/>
      <c r="F441" s="116"/>
      <c r="G441" s="116"/>
      <c r="H441" s="94"/>
      <c r="I441" s="94"/>
      <c r="J441" s="94"/>
      <c r="K441" s="135"/>
    </row>
    <row r="442" spans="3:12" ht="18" x14ac:dyDescent="0.3">
      <c r="C442" s="247" t="s">
        <v>2042</v>
      </c>
      <c r="D442" s="31"/>
      <c r="E442" s="116"/>
      <c r="F442" s="116"/>
      <c r="G442" s="116"/>
      <c r="H442" s="94"/>
      <c r="I442" s="94"/>
      <c r="J442" s="94"/>
      <c r="K442" s="135"/>
    </row>
    <row r="443" spans="3:12" thickBot="1" x14ac:dyDescent="0.35">
      <c r="C443" s="72"/>
      <c r="D443" s="31"/>
      <c r="E443" s="116"/>
      <c r="F443" s="116"/>
      <c r="G443" s="116"/>
      <c r="H443" s="94"/>
      <c r="I443" s="94"/>
      <c r="J443" s="94"/>
      <c r="K443" s="135"/>
    </row>
    <row r="444" spans="3:12" ht="30.75" thickBot="1" x14ac:dyDescent="0.3">
      <c r="C444" s="149" t="s">
        <v>44</v>
      </c>
      <c r="D444" s="152" t="s">
        <v>45</v>
      </c>
      <c r="E444" s="151" t="s">
        <v>55</v>
      </c>
      <c r="F444" s="151" t="s">
        <v>57</v>
      </c>
      <c r="G444" s="150" t="s">
        <v>27</v>
      </c>
      <c r="H444" s="156" t="s">
        <v>195</v>
      </c>
      <c r="I444" s="151" t="s">
        <v>46</v>
      </c>
      <c r="J444" s="151" t="s">
        <v>196</v>
      </c>
      <c r="K444" s="151" t="s">
        <v>478</v>
      </c>
      <c r="L444" s="151" t="s">
        <v>479</v>
      </c>
    </row>
    <row r="445" spans="3:12" x14ac:dyDescent="0.25">
      <c r="C445" s="118" t="s">
        <v>47</v>
      </c>
      <c r="D445" s="805"/>
      <c r="E445" s="181">
        <v>1</v>
      </c>
      <c r="F445" s="138">
        <v>20000</v>
      </c>
      <c r="G445" s="120">
        <f t="shared" ref="G445:G453" si="37">E445*F445</f>
        <v>20000</v>
      </c>
      <c r="H445" s="184" t="s">
        <v>193</v>
      </c>
      <c r="I445" s="121" t="s">
        <v>890</v>
      </c>
      <c r="J445" s="121" t="str">
        <f>VLOOKUP(I445,[4]Presupuesto!$B$8:$C$584,2,0)</f>
        <v>SERVICIO DE CAPACITACION EDUC. SUPERIOR</v>
      </c>
      <c r="K445" s="258" t="s">
        <v>188</v>
      </c>
      <c r="L445" s="121" t="s">
        <v>480</v>
      </c>
    </row>
    <row r="446" spans="3:12" x14ac:dyDescent="0.25">
      <c r="C446" s="122" t="s">
        <v>48</v>
      </c>
      <c r="D446" s="806"/>
      <c r="E446" s="228">
        <f>D445</f>
        <v>0</v>
      </c>
      <c r="F446" s="123">
        <v>50</v>
      </c>
      <c r="G446" s="120">
        <f t="shared" si="37"/>
        <v>0</v>
      </c>
      <c r="H446" s="184"/>
      <c r="I446" s="121" t="s">
        <v>1524</v>
      </c>
      <c r="J446" s="121" t="str">
        <f>VLOOKUP(I446,[4]Presupuesto!$B$8:$C$584,2,0)</f>
        <v>OTROS INTERESES</v>
      </c>
      <c r="K446" s="121" t="str">
        <f>$K$17</f>
        <v>Desarrollo Curricular</v>
      </c>
      <c r="L446" s="121"/>
    </row>
    <row r="447" spans="3:12" x14ac:dyDescent="0.25">
      <c r="C447" s="122" t="s">
        <v>49</v>
      </c>
      <c r="D447" s="806"/>
      <c r="E447" s="228">
        <v>20</v>
      </c>
      <c r="F447" s="123">
        <v>100</v>
      </c>
      <c r="G447" s="120">
        <f t="shared" si="37"/>
        <v>2000</v>
      </c>
      <c r="H447" s="184" t="s">
        <v>193</v>
      </c>
      <c r="I447" s="121" t="s">
        <v>377</v>
      </c>
      <c r="J447" s="121" t="str">
        <f>VLOOKUP(I447,[4]Presupuesto!$B$8:$C$584,2,0)</f>
        <v>ALIMENTOS Y BEBIDAS PARA PERSONAS (31100-00)</v>
      </c>
      <c r="K447" s="121" t="s">
        <v>188</v>
      </c>
      <c r="L447" s="121" t="s">
        <v>480</v>
      </c>
    </row>
    <row r="448" spans="3:12" x14ac:dyDescent="0.25">
      <c r="C448" s="122" t="s">
        <v>50</v>
      </c>
      <c r="D448" s="806"/>
      <c r="E448" s="174">
        <v>1</v>
      </c>
      <c r="F448" s="141">
        <v>10000</v>
      </c>
      <c r="G448" s="120">
        <f t="shared" si="37"/>
        <v>10000</v>
      </c>
      <c r="H448" s="184" t="s">
        <v>193</v>
      </c>
      <c r="I448" s="121" t="s">
        <v>944</v>
      </c>
      <c r="J448" s="121" t="str">
        <f>VLOOKUP(I448,[4]Presupuesto!$B$8:$C$584,2,0)</f>
        <v>PASAJES AL EXTERIOR</v>
      </c>
      <c r="K448" s="121" t="s">
        <v>188</v>
      </c>
      <c r="L448" s="121" t="s">
        <v>480</v>
      </c>
    </row>
    <row r="449" spans="3:12" x14ac:dyDescent="0.25">
      <c r="C449" s="122" t="s">
        <v>2043</v>
      </c>
      <c r="D449" s="806"/>
      <c r="E449" s="174">
        <v>5</v>
      </c>
      <c r="F449" s="141">
        <v>0</v>
      </c>
      <c r="G449" s="120">
        <f t="shared" si="37"/>
        <v>0</v>
      </c>
      <c r="H449" s="184" t="s">
        <v>193</v>
      </c>
      <c r="I449" s="121" t="s">
        <v>950</v>
      </c>
      <c r="J449" s="121" t="str">
        <f>VLOOKUP(I449,[4]Presupuesto!$B$8:$C$584,2,0)</f>
        <v>VIATICOS NACIONALES</v>
      </c>
      <c r="K449" s="121" t="s">
        <v>188</v>
      </c>
      <c r="L449" s="121" t="s">
        <v>480</v>
      </c>
    </row>
    <row r="450" spans="3:12" x14ac:dyDescent="0.25">
      <c r="C450" s="122" t="s">
        <v>51</v>
      </c>
      <c r="D450" s="806"/>
      <c r="E450" s="228">
        <f>(D445*25)/500</f>
        <v>0</v>
      </c>
      <c r="F450" s="123">
        <v>85</v>
      </c>
      <c r="G450" s="120">
        <f t="shared" si="37"/>
        <v>0</v>
      </c>
      <c r="H450" s="184"/>
      <c r="I450" s="121" t="s">
        <v>1524</v>
      </c>
      <c r="J450" s="121" t="str">
        <f>VLOOKUP(I450,[4]Presupuesto!$B$8:$C$584,2,0)</f>
        <v>OTROS INTERESES</v>
      </c>
      <c r="K450" s="121" t="str">
        <f>$K$17</f>
        <v>Desarrollo Curricular</v>
      </c>
      <c r="L450" s="121"/>
    </row>
    <row r="451" spans="3:12" x14ac:dyDescent="0.25">
      <c r="C451" s="122" t="s">
        <v>180</v>
      </c>
      <c r="D451" s="806"/>
      <c r="E451" s="228">
        <v>0</v>
      </c>
      <c r="F451" s="123">
        <v>36</v>
      </c>
      <c r="G451" s="120">
        <f t="shared" si="37"/>
        <v>0</v>
      </c>
      <c r="H451" s="184"/>
      <c r="I451" s="121" t="s">
        <v>1524</v>
      </c>
      <c r="J451" s="121" t="str">
        <f>VLOOKUP(I451,[4]Presupuesto!$B$8:$C$584,2,0)</f>
        <v>OTROS INTERESES</v>
      </c>
      <c r="K451" s="121" t="str">
        <f>$K$17</f>
        <v>Desarrollo Curricular</v>
      </c>
      <c r="L451" s="121"/>
    </row>
    <row r="452" spans="3:12" x14ac:dyDescent="0.25">
      <c r="C452" s="122" t="s">
        <v>34</v>
      </c>
      <c r="D452" s="806"/>
      <c r="E452" s="228">
        <f>D445/12</f>
        <v>0</v>
      </c>
      <c r="F452" s="123">
        <v>80</v>
      </c>
      <c r="G452" s="120">
        <f t="shared" si="37"/>
        <v>0</v>
      </c>
      <c r="H452" s="184"/>
      <c r="I452" s="121" t="s">
        <v>1524</v>
      </c>
      <c r="J452" s="121" t="str">
        <f>VLOOKUP(I452,[4]Presupuesto!$B$8:$C$584,2,0)</f>
        <v>OTROS INTERESES</v>
      </c>
      <c r="K452" s="121" t="str">
        <f>$K$17</f>
        <v>Desarrollo Curricular</v>
      </c>
      <c r="L452" s="121"/>
    </row>
    <row r="453" spans="3:12" x14ac:dyDescent="0.25">
      <c r="C453" s="132" t="s">
        <v>52</v>
      </c>
      <c r="D453" s="806"/>
      <c r="E453" s="251">
        <v>0</v>
      </c>
      <c r="F453" s="142">
        <v>25</v>
      </c>
      <c r="G453" s="120">
        <f t="shared" si="37"/>
        <v>0</v>
      </c>
      <c r="H453" s="184"/>
      <c r="I453" s="121" t="s">
        <v>1524</v>
      </c>
      <c r="J453" s="121" t="str">
        <f>VLOOKUP(I453,[4]Presupuesto!$B$8:$C$584,2,0)</f>
        <v>OTROS INTERESES</v>
      </c>
      <c r="K453" s="121" t="str">
        <f>$K$17</f>
        <v>Desarrollo Curricular</v>
      </c>
      <c r="L453" s="121"/>
    </row>
    <row r="454" spans="3:12" ht="15.75" thickBot="1" x14ac:dyDescent="0.3">
      <c r="C454" s="255" t="s">
        <v>502</v>
      </c>
      <c r="D454" s="256">
        <v>0</v>
      </c>
      <c r="E454" s="257">
        <v>0</v>
      </c>
      <c r="F454" s="127"/>
      <c r="G454" s="128">
        <f>D454*E454*F454</f>
        <v>0</v>
      </c>
      <c r="H454" s="184" t="s">
        <v>193</v>
      </c>
      <c r="I454" s="121" t="s">
        <v>950</v>
      </c>
      <c r="J454" s="129" t="str">
        <f>VLOOKUP(I454,[4]Presupuesto!$B$8:$C$584,2,0)</f>
        <v>VIATICOS NACIONALES</v>
      </c>
      <c r="K454" s="121" t="s">
        <v>188</v>
      </c>
      <c r="L454" s="121"/>
    </row>
    <row r="456" spans="3:12" thickBot="1" x14ac:dyDescent="0.35"/>
    <row r="457" spans="3:12" thickBot="1" x14ac:dyDescent="0.35">
      <c r="C457" s="29" t="s">
        <v>43</v>
      </c>
      <c r="D457" s="30">
        <f>SUM(G464:G473)</f>
        <v>3000</v>
      </c>
      <c r="E457" s="116"/>
      <c r="F457" s="116">
        <v>3</v>
      </c>
      <c r="G457" s="116"/>
      <c r="H457" s="94"/>
      <c r="I457" s="94"/>
      <c r="J457" s="94"/>
      <c r="K457" s="135"/>
    </row>
    <row r="458" spans="3:12" ht="14.45" x14ac:dyDescent="0.3">
      <c r="C458" s="72"/>
      <c r="D458" s="31"/>
      <c r="E458" s="116"/>
      <c r="F458" s="116"/>
      <c r="G458" s="116"/>
      <c r="H458" s="94"/>
      <c r="I458" s="94"/>
      <c r="J458" s="94"/>
      <c r="K458" s="135"/>
    </row>
    <row r="459" spans="3:12" ht="14.45" x14ac:dyDescent="0.3">
      <c r="C459" s="72"/>
      <c r="D459" s="31"/>
      <c r="E459" s="116"/>
      <c r="F459" s="116"/>
      <c r="G459" s="116"/>
      <c r="H459" s="94"/>
      <c r="I459" s="94"/>
      <c r="J459" s="94"/>
      <c r="K459" s="135"/>
    </row>
    <row r="460" spans="3:12" ht="15.6" x14ac:dyDescent="0.3">
      <c r="C460" s="233" t="s">
        <v>2044</v>
      </c>
      <c r="D460" s="234" t="s">
        <v>1967</v>
      </c>
      <c r="E460" s="116"/>
      <c r="F460" s="116"/>
      <c r="G460" s="116"/>
      <c r="H460" s="94"/>
      <c r="I460" s="94"/>
      <c r="J460" s="94"/>
      <c r="K460" s="135"/>
    </row>
    <row r="461" spans="3:12" ht="18.75" x14ac:dyDescent="0.25">
      <c r="C461" s="247" t="s">
        <v>2045</v>
      </c>
      <c r="D461" s="31"/>
      <c r="E461" s="116"/>
      <c r="F461" s="116"/>
      <c r="G461" s="116"/>
      <c r="H461" s="94"/>
      <c r="I461" s="94"/>
      <c r="J461" s="94"/>
      <c r="K461" s="135"/>
    </row>
    <row r="462" spans="3:12" thickBot="1" x14ac:dyDescent="0.35">
      <c r="C462" s="72"/>
      <c r="D462" s="31"/>
      <c r="E462" s="116"/>
      <c r="F462" s="116"/>
      <c r="G462" s="116"/>
      <c r="H462" s="94"/>
      <c r="I462" s="94"/>
      <c r="J462" s="94"/>
      <c r="K462" s="135"/>
    </row>
    <row r="463" spans="3:12" ht="30.75" thickBot="1" x14ac:dyDescent="0.3">
      <c r="C463" s="149" t="s">
        <v>44</v>
      </c>
      <c r="D463" s="152" t="s">
        <v>45</v>
      </c>
      <c r="E463" s="151" t="s">
        <v>55</v>
      </c>
      <c r="F463" s="151" t="s">
        <v>57</v>
      </c>
      <c r="G463" s="150" t="s">
        <v>27</v>
      </c>
      <c r="H463" s="156" t="s">
        <v>195</v>
      </c>
      <c r="I463" s="151" t="s">
        <v>46</v>
      </c>
      <c r="J463" s="151" t="s">
        <v>196</v>
      </c>
      <c r="K463" s="151" t="s">
        <v>478</v>
      </c>
      <c r="L463" s="151" t="s">
        <v>479</v>
      </c>
    </row>
    <row r="464" spans="3:12" x14ac:dyDescent="0.25">
      <c r="C464" s="118" t="s">
        <v>47</v>
      </c>
      <c r="D464" s="805"/>
      <c r="E464" s="181">
        <v>0</v>
      </c>
      <c r="F464" s="138">
        <v>20000</v>
      </c>
      <c r="G464" s="120">
        <f t="shared" ref="G464:G472" si="38">E464*F464</f>
        <v>0</v>
      </c>
      <c r="H464" s="184"/>
      <c r="I464" s="121" t="s">
        <v>1516</v>
      </c>
      <c r="J464" s="121" t="str">
        <f>VLOOKUP(I464,[4]Presupuesto!$B$8:$C$584,2,0)</f>
        <v>INTERESES DE INSTITUCIONES PUBLICAS FINANCIERAS</v>
      </c>
      <c r="K464" s="258"/>
      <c r="L464" s="121"/>
    </row>
    <row r="465" spans="3:12" x14ac:dyDescent="0.25">
      <c r="C465" s="122" t="s">
        <v>48</v>
      </c>
      <c r="D465" s="806"/>
      <c r="E465" s="228">
        <f>D464</f>
        <v>0</v>
      </c>
      <c r="F465" s="123">
        <v>50</v>
      </c>
      <c r="G465" s="120">
        <f t="shared" si="38"/>
        <v>0</v>
      </c>
      <c r="H465" s="184"/>
      <c r="I465" s="121" t="s">
        <v>1524</v>
      </c>
      <c r="J465" s="121" t="str">
        <f>VLOOKUP(I465,[4]Presupuesto!$B$8:$C$584,2,0)</f>
        <v>OTROS INTERESES</v>
      </c>
      <c r="K465" s="121" t="str">
        <f>$K$17</f>
        <v>Desarrollo Curricular</v>
      </c>
      <c r="L465" s="121"/>
    </row>
    <row r="466" spans="3:12" x14ac:dyDescent="0.25">
      <c r="C466" s="122" t="s">
        <v>49</v>
      </c>
      <c r="D466" s="806"/>
      <c r="E466" s="228">
        <v>20</v>
      </c>
      <c r="F466" s="123">
        <v>150</v>
      </c>
      <c r="G466" s="120">
        <f t="shared" si="38"/>
        <v>3000</v>
      </c>
      <c r="H466" s="184" t="s">
        <v>193</v>
      </c>
      <c r="I466" s="121" t="s">
        <v>377</v>
      </c>
      <c r="J466" s="121" t="str">
        <f>VLOOKUP(I466,[4]Presupuesto!$B$8:$C$584,2,0)</f>
        <v>ALIMENTOS Y BEBIDAS PARA PERSONAS (31100-00)</v>
      </c>
      <c r="K466" s="121" t="s">
        <v>188</v>
      </c>
      <c r="L466" s="121" t="s">
        <v>466</v>
      </c>
    </row>
    <row r="467" spans="3:12" x14ac:dyDescent="0.25">
      <c r="C467" s="122" t="s">
        <v>50</v>
      </c>
      <c r="D467" s="806"/>
      <c r="E467" s="174">
        <v>0</v>
      </c>
      <c r="F467" s="141">
        <v>10000</v>
      </c>
      <c r="G467" s="120">
        <f t="shared" si="38"/>
        <v>0</v>
      </c>
      <c r="H467" s="184"/>
      <c r="I467" s="121" t="s">
        <v>1524</v>
      </c>
      <c r="J467" s="121" t="str">
        <f>VLOOKUP(I467,[4]Presupuesto!$B$8:$C$584,2,0)</f>
        <v>OTROS INTERESES</v>
      </c>
      <c r="K467" s="121" t="str">
        <f t="shared" ref="K467:K473" si="39">$K$17</f>
        <v>Desarrollo Curricular</v>
      </c>
      <c r="L467" s="121"/>
    </row>
    <row r="468" spans="3:12" x14ac:dyDescent="0.25">
      <c r="C468" s="122" t="s">
        <v>487</v>
      </c>
      <c r="D468" s="806"/>
      <c r="E468" s="174">
        <v>0</v>
      </c>
      <c r="F468" s="141">
        <v>250</v>
      </c>
      <c r="G468" s="120">
        <f t="shared" si="38"/>
        <v>0</v>
      </c>
      <c r="H468" s="184"/>
      <c r="I468" s="121" t="s">
        <v>1524</v>
      </c>
      <c r="J468" s="121" t="str">
        <f>VLOOKUP(I468,[4]Presupuesto!$B$8:$C$584,2,0)</f>
        <v>OTROS INTERESES</v>
      </c>
      <c r="K468" s="121" t="str">
        <f t="shared" si="39"/>
        <v>Desarrollo Curricular</v>
      </c>
      <c r="L468" s="121"/>
    </row>
    <row r="469" spans="3:12" x14ac:dyDescent="0.25">
      <c r="C469" s="122" t="s">
        <v>51</v>
      </c>
      <c r="D469" s="806"/>
      <c r="E469" s="228">
        <f>(D464*25)/500</f>
        <v>0</v>
      </c>
      <c r="F469" s="123">
        <v>85</v>
      </c>
      <c r="G469" s="120">
        <f t="shared" si="38"/>
        <v>0</v>
      </c>
      <c r="H469" s="184"/>
      <c r="I469" s="121" t="s">
        <v>1524</v>
      </c>
      <c r="J469" s="121" t="str">
        <f>VLOOKUP(I469,[4]Presupuesto!$B$8:$C$584,2,0)</f>
        <v>OTROS INTERESES</v>
      </c>
      <c r="K469" s="121" t="str">
        <f t="shared" si="39"/>
        <v>Desarrollo Curricular</v>
      </c>
      <c r="L469" s="121"/>
    </row>
    <row r="470" spans="3:12" x14ac:dyDescent="0.25">
      <c r="C470" s="122" t="s">
        <v>180</v>
      </c>
      <c r="D470" s="806"/>
      <c r="E470" s="228">
        <f>D464/12</f>
        <v>0</v>
      </c>
      <c r="F470" s="123">
        <v>36</v>
      </c>
      <c r="G470" s="120">
        <f t="shared" si="38"/>
        <v>0</v>
      </c>
      <c r="H470" s="184"/>
      <c r="I470" s="121" t="s">
        <v>1524</v>
      </c>
      <c r="J470" s="121" t="str">
        <f>VLOOKUP(I470,[4]Presupuesto!$B$8:$C$584,2,0)</f>
        <v>OTROS INTERESES</v>
      </c>
      <c r="K470" s="121" t="str">
        <f t="shared" si="39"/>
        <v>Desarrollo Curricular</v>
      </c>
      <c r="L470" s="121"/>
    </row>
    <row r="471" spans="3:12" x14ac:dyDescent="0.25">
      <c r="C471" s="122" t="s">
        <v>34</v>
      </c>
      <c r="D471" s="806"/>
      <c r="E471" s="228">
        <f>D464/12</f>
        <v>0</v>
      </c>
      <c r="F471" s="123">
        <v>80</v>
      </c>
      <c r="G471" s="120">
        <f t="shared" si="38"/>
        <v>0</v>
      </c>
      <c r="H471" s="184"/>
      <c r="I471" s="121" t="s">
        <v>1524</v>
      </c>
      <c r="J471" s="121" t="str">
        <f>VLOOKUP(I471,[4]Presupuesto!$B$8:$C$584,2,0)</f>
        <v>OTROS INTERESES</v>
      </c>
      <c r="K471" s="121" t="str">
        <f t="shared" si="39"/>
        <v>Desarrollo Curricular</v>
      </c>
      <c r="L471" s="121"/>
    </row>
    <row r="472" spans="3:12" x14ac:dyDescent="0.25">
      <c r="C472" s="132" t="s">
        <v>52</v>
      </c>
      <c r="D472" s="806"/>
      <c r="E472" s="251">
        <v>0</v>
      </c>
      <c r="F472" s="142">
        <v>25</v>
      </c>
      <c r="G472" s="120">
        <f t="shared" si="38"/>
        <v>0</v>
      </c>
      <c r="H472" s="184"/>
      <c r="I472" s="121" t="s">
        <v>1524</v>
      </c>
      <c r="J472" s="121" t="str">
        <f>VLOOKUP(I472,[4]Presupuesto!$B$8:$C$584,2,0)</f>
        <v>OTROS INTERESES</v>
      </c>
      <c r="K472" s="121" t="str">
        <f t="shared" si="39"/>
        <v>Desarrollo Curricular</v>
      </c>
      <c r="L472" s="121"/>
    </row>
    <row r="473" spans="3:12" ht="15.75" thickBot="1" x14ac:dyDescent="0.3">
      <c r="C473" s="255" t="s">
        <v>490</v>
      </c>
      <c r="D473" s="256"/>
      <c r="E473" s="257">
        <v>0</v>
      </c>
      <c r="F473" s="127">
        <f>HLOOKUP(C473,$AH$2:$BU$3,2,0)</f>
        <v>2500</v>
      </c>
      <c r="G473" s="128">
        <f>D473*E473*F473</f>
        <v>0</v>
      </c>
      <c r="H473" s="184"/>
      <c r="I473" s="121" t="s">
        <v>1524</v>
      </c>
      <c r="J473" s="129" t="str">
        <f>VLOOKUP(I473,[4]Presupuesto!$B$8:$C$584,2,0)</f>
        <v>OTROS INTERESES</v>
      </c>
      <c r="K473" s="121" t="str">
        <f t="shared" si="39"/>
        <v>Desarrollo Curricular</v>
      </c>
      <c r="L473" s="121"/>
    </row>
    <row r="474" spans="3:12" ht="14.45" x14ac:dyDescent="0.3">
      <c r="C474" s="116"/>
      <c r="E474" s="135"/>
      <c r="F474" s="135"/>
      <c r="G474" s="135"/>
      <c r="H474" s="198"/>
      <c r="I474" s="135"/>
      <c r="J474" s="135"/>
      <c r="K474" s="135"/>
    </row>
    <row r="475" spans="3:12" thickBot="1" x14ac:dyDescent="0.35"/>
    <row r="476" spans="3:12" thickBot="1" x14ac:dyDescent="0.35">
      <c r="C476" s="29" t="s">
        <v>43</v>
      </c>
      <c r="D476" s="30">
        <f>SUM(G483:G492)</f>
        <v>3000</v>
      </c>
      <c r="E476" s="116"/>
      <c r="F476" s="116">
        <v>4</v>
      </c>
      <c r="G476" s="116"/>
      <c r="H476" s="94"/>
      <c r="I476" s="94"/>
      <c r="J476" s="94"/>
      <c r="K476" s="135"/>
    </row>
    <row r="477" spans="3:12" ht="14.45" x14ac:dyDescent="0.3">
      <c r="C477" s="116"/>
      <c r="D477" s="31"/>
      <c r="E477" s="116"/>
      <c r="F477" s="116"/>
      <c r="G477" s="116"/>
      <c r="H477" s="94"/>
      <c r="I477" s="94"/>
      <c r="J477" s="94"/>
      <c r="K477" s="135"/>
    </row>
    <row r="478" spans="3:12" ht="14.45" x14ac:dyDescent="0.3">
      <c r="C478" s="72"/>
      <c r="D478" s="31"/>
      <c r="E478" s="116"/>
      <c r="F478" s="116"/>
      <c r="G478" s="116"/>
      <c r="H478" s="94"/>
      <c r="I478" s="94"/>
      <c r="J478" s="94"/>
      <c r="K478" s="135"/>
    </row>
    <row r="479" spans="3:12" ht="15.6" x14ac:dyDescent="0.3">
      <c r="C479" s="233" t="s">
        <v>2046</v>
      </c>
      <c r="D479" s="234" t="s">
        <v>1969</v>
      </c>
      <c r="E479" s="116"/>
      <c r="F479" s="116"/>
      <c r="G479" s="116"/>
      <c r="H479" s="94"/>
      <c r="I479" s="94"/>
      <c r="J479" s="94"/>
      <c r="K479" s="135"/>
    </row>
    <row r="480" spans="3:12" ht="18.75" x14ac:dyDescent="0.25">
      <c r="C480" s="247" t="s">
        <v>2047</v>
      </c>
      <c r="D480" s="31"/>
      <c r="E480" s="116"/>
      <c r="F480" s="116"/>
      <c r="G480" s="116"/>
      <c r="H480" s="94"/>
      <c r="I480" s="94"/>
      <c r="J480" s="94"/>
      <c r="K480" s="135"/>
    </row>
    <row r="481" spans="3:12" thickBot="1" x14ac:dyDescent="0.35">
      <c r="C481" s="72"/>
      <c r="D481" s="31"/>
      <c r="E481" s="116"/>
      <c r="F481" s="116"/>
      <c r="G481" s="116"/>
      <c r="H481" s="94"/>
      <c r="I481" s="94"/>
      <c r="J481" s="94"/>
      <c r="K481" s="135"/>
    </row>
    <row r="482" spans="3:12" ht="30.75" thickBot="1" x14ac:dyDescent="0.3">
      <c r="C482" s="149" t="s">
        <v>44</v>
      </c>
      <c r="D482" s="152" t="s">
        <v>45</v>
      </c>
      <c r="E482" s="151" t="s">
        <v>55</v>
      </c>
      <c r="F482" s="151" t="s">
        <v>57</v>
      </c>
      <c r="G482" s="150" t="s">
        <v>27</v>
      </c>
      <c r="H482" s="156" t="s">
        <v>195</v>
      </c>
      <c r="I482" s="151" t="s">
        <v>46</v>
      </c>
      <c r="J482" s="151" t="s">
        <v>196</v>
      </c>
      <c r="K482" s="151" t="s">
        <v>478</v>
      </c>
      <c r="L482" s="151" t="s">
        <v>479</v>
      </c>
    </row>
    <row r="483" spans="3:12" x14ac:dyDescent="0.25">
      <c r="C483" s="118" t="s">
        <v>47</v>
      </c>
      <c r="D483" s="805"/>
      <c r="E483" s="181">
        <v>0</v>
      </c>
      <c r="F483" s="138">
        <v>20000</v>
      </c>
      <c r="G483" s="120">
        <f t="shared" ref="G483:G491" si="40">E483*F483</f>
        <v>0</v>
      </c>
      <c r="H483" s="184"/>
      <c r="I483" s="121" t="s">
        <v>1516</v>
      </c>
      <c r="J483" s="121" t="str">
        <f>VLOOKUP(I483,[4]Presupuesto!$B$8:$C$584,2,0)</f>
        <v>INTERESES DE INSTITUCIONES PUBLICAS FINANCIERAS</v>
      </c>
      <c r="K483" s="258"/>
      <c r="L483" s="121"/>
    </row>
    <row r="484" spans="3:12" x14ac:dyDescent="0.25">
      <c r="C484" s="122" t="s">
        <v>48</v>
      </c>
      <c r="D484" s="806"/>
      <c r="E484" s="228">
        <f>D483</f>
        <v>0</v>
      </c>
      <c r="F484" s="123">
        <v>50</v>
      </c>
      <c r="G484" s="120">
        <f t="shared" si="40"/>
        <v>0</v>
      </c>
      <c r="H484" s="184"/>
      <c r="I484" s="121" t="s">
        <v>1524</v>
      </c>
      <c r="J484" s="121" t="str">
        <f>VLOOKUP(I484,[4]Presupuesto!$B$8:$C$584,2,0)</f>
        <v>OTROS INTERESES</v>
      </c>
      <c r="K484" s="121" t="str">
        <f>$K$17</f>
        <v>Desarrollo Curricular</v>
      </c>
      <c r="L484" s="121"/>
    </row>
    <row r="485" spans="3:12" x14ac:dyDescent="0.25">
      <c r="C485" s="122" t="s">
        <v>49</v>
      </c>
      <c r="D485" s="806"/>
      <c r="E485" s="228">
        <v>20</v>
      </c>
      <c r="F485" s="123">
        <v>150</v>
      </c>
      <c r="G485" s="120">
        <f t="shared" si="40"/>
        <v>3000</v>
      </c>
      <c r="H485" s="184" t="s">
        <v>193</v>
      </c>
      <c r="I485" s="121" t="s">
        <v>377</v>
      </c>
      <c r="J485" s="121" t="str">
        <f>VLOOKUP(I485,[4]Presupuesto!$B$8:$C$584,2,0)</f>
        <v>ALIMENTOS Y BEBIDAS PARA PERSONAS (31100-00)</v>
      </c>
      <c r="K485" s="121" t="s">
        <v>188</v>
      </c>
      <c r="L485" s="121" t="s">
        <v>466</v>
      </c>
    </row>
    <row r="486" spans="3:12" x14ac:dyDescent="0.25">
      <c r="C486" s="122" t="s">
        <v>50</v>
      </c>
      <c r="D486" s="806"/>
      <c r="E486" s="174">
        <v>0</v>
      </c>
      <c r="F486" s="141">
        <v>10000</v>
      </c>
      <c r="G486" s="120">
        <f t="shared" si="40"/>
        <v>0</v>
      </c>
      <c r="H486" s="184"/>
      <c r="I486" s="121" t="s">
        <v>1524</v>
      </c>
      <c r="J486" s="121" t="str">
        <f>VLOOKUP(I486,[4]Presupuesto!$B$8:$C$584,2,0)</f>
        <v>OTROS INTERESES</v>
      </c>
      <c r="K486" s="121" t="str">
        <f t="shared" ref="K486:K492" si="41">$K$17</f>
        <v>Desarrollo Curricular</v>
      </c>
      <c r="L486" s="121"/>
    </row>
    <row r="487" spans="3:12" x14ac:dyDescent="0.25">
      <c r="C487" s="122" t="s">
        <v>487</v>
      </c>
      <c r="D487" s="806"/>
      <c r="E487" s="174">
        <v>0</v>
      </c>
      <c r="F487" s="141">
        <v>250</v>
      </c>
      <c r="G487" s="120">
        <f t="shared" si="40"/>
        <v>0</v>
      </c>
      <c r="H487" s="184"/>
      <c r="I487" s="121" t="s">
        <v>1524</v>
      </c>
      <c r="J487" s="121" t="str">
        <f>VLOOKUP(I487,[4]Presupuesto!$B$8:$C$584,2,0)</f>
        <v>OTROS INTERESES</v>
      </c>
      <c r="K487" s="121" t="str">
        <f t="shared" si="41"/>
        <v>Desarrollo Curricular</v>
      </c>
      <c r="L487" s="121"/>
    </row>
    <row r="488" spans="3:12" x14ac:dyDescent="0.25">
      <c r="C488" s="122" t="s">
        <v>51</v>
      </c>
      <c r="D488" s="806"/>
      <c r="E488" s="228">
        <f>(D483*25)/500</f>
        <v>0</v>
      </c>
      <c r="F488" s="123">
        <v>85</v>
      </c>
      <c r="G488" s="120">
        <f t="shared" si="40"/>
        <v>0</v>
      </c>
      <c r="H488" s="184"/>
      <c r="I488" s="121" t="s">
        <v>1524</v>
      </c>
      <c r="J488" s="121" t="str">
        <f>VLOOKUP(I488,[4]Presupuesto!$B$8:$C$584,2,0)</f>
        <v>OTROS INTERESES</v>
      </c>
      <c r="K488" s="121" t="str">
        <f t="shared" si="41"/>
        <v>Desarrollo Curricular</v>
      </c>
      <c r="L488" s="121"/>
    </row>
    <row r="489" spans="3:12" x14ac:dyDescent="0.25">
      <c r="C489" s="122" t="s">
        <v>180</v>
      </c>
      <c r="D489" s="806"/>
      <c r="E489" s="228">
        <v>0</v>
      </c>
      <c r="F489" s="123">
        <v>36</v>
      </c>
      <c r="G489" s="120">
        <f t="shared" si="40"/>
        <v>0</v>
      </c>
      <c r="H489" s="184"/>
      <c r="I489" s="121" t="s">
        <v>1524</v>
      </c>
      <c r="J489" s="121" t="str">
        <f>VLOOKUP(I489,[4]Presupuesto!$B$8:$C$584,2,0)</f>
        <v>OTROS INTERESES</v>
      </c>
      <c r="K489" s="121" t="str">
        <f t="shared" si="41"/>
        <v>Desarrollo Curricular</v>
      </c>
      <c r="L489" s="121"/>
    </row>
    <row r="490" spans="3:12" x14ac:dyDescent="0.25">
      <c r="C490" s="122" t="s">
        <v>34</v>
      </c>
      <c r="D490" s="806"/>
      <c r="E490" s="228">
        <f>D483/12</f>
        <v>0</v>
      </c>
      <c r="F490" s="123">
        <v>80</v>
      </c>
      <c r="G490" s="120">
        <f t="shared" si="40"/>
        <v>0</v>
      </c>
      <c r="H490" s="184"/>
      <c r="I490" s="121" t="s">
        <v>1524</v>
      </c>
      <c r="J490" s="121" t="str">
        <f>VLOOKUP(I490,[4]Presupuesto!$B$8:$C$584,2,0)</f>
        <v>OTROS INTERESES</v>
      </c>
      <c r="K490" s="121" t="str">
        <f t="shared" si="41"/>
        <v>Desarrollo Curricular</v>
      </c>
      <c r="L490" s="121"/>
    </row>
    <row r="491" spans="3:12" x14ac:dyDescent="0.25">
      <c r="C491" s="132" t="s">
        <v>52</v>
      </c>
      <c r="D491" s="806"/>
      <c r="E491" s="251">
        <v>0</v>
      </c>
      <c r="F491" s="142">
        <v>25</v>
      </c>
      <c r="G491" s="120">
        <f t="shared" si="40"/>
        <v>0</v>
      </c>
      <c r="H491" s="184"/>
      <c r="I491" s="121" t="s">
        <v>1524</v>
      </c>
      <c r="J491" s="121" t="str">
        <f>VLOOKUP(I491,[4]Presupuesto!$B$8:$C$584,2,0)</f>
        <v>OTROS INTERESES</v>
      </c>
      <c r="K491" s="121" t="str">
        <f t="shared" si="41"/>
        <v>Desarrollo Curricular</v>
      </c>
      <c r="L491" s="121"/>
    </row>
    <row r="492" spans="3:12" ht="15.75" thickBot="1" x14ac:dyDescent="0.3">
      <c r="C492" s="255" t="s">
        <v>494</v>
      </c>
      <c r="D492" s="256"/>
      <c r="E492" s="257">
        <v>0</v>
      </c>
      <c r="F492" s="127"/>
      <c r="G492" s="128">
        <f>D492*E492*F492</f>
        <v>0</v>
      </c>
      <c r="H492" s="184"/>
      <c r="I492" s="121" t="s">
        <v>1524</v>
      </c>
      <c r="J492" s="129" t="str">
        <f>VLOOKUP(I492,[4]Presupuesto!$B$8:$C$584,2,0)</f>
        <v>OTROS INTERESES</v>
      </c>
      <c r="K492" s="121" t="str">
        <f t="shared" si="41"/>
        <v>Desarrollo Curricular</v>
      </c>
      <c r="L492" s="121"/>
    </row>
    <row r="494" spans="3:12" thickBot="1" x14ac:dyDescent="0.35"/>
    <row r="495" spans="3:12" thickBot="1" x14ac:dyDescent="0.35">
      <c r="C495" s="29" t="s">
        <v>43</v>
      </c>
      <c r="D495" s="30">
        <f>SUM(G502:G511)</f>
        <v>3000</v>
      </c>
      <c r="E495" s="116"/>
      <c r="F495" s="116">
        <v>5</v>
      </c>
      <c r="G495" s="116"/>
      <c r="H495" s="94"/>
      <c r="I495" s="94"/>
      <c r="J495" s="94"/>
      <c r="K495" s="135"/>
    </row>
    <row r="496" spans="3:12" ht="14.45" x14ac:dyDescent="0.3">
      <c r="C496" s="72"/>
      <c r="D496" s="31"/>
      <c r="E496" s="116"/>
      <c r="F496" s="116"/>
      <c r="G496" s="116"/>
      <c r="H496" s="94"/>
      <c r="I496" s="94"/>
      <c r="J496" s="94"/>
      <c r="K496" s="135"/>
    </row>
    <row r="497" spans="3:12" ht="14.45" x14ac:dyDescent="0.3">
      <c r="C497" s="72"/>
      <c r="D497" s="31"/>
      <c r="E497" s="116"/>
      <c r="F497" s="116"/>
      <c r="G497" s="116"/>
      <c r="H497" s="94"/>
      <c r="I497" s="94"/>
      <c r="J497" s="94"/>
      <c r="K497" s="135"/>
    </row>
    <row r="498" spans="3:12" ht="15.6" x14ac:dyDescent="0.3">
      <c r="C498" s="233" t="s">
        <v>2048</v>
      </c>
      <c r="D498" s="234" t="s">
        <v>1971</v>
      </c>
      <c r="E498" s="116"/>
      <c r="F498" s="116"/>
      <c r="G498" s="116"/>
      <c r="H498" s="94"/>
      <c r="I498" s="94"/>
      <c r="J498" s="94"/>
      <c r="K498" s="135"/>
    </row>
    <row r="499" spans="3:12" x14ac:dyDescent="0.25">
      <c r="C499" s="72" t="s">
        <v>2238</v>
      </c>
      <c r="D499" s="31"/>
      <c r="E499" s="116"/>
      <c r="F499" s="116"/>
      <c r="G499" s="116"/>
      <c r="H499" s="94"/>
      <c r="I499" s="94"/>
      <c r="J499" s="94"/>
      <c r="K499" s="135"/>
    </row>
    <row r="500" spans="3:12" thickBot="1" x14ac:dyDescent="0.35">
      <c r="C500" s="72"/>
      <c r="D500" s="31"/>
      <c r="E500" s="116"/>
      <c r="F500" s="116"/>
      <c r="G500" s="116"/>
      <c r="H500" s="94"/>
      <c r="I500" s="94"/>
      <c r="J500" s="94"/>
      <c r="K500" s="135"/>
    </row>
    <row r="501" spans="3:12" ht="30.75" thickBot="1" x14ac:dyDescent="0.3">
      <c r="C501" s="149" t="s">
        <v>44</v>
      </c>
      <c r="D501" s="152" t="s">
        <v>45</v>
      </c>
      <c r="E501" s="151" t="s">
        <v>55</v>
      </c>
      <c r="F501" s="151" t="s">
        <v>57</v>
      </c>
      <c r="G501" s="150" t="s">
        <v>27</v>
      </c>
      <c r="H501" s="156" t="s">
        <v>195</v>
      </c>
      <c r="I501" s="151" t="s">
        <v>46</v>
      </c>
      <c r="J501" s="151" t="s">
        <v>196</v>
      </c>
      <c r="K501" s="151" t="s">
        <v>478</v>
      </c>
      <c r="L501" s="151" t="s">
        <v>479</v>
      </c>
    </row>
    <row r="502" spans="3:12" x14ac:dyDescent="0.25">
      <c r="C502" s="118" t="s">
        <v>47</v>
      </c>
      <c r="D502" s="805"/>
      <c r="E502" s="181">
        <v>0</v>
      </c>
      <c r="F502" s="138">
        <v>20000</v>
      </c>
      <c r="G502" s="120">
        <f t="shared" ref="G502:G510" si="42">E502*F502</f>
        <v>0</v>
      </c>
      <c r="H502" s="184"/>
      <c r="I502" s="121" t="s">
        <v>1516</v>
      </c>
      <c r="J502" s="121" t="str">
        <f>VLOOKUP(I502,[4]Presupuesto!$B$8:$C$584,2,0)</f>
        <v>INTERESES DE INSTITUCIONES PUBLICAS FINANCIERAS</v>
      </c>
      <c r="K502" s="258"/>
      <c r="L502" s="121"/>
    </row>
    <row r="503" spans="3:12" x14ac:dyDescent="0.25">
      <c r="C503" s="122" t="s">
        <v>48</v>
      </c>
      <c r="D503" s="806"/>
      <c r="E503" s="228">
        <f>D502</f>
        <v>0</v>
      </c>
      <c r="F503" s="123">
        <v>50</v>
      </c>
      <c r="G503" s="120">
        <f t="shared" si="42"/>
        <v>0</v>
      </c>
      <c r="H503" s="184"/>
      <c r="I503" s="121" t="s">
        <v>1524</v>
      </c>
      <c r="J503" s="121" t="str">
        <f>VLOOKUP(I503,[4]Presupuesto!$B$8:$C$584,2,0)</f>
        <v>OTROS INTERESES</v>
      </c>
      <c r="K503" s="121" t="str">
        <f>$K$17</f>
        <v>Desarrollo Curricular</v>
      </c>
      <c r="L503" s="121"/>
    </row>
    <row r="504" spans="3:12" x14ac:dyDescent="0.25">
      <c r="C504" s="122" t="s">
        <v>49</v>
      </c>
      <c r="D504" s="806"/>
      <c r="E504" s="228">
        <v>20</v>
      </c>
      <c r="F504" s="123">
        <v>150</v>
      </c>
      <c r="G504" s="120">
        <f t="shared" si="42"/>
        <v>3000</v>
      </c>
      <c r="H504" s="184" t="s">
        <v>193</v>
      </c>
      <c r="I504" s="121" t="s">
        <v>377</v>
      </c>
      <c r="J504" s="121" t="str">
        <f>VLOOKUP(I504,[4]Presupuesto!$B$8:$C$584,2,0)</f>
        <v>ALIMENTOS Y BEBIDAS PARA PERSONAS (31100-00)</v>
      </c>
      <c r="K504" s="121" t="s">
        <v>188</v>
      </c>
      <c r="L504" s="121" t="s">
        <v>467</v>
      </c>
    </row>
    <row r="505" spans="3:12" x14ac:dyDescent="0.25">
      <c r="C505" s="122">
        <v>3</v>
      </c>
      <c r="D505" s="806"/>
      <c r="E505" s="174">
        <v>0</v>
      </c>
      <c r="F505" s="141">
        <v>10000</v>
      </c>
      <c r="G505" s="120">
        <f t="shared" si="42"/>
        <v>0</v>
      </c>
      <c r="H505" s="184"/>
      <c r="I505" s="121" t="s">
        <v>1524</v>
      </c>
      <c r="J505" s="121" t="str">
        <f>VLOOKUP(I505,[4]Presupuesto!$B$8:$C$584,2,0)</f>
        <v>OTROS INTERESES</v>
      </c>
      <c r="K505" s="121" t="str">
        <f t="shared" ref="K505:K511" si="43">$K$17</f>
        <v>Desarrollo Curricular</v>
      </c>
      <c r="L505" s="121"/>
    </row>
    <row r="506" spans="3:12" x14ac:dyDescent="0.25">
      <c r="C506" s="122" t="s">
        <v>487</v>
      </c>
      <c r="D506" s="806"/>
      <c r="E506" s="174">
        <v>0</v>
      </c>
      <c r="F506" s="141">
        <v>250</v>
      </c>
      <c r="G506" s="120">
        <f t="shared" si="42"/>
        <v>0</v>
      </c>
      <c r="H506" s="184"/>
      <c r="I506" s="121" t="s">
        <v>1524</v>
      </c>
      <c r="J506" s="121" t="str">
        <f>VLOOKUP(I506,[4]Presupuesto!$B$8:$C$584,2,0)</f>
        <v>OTROS INTERESES</v>
      </c>
      <c r="K506" s="121" t="str">
        <f t="shared" si="43"/>
        <v>Desarrollo Curricular</v>
      </c>
      <c r="L506" s="121"/>
    </row>
    <row r="507" spans="3:12" x14ac:dyDescent="0.25">
      <c r="C507" s="122" t="s">
        <v>51</v>
      </c>
      <c r="D507" s="806"/>
      <c r="E507" s="228">
        <f>(D502*25)/500</f>
        <v>0</v>
      </c>
      <c r="F507" s="123">
        <v>85</v>
      </c>
      <c r="G507" s="120">
        <f t="shared" si="42"/>
        <v>0</v>
      </c>
      <c r="H507" s="184"/>
      <c r="I507" s="121" t="s">
        <v>1524</v>
      </c>
      <c r="J507" s="121" t="str">
        <f>VLOOKUP(I507,[4]Presupuesto!$B$8:$C$584,2,0)</f>
        <v>OTROS INTERESES</v>
      </c>
      <c r="K507" s="121" t="str">
        <f t="shared" si="43"/>
        <v>Desarrollo Curricular</v>
      </c>
      <c r="L507" s="121"/>
    </row>
    <row r="508" spans="3:12" x14ac:dyDescent="0.25">
      <c r="C508" s="122" t="s">
        <v>180</v>
      </c>
      <c r="D508" s="806"/>
      <c r="E508" s="228">
        <v>0</v>
      </c>
      <c r="F508" s="123">
        <v>36</v>
      </c>
      <c r="G508" s="120">
        <f t="shared" si="42"/>
        <v>0</v>
      </c>
      <c r="H508" s="184"/>
      <c r="I508" s="121" t="s">
        <v>1524</v>
      </c>
      <c r="J508" s="121" t="str">
        <f>VLOOKUP(I508,[4]Presupuesto!$B$8:$C$584,2,0)</f>
        <v>OTROS INTERESES</v>
      </c>
      <c r="K508" s="121" t="str">
        <f t="shared" si="43"/>
        <v>Desarrollo Curricular</v>
      </c>
      <c r="L508" s="121"/>
    </row>
    <row r="509" spans="3:12" x14ac:dyDescent="0.25">
      <c r="C509" s="122" t="s">
        <v>34</v>
      </c>
      <c r="D509" s="806"/>
      <c r="E509" s="228">
        <f>D502/12</f>
        <v>0</v>
      </c>
      <c r="F509" s="123">
        <v>80</v>
      </c>
      <c r="G509" s="120">
        <f t="shared" si="42"/>
        <v>0</v>
      </c>
      <c r="H509" s="184"/>
      <c r="I509" s="121" t="s">
        <v>1524</v>
      </c>
      <c r="J509" s="121" t="str">
        <f>VLOOKUP(I509,[4]Presupuesto!$B$8:$C$584,2,0)</f>
        <v>OTROS INTERESES</v>
      </c>
      <c r="K509" s="121" t="str">
        <f t="shared" si="43"/>
        <v>Desarrollo Curricular</v>
      </c>
      <c r="L509" s="121"/>
    </row>
    <row r="510" spans="3:12" x14ac:dyDescent="0.25">
      <c r="C510" s="132" t="s">
        <v>52</v>
      </c>
      <c r="D510" s="806"/>
      <c r="E510" s="251">
        <v>0</v>
      </c>
      <c r="F510" s="142">
        <v>25</v>
      </c>
      <c r="G510" s="120">
        <f t="shared" si="42"/>
        <v>0</v>
      </c>
      <c r="H510" s="184"/>
      <c r="I510" s="121" t="s">
        <v>1524</v>
      </c>
      <c r="J510" s="121" t="str">
        <f>VLOOKUP(I510,[4]Presupuesto!$B$8:$C$584,2,0)</f>
        <v>OTROS INTERESES</v>
      </c>
      <c r="K510" s="121" t="str">
        <f t="shared" si="43"/>
        <v>Desarrollo Curricular</v>
      </c>
      <c r="L510" s="121"/>
    </row>
    <row r="511" spans="3:12" ht="15.75" thickBot="1" x14ac:dyDescent="0.3">
      <c r="C511" s="255" t="s">
        <v>493</v>
      </c>
      <c r="D511" s="256"/>
      <c r="E511" s="257">
        <v>0</v>
      </c>
      <c r="F511" s="127"/>
      <c r="G511" s="128">
        <f>D511*E511*F511</f>
        <v>0</v>
      </c>
      <c r="H511" s="184"/>
      <c r="I511" s="121" t="s">
        <v>1524</v>
      </c>
      <c r="J511" s="129" t="str">
        <f>VLOOKUP(I511,[4]Presupuesto!$B$8:$C$584,2,0)</f>
        <v>OTROS INTERESES</v>
      </c>
      <c r="K511" s="121" t="str">
        <f t="shared" si="43"/>
        <v>Desarrollo Curricular</v>
      </c>
      <c r="L511" s="121"/>
    </row>
    <row r="512" spans="3:12" ht="14.45" x14ac:dyDescent="0.3">
      <c r="C512" s="116"/>
      <c r="E512" s="135"/>
      <c r="F512" s="135"/>
      <c r="G512" s="135"/>
      <c r="H512" s="198"/>
      <c r="I512" s="135"/>
      <c r="J512" s="135"/>
      <c r="K512" s="135"/>
    </row>
    <row r="515" spans="3:12" thickBot="1" x14ac:dyDescent="0.35"/>
    <row r="516" spans="3:12" thickBot="1" x14ac:dyDescent="0.35">
      <c r="C516" s="29" t="s">
        <v>43</v>
      </c>
      <c r="D516" s="30">
        <f>SUM(G523:G532)</f>
        <v>3000</v>
      </c>
      <c r="E516" s="116"/>
      <c r="F516" s="116">
        <v>6</v>
      </c>
      <c r="G516" s="116"/>
      <c r="H516" s="94"/>
      <c r="I516" s="94"/>
      <c r="J516" s="94"/>
      <c r="K516" s="135"/>
    </row>
    <row r="517" spans="3:12" ht="14.45" x14ac:dyDescent="0.3">
      <c r="C517" s="72"/>
      <c r="D517" s="31"/>
      <c r="E517" s="116"/>
      <c r="F517" s="116"/>
      <c r="G517" s="116"/>
      <c r="H517" s="94"/>
      <c r="I517" s="94"/>
      <c r="J517" s="94"/>
      <c r="K517" s="135"/>
    </row>
    <row r="518" spans="3:12" ht="14.45" x14ac:dyDescent="0.3">
      <c r="C518" s="72"/>
      <c r="D518" s="31"/>
      <c r="E518" s="116"/>
      <c r="F518" s="116"/>
      <c r="G518" s="116"/>
      <c r="H518" s="94"/>
      <c r="I518" s="94"/>
      <c r="J518" s="94"/>
      <c r="K518" s="135"/>
    </row>
    <row r="519" spans="3:12" ht="15.6" x14ac:dyDescent="0.3">
      <c r="C519" s="233" t="s">
        <v>2049</v>
      </c>
      <c r="D519" s="234" t="s">
        <v>1894</v>
      </c>
      <c r="E519" s="116"/>
      <c r="F519" s="116"/>
      <c r="G519" s="116"/>
      <c r="H519" s="94"/>
      <c r="I519" s="94"/>
      <c r="J519" s="94"/>
      <c r="K519" s="135"/>
    </row>
    <row r="520" spans="3:12" ht="18.75" x14ac:dyDescent="0.25">
      <c r="C520" s="247" t="s">
        <v>2050</v>
      </c>
      <c r="D520" s="31"/>
      <c r="E520" s="116"/>
      <c r="F520" s="116"/>
      <c r="G520" s="116"/>
      <c r="H520" s="94"/>
      <c r="I520" s="94"/>
      <c r="J520" s="94"/>
      <c r="K520" s="135"/>
    </row>
    <row r="521" spans="3:12" thickBot="1" x14ac:dyDescent="0.35">
      <c r="C521" s="72"/>
      <c r="D521" s="31"/>
      <c r="E521" s="116"/>
      <c r="F521" s="116"/>
      <c r="G521" s="116"/>
      <c r="H521" s="94"/>
      <c r="I521" s="94"/>
      <c r="J521" s="94"/>
      <c r="K521" s="135"/>
    </row>
    <row r="522" spans="3:12" ht="30.75" thickBot="1" x14ac:dyDescent="0.3">
      <c r="C522" s="149" t="s">
        <v>44</v>
      </c>
      <c r="D522" s="152" t="s">
        <v>45</v>
      </c>
      <c r="E522" s="151" t="s">
        <v>55</v>
      </c>
      <c r="F522" s="151" t="s">
        <v>57</v>
      </c>
      <c r="G522" s="150" t="s">
        <v>27</v>
      </c>
      <c r="H522" s="156" t="s">
        <v>195</v>
      </c>
      <c r="I522" s="151" t="s">
        <v>46</v>
      </c>
      <c r="J522" s="151" t="s">
        <v>196</v>
      </c>
      <c r="K522" s="151" t="s">
        <v>478</v>
      </c>
      <c r="L522" s="151" t="s">
        <v>479</v>
      </c>
    </row>
    <row r="523" spans="3:12" x14ac:dyDescent="0.25">
      <c r="C523" s="118" t="s">
        <v>47</v>
      </c>
      <c r="D523" s="805"/>
      <c r="E523" s="181">
        <v>0</v>
      </c>
      <c r="F523" s="138">
        <v>20000</v>
      </c>
      <c r="G523" s="120">
        <f t="shared" ref="G523:G531" si="44">E523*F523</f>
        <v>0</v>
      </c>
      <c r="H523" s="184"/>
      <c r="I523" s="121" t="s">
        <v>1516</v>
      </c>
      <c r="J523" s="121" t="str">
        <f>VLOOKUP(I523,[4]Presupuesto!$B$8:$C$584,2,0)</f>
        <v>INTERESES DE INSTITUCIONES PUBLICAS FINANCIERAS</v>
      </c>
      <c r="K523" s="258"/>
      <c r="L523" s="121"/>
    </row>
    <row r="524" spans="3:12" x14ac:dyDescent="0.25">
      <c r="C524" s="122" t="s">
        <v>48</v>
      </c>
      <c r="D524" s="806"/>
      <c r="E524" s="228">
        <f>D523</f>
        <v>0</v>
      </c>
      <c r="F524" s="123">
        <v>50</v>
      </c>
      <c r="G524" s="120">
        <f t="shared" si="44"/>
        <v>0</v>
      </c>
      <c r="H524" s="184"/>
      <c r="I524" s="121" t="s">
        <v>1524</v>
      </c>
      <c r="J524" s="121" t="str">
        <f>VLOOKUP(I524,[4]Presupuesto!$B$8:$C$584,2,0)</f>
        <v>OTROS INTERESES</v>
      </c>
      <c r="K524" s="121" t="str">
        <f>$K$17</f>
        <v>Desarrollo Curricular</v>
      </c>
      <c r="L524" s="121"/>
    </row>
    <row r="525" spans="3:12" x14ac:dyDescent="0.25">
      <c r="C525" s="122" t="s">
        <v>49</v>
      </c>
      <c r="D525" s="806"/>
      <c r="E525" s="228">
        <v>20</v>
      </c>
      <c r="F525" s="123">
        <v>150</v>
      </c>
      <c r="G525" s="120">
        <f t="shared" si="44"/>
        <v>3000</v>
      </c>
      <c r="H525" s="184" t="s">
        <v>193</v>
      </c>
      <c r="I525" s="121" t="s">
        <v>377</v>
      </c>
      <c r="J525" s="121" t="str">
        <f>VLOOKUP(I525,[4]Presupuesto!$B$8:$C$584,2,0)</f>
        <v>ALIMENTOS Y BEBIDAS PARA PERSONAS (31100-00)</v>
      </c>
      <c r="K525" s="121" t="s">
        <v>542</v>
      </c>
      <c r="L525" s="121" t="s">
        <v>467</v>
      </c>
    </row>
    <row r="526" spans="3:12" x14ac:dyDescent="0.25">
      <c r="C526" s="122" t="s">
        <v>50</v>
      </c>
      <c r="D526" s="806"/>
      <c r="E526" s="174">
        <v>0</v>
      </c>
      <c r="F526" s="141">
        <v>10000</v>
      </c>
      <c r="G526" s="120">
        <f t="shared" si="44"/>
        <v>0</v>
      </c>
      <c r="H526" s="184"/>
      <c r="I526" s="121" t="s">
        <v>1524</v>
      </c>
      <c r="J526" s="121" t="str">
        <f>VLOOKUP(I526,[4]Presupuesto!$B$8:$C$584,2,0)</f>
        <v>OTROS INTERESES</v>
      </c>
      <c r="K526" s="121" t="str">
        <f t="shared" ref="K526:K532" si="45">$K$17</f>
        <v>Desarrollo Curricular</v>
      </c>
      <c r="L526" s="121"/>
    </row>
    <row r="527" spans="3:12" x14ac:dyDescent="0.25">
      <c r="C527" s="122" t="s">
        <v>487</v>
      </c>
      <c r="D527" s="806"/>
      <c r="E527" s="174">
        <v>0</v>
      </c>
      <c r="F527" s="141">
        <v>250</v>
      </c>
      <c r="G527" s="120">
        <f t="shared" si="44"/>
        <v>0</v>
      </c>
      <c r="H527" s="184"/>
      <c r="I527" s="121" t="s">
        <v>1524</v>
      </c>
      <c r="J527" s="121" t="str">
        <f>VLOOKUP(I527,[4]Presupuesto!$B$8:$C$584,2,0)</f>
        <v>OTROS INTERESES</v>
      </c>
      <c r="K527" s="121" t="str">
        <f t="shared" si="45"/>
        <v>Desarrollo Curricular</v>
      </c>
      <c r="L527" s="121"/>
    </row>
    <row r="528" spans="3:12" x14ac:dyDescent="0.25">
      <c r="C528" s="122" t="s">
        <v>51</v>
      </c>
      <c r="D528" s="806"/>
      <c r="E528" s="228">
        <f>(D523*25)/500</f>
        <v>0</v>
      </c>
      <c r="F528" s="123">
        <v>85</v>
      </c>
      <c r="G528" s="120">
        <f t="shared" si="44"/>
        <v>0</v>
      </c>
      <c r="H528" s="184"/>
      <c r="I528" s="121" t="s">
        <v>1524</v>
      </c>
      <c r="J528" s="121" t="str">
        <f>VLOOKUP(I528,[4]Presupuesto!$B$8:$C$584,2,0)</f>
        <v>OTROS INTERESES</v>
      </c>
      <c r="K528" s="121" t="str">
        <f t="shared" si="45"/>
        <v>Desarrollo Curricular</v>
      </c>
      <c r="L528" s="121"/>
    </row>
    <row r="529" spans="2:12" x14ac:dyDescent="0.25">
      <c r="C529" s="122" t="s">
        <v>180</v>
      </c>
      <c r="D529" s="806"/>
      <c r="E529" s="228">
        <v>0</v>
      </c>
      <c r="F529" s="123">
        <v>36</v>
      </c>
      <c r="G529" s="120">
        <f t="shared" si="44"/>
        <v>0</v>
      </c>
      <c r="H529" s="184"/>
      <c r="I529" s="121" t="s">
        <v>1524</v>
      </c>
      <c r="J529" s="121" t="str">
        <f>VLOOKUP(I529,[4]Presupuesto!$B$8:$C$584,2,0)</f>
        <v>OTROS INTERESES</v>
      </c>
      <c r="K529" s="121" t="str">
        <f t="shared" si="45"/>
        <v>Desarrollo Curricular</v>
      </c>
      <c r="L529" s="121"/>
    </row>
    <row r="530" spans="2:12" x14ac:dyDescent="0.25">
      <c r="C530" s="122" t="s">
        <v>34</v>
      </c>
      <c r="D530" s="806"/>
      <c r="E530" s="228">
        <f>D523/12</f>
        <v>0</v>
      </c>
      <c r="F530" s="123">
        <v>80</v>
      </c>
      <c r="G530" s="120">
        <f t="shared" si="44"/>
        <v>0</v>
      </c>
      <c r="H530" s="184"/>
      <c r="I530" s="121" t="s">
        <v>1524</v>
      </c>
      <c r="J530" s="121" t="str">
        <f>VLOOKUP(I530,[4]Presupuesto!$B$8:$C$584,2,0)</f>
        <v>OTROS INTERESES</v>
      </c>
      <c r="K530" s="121" t="str">
        <f t="shared" si="45"/>
        <v>Desarrollo Curricular</v>
      </c>
      <c r="L530" s="121"/>
    </row>
    <row r="531" spans="2:12" x14ac:dyDescent="0.25">
      <c r="C531" s="132" t="s">
        <v>52</v>
      </c>
      <c r="D531" s="806"/>
      <c r="E531" s="251">
        <v>0</v>
      </c>
      <c r="F531" s="142">
        <v>25</v>
      </c>
      <c r="G531" s="120">
        <f t="shared" si="44"/>
        <v>0</v>
      </c>
      <c r="H531" s="184"/>
      <c r="I531" s="121" t="s">
        <v>1524</v>
      </c>
      <c r="J531" s="121" t="str">
        <f>VLOOKUP(I531,[4]Presupuesto!$B$8:$C$584,2,0)</f>
        <v>OTROS INTERESES</v>
      </c>
      <c r="K531" s="121" t="str">
        <f t="shared" si="45"/>
        <v>Desarrollo Curricular</v>
      </c>
      <c r="L531" s="121"/>
    </row>
    <row r="532" spans="2:12" ht="15.75" thickBot="1" x14ac:dyDescent="0.3">
      <c r="C532" s="255" t="s">
        <v>494</v>
      </c>
      <c r="D532" s="256"/>
      <c r="E532" s="257">
        <v>0</v>
      </c>
      <c r="F532" s="127"/>
      <c r="G532" s="128">
        <f>D532*E532*F532</f>
        <v>0</v>
      </c>
      <c r="H532" s="184"/>
      <c r="I532" s="121" t="s">
        <v>1524</v>
      </c>
      <c r="J532" s="129" t="str">
        <f>VLOOKUP(I532,[4]Presupuesto!$B$8:$C$584,2,0)</f>
        <v>OTROS INTERESES</v>
      </c>
      <c r="K532" s="121" t="str">
        <f t="shared" si="45"/>
        <v>Desarrollo Curricular</v>
      </c>
      <c r="L532" s="121"/>
    </row>
    <row r="533" spans="2:12" ht="14.45" x14ac:dyDescent="0.3">
      <c r="C533" s="116"/>
      <c r="E533" s="135"/>
      <c r="F533" s="135"/>
      <c r="G533" s="135"/>
      <c r="H533" s="198"/>
      <c r="I533" s="135"/>
      <c r="J533" s="135"/>
      <c r="K533" s="135"/>
    </row>
    <row r="534" spans="2:12" thickBot="1" x14ac:dyDescent="0.35"/>
    <row r="535" spans="2:12" thickBot="1" x14ac:dyDescent="0.35">
      <c r="C535" s="29" t="s">
        <v>43</v>
      </c>
      <c r="D535" s="30">
        <f>SUM(G542:G551)</f>
        <v>3000</v>
      </c>
      <c r="E535" s="116"/>
      <c r="F535" s="116">
        <v>7</v>
      </c>
      <c r="G535" s="116"/>
      <c r="H535" s="94"/>
      <c r="I535" s="94"/>
      <c r="J535" s="94"/>
      <c r="K535" s="135"/>
    </row>
    <row r="536" spans="2:12" ht="14.45" x14ac:dyDescent="0.3">
      <c r="C536" s="72"/>
      <c r="D536" s="31"/>
      <c r="E536" s="116"/>
      <c r="F536" s="116"/>
      <c r="G536" s="116"/>
      <c r="H536" s="94"/>
      <c r="I536" s="94"/>
      <c r="J536" s="94"/>
      <c r="K536" s="135"/>
    </row>
    <row r="537" spans="2:12" ht="14.45" x14ac:dyDescent="0.3">
      <c r="C537" s="72"/>
      <c r="D537" s="31"/>
      <c r="E537" s="116"/>
      <c r="F537" s="116"/>
      <c r="G537" s="116"/>
      <c r="H537" s="94"/>
      <c r="I537" s="94"/>
      <c r="J537" s="94"/>
      <c r="K537" s="135"/>
    </row>
    <row r="538" spans="2:12" ht="15.6" x14ac:dyDescent="0.3">
      <c r="C538" s="233" t="s">
        <v>2051</v>
      </c>
      <c r="D538" s="234" t="s">
        <v>2022</v>
      </c>
      <c r="E538" s="116"/>
      <c r="F538" s="116"/>
      <c r="G538" s="116"/>
      <c r="H538" s="94"/>
      <c r="I538" s="94"/>
      <c r="J538" s="94"/>
      <c r="K538" s="135"/>
    </row>
    <row r="539" spans="2:12" ht="18" x14ac:dyDescent="0.3">
      <c r="C539" s="247" t="s">
        <v>2052</v>
      </c>
      <c r="D539" s="31"/>
      <c r="E539" s="116"/>
      <c r="F539" s="116"/>
      <c r="G539" s="116"/>
      <c r="H539" s="94"/>
      <c r="I539" s="94"/>
      <c r="J539" s="94"/>
      <c r="K539" s="135"/>
    </row>
    <row r="540" spans="2:12" thickBot="1" x14ac:dyDescent="0.35">
      <c r="C540" s="72"/>
      <c r="D540" s="31"/>
      <c r="E540" s="116"/>
      <c r="F540" s="116"/>
      <c r="G540" s="116"/>
      <c r="H540" s="94"/>
      <c r="I540" s="94"/>
      <c r="J540" s="94"/>
      <c r="K540" s="135"/>
    </row>
    <row r="541" spans="2:12" ht="30.75" thickBot="1" x14ac:dyDescent="0.3">
      <c r="C541" s="149" t="s">
        <v>44</v>
      </c>
      <c r="D541" s="152" t="s">
        <v>45</v>
      </c>
      <c r="E541" s="151" t="s">
        <v>55</v>
      </c>
      <c r="F541" s="151" t="s">
        <v>57</v>
      </c>
      <c r="G541" s="150" t="s">
        <v>27</v>
      </c>
      <c r="H541" s="156" t="s">
        <v>195</v>
      </c>
      <c r="I541" s="151" t="s">
        <v>46</v>
      </c>
      <c r="J541" s="151" t="s">
        <v>196</v>
      </c>
      <c r="K541" s="151" t="s">
        <v>478</v>
      </c>
      <c r="L541" s="151" t="s">
        <v>479</v>
      </c>
    </row>
    <row r="542" spans="2:12" x14ac:dyDescent="0.25">
      <c r="B542" s="765"/>
      <c r="C542" s="118" t="s">
        <v>47</v>
      </c>
      <c r="D542" s="805"/>
      <c r="E542" s="181">
        <v>0</v>
      </c>
      <c r="F542" s="138">
        <v>20000</v>
      </c>
      <c r="G542" s="120">
        <f t="shared" ref="G542:G550" si="46">E542*F542</f>
        <v>0</v>
      </c>
      <c r="H542" s="184"/>
      <c r="I542" s="121" t="s">
        <v>1516</v>
      </c>
      <c r="J542" s="121" t="str">
        <f>VLOOKUP(I542,[4]Presupuesto!$B$8:$C$584,2,0)</f>
        <v>INTERESES DE INSTITUCIONES PUBLICAS FINANCIERAS</v>
      </c>
      <c r="K542" s="258"/>
      <c r="L542" s="121"/>
    </row>
    <row r="543" spans="2:12" x14ac:dyDescent="0.25">
      <c r="C543" s="122" t="s">
        <v>48</v>
      </c>
      <c r="D543" s="806"/>
      <c r="E543" s="228">
        <v>0</v>
      </c>
      <c r="F543" s="123">
        <v>50</v>
      </c>
      <c r="G543" s="120">
        <f t="shared" si="46"/>
        <v>0</v>
      </c>
      <c r="H543" s="184"/>
      <c r="I543" s="121" t="s">
        <v>1524</v>
      </c>
      <c r="J543" s="121" t="str">
        <f>VLOOKUP(I543,[4]Presupuesto!$B$8:$C$584,2,0)</f>
        <v>OTROS INTERESES</v>
      </c>
      <c r="K543" s="121" t="str">
        <f>$K$17</f>
        <v>Desarrollo Curricular</v>
      </c>
      <c r="L543" s="121"/>
    </row>
    <row r="544" spans="2:12" x14ac:dyDescent="0.25">
      <c r="C544" s="122" t="s">
        <v>49</v>
      </c>
      <c r="D544" s="806"/>
      <c r="E544" s="228">
        <v>20</v>
      </c>
      <c r="F544" s="123">
        <v>150</v>
      </c>
      <c r="G544" s="120">
        <f t="shared" si="46"/>
        <v>3000</v>
      </c>
      <c r="H544" s="184" t="s">
        <v>193</v>
      </c>
      <c r="I544" s="121" t="s">
        <v>377</v>
      </c>
      <c r="J544" s="121" t="str">
        <f>VLOOKUP(I544,[4]Presupuesto!$B$8:$C$584,2,0)</f>
        <v>ALIMENTOS Y BEBIDAS PARA PERSONAS (31100-00)</v>
      </c>
      <c r="K544" s="121" t="s">
        <v>191</v>
      </c>
      <c r="L544" s="121" t="s">
        <v>468</v>
      </c>
    </row>
    <row r="545" spans="3:12" x14ac:dyDescent="0.25">
      <c r="C545" s="122" t="s">
        <v>50</v>
      </c>
      <c r="D545" s="806"/>
      <c r="E545" s="174">
        <v>0</v>
      </c>
      <c r="F545" s="141">
        <v>10000</v>
      </c>
      <c r="G545" s="120">
        <f t="shared" si="46"/>
        <v>0</v>
      </c>
      <c r="H545" s="184"/>
      <c r="I545" s="121" t="s">
        <v>1524</v>
      </c>
      <c r="J545" s="121" t="str">
        <f>VLOOKUP(I545,[4]Presupuesto!$B$8:$C$584,2,0)</f>
        <v>OTROS INTERESES</v>
      </c>
      <c r="K545" s="121" t="str">
        <f t="shared" ref="K545:K551" si="47">$K$17</f>
        <v>Desarrollo Curricular</v>
      </c>
      <c r="L545" s="121"/>
    </row>
    <row r="546" spans="3:12" x14ac:dyDescent="0.25">
      <c r="C546" s="122" t="s">
        <v>487</v>
      </c>
      <c r="D546" s="806"/>
      <c r="E546" s="174">
        <v>0</v>
      </c>
      <c r="F546" s="141">
        <v>250</v>
      </c>
      <c r="G546" s="120">
        <f t="shared" si="46"/>
        <v>0</v>
      </c>
      <c r="H546" s="184"/>
      <c r="I546" s="121" t="s">
        <v>1524</v>
      </c>
      <c r="J546" s="121" t="str">
        <f>VLOOKUP(I546,[4]Presupuesto!$B$8:$C$584,2,0)</f>
        <v>OTROS INTERESES</v>
      </c>
      <c r="K546" s="121" t="str">
        <f t="shared" si="47"/>
        <v>Desarrollo Curricular</v>
      </c>
      <c r="L546" s="121"/>
    </row>
    <row r="547" spans="3:12" x14ac:dyDescent="0.25">
      <c r="C547" s="122" t="s">
        <v>51</v>
      </c>
      <c r="D547" s="806"/>
      <c r="E547" s="228">
        <f>(D542*25)/500</f>
        <v>0</v>
      </c>
      <c r="F547" s="123">
        <v>85</v>
      </c>
      <c r="G547" s="120">
        <f t="shared" si="46"/>
        <v>0</v>
      </c>
      <c r="H547" s="184"/>
      <c r="I547" s="121" t="s">
        <v>1524</v>
      </c>
      <c r="J547" s="121" t="str">
        <f>VLOOKUP(I547,[4]Presupuesto!$B$8:$C$584,2,0)</f>
        <v>OTROS INTERESES</v>
      </c>
      <c r="K547" s="121" t="str">
        <f t="shared" si="47"/>
        <v>Desarrollo Curricular</v>
      </c>
      <c r="L547" s="121"/>
    </row>
    <row r="548" spans="3:12" x14ac:dyDescent="0.25">
      <c r="C548" s="122" t="s">
        <v>180</v>
      </c>
      <c r="D548" s="806"/>
      <c r="E548" s="228">
        <v>0</v>
      </c>
      <c r="F548" s="123">
        <v>36</v>
      </c>
      <c r="G548" s="120">
        <f t="shared" si="46"/>
        <v>0</v>
      </c>
      <c r="H548" s="184"/>
      <c r="I548" s="121" t="s">
        <v>1524</v>
      </c>
      <c r="J548" s="121" t="str">
        <f>VLOOKUP(I548,[4]Presupuesto!$B$8:$C$584,2,0)</f>
        <v>OTROS INTERESES</v>
      </c>
      <c r="K548" s="121" t="str">
        <f t="shared" si="47"/>
        <v>Desarrollo Curricular</v>
      </c>
      <c r="L548" s="121"/>
    </row>
    <row r="549" spans="3:12" x14ac:dyDescent="0.25">
      <c r="C549" s="122" t="s">
        <v>34</v>
      </c>
      <c r="D549" s="806"/>
      <c r="E549" s="228">
        <f>D542/12</f>
        <v>0</v>
      </c>
      <c r="F549" s="123">
        <v>80</v>
      </c>
      <c r="G549" s="120">
        <f t="shared" si="46"/>
        <v>0</v>
      </c>
      <c r="H549" s="184"/>
      <c r="I549" s="121" t="s">
        <v>1524</v>
      </c>
      <c r="J549" s="121" t="str">
        <f>VLOOKUP(I549,[4]Presupuesto!$B$8:$C$584,2,0)</f>
        <v>OTROS INTERESES</v>
      </c>
      <c r="K549" s="121" t="str">
        <f t="shared" si="47"/>
        <v>Desarrollo Curricular</v>
      </c>
      <c r="L549" s="121"/>
    </row>
    <row r="550" spans="3:12" x14ac:dyDescent="0.25">
      <c r="C550" s="132" t="s">
        <v>52</v>
      </c>
      <c r="D550" s="806"/>
      <c r="E550" s="251">
        <v>0</v>
      </c>
      <c r="F550" s="142">
        <v>25</v>
      </c>
      <c r="G550" s="120">
        <f t="shared" si="46"/>
        <v>0</v>
      </c>
      <c r="H550" s="184"/>
      <c r="I550" s="121" t="s">
        <v>1524</v>
      </c>
      <c r="J550" s="121" t="str">
        <f>VLOOKUP(I550,[4]Presupuesto!$B$8:$C$584,2,0)</f>
        <v>OTROS INTERESES</v>
      </c>
      <c r="K550" s="121" t="str">
        <f t="shared" si="47"/>
        <v>Desarrollo Curricular</v>
      </c>
      <c r="L550" s="121"/>
    </row>
    <row r="551" spans="3:12" ht="15.75" thickBot="1" x14ac:dyDescent="0.3">
      <c r="C551" s="255" t="s">
        <v>494</v>
      </c>
      <c r="D551" s="256"/>
      <c r="E551" s="257">
        <v>0</v>
      </c>
      <c r="F551" s="127"/>
      <c r="G551" s="128">
        <f>D551*E551*F551</f>
        <v>0</v>
      </c>
      <c r="H551" s="184"/>
      <c r="I551" s="121" t="s">
        <v>1524</v>
      </c>
      <c r="J551" s="129" t="str">
        <f>VLOOKUP(I551,[4]Presupuesto!$B$8:$C$584,2,0)</f>
        <v>OTROS INTERESES</v>
      </c>
      <c r="K551" s="121" t="str">
        <f t="shared" si="47"/>
        <v>Desarrollo Curricular</v>
      </c>
      <c r="L551" s="121"/>
    </row>
    <row r="553" spans="3:12" thickBot="1" x14ac:dyDescent="0.35"/>
    <row r="554" spans="3:12" thickBot="1" x14ac:dyDescent="0.35">
      <c r="C554" s="29" t="s">
        <v>43</v>
      </c>
      <c r="D554" s="30">
        <f>SUM(G561:G570)</f>
        <v>3000</v>
      </c>
      <c r="E554" s="116"/>
      <c r="F554" s="116">
        <v>8</v>
      </c>
      <c r="G554" s="116"/>
      <c r="H554" s="94"/>
      <c r="I554" s="94"/>
      <c r="J554" s="94"/>
      <c r="K554" s="135"/>
    </row>
    <row r="555" spans="3:12" ht="14.45" x14ac:dyDescent="0.3">
      <c r="C555" s="72"/>
      <c r="D555" s="31"/>
      <c r="E555" s="116"/>
      <c r="F555" s="116"/>
      <c r="G555" s="116"/>
      <c r="H555" s="94"/>
      <c r="I555" s="94"/>
      <c r="J555" s="94"/>
      <c r="K555" s="135"/>
    </row>
    <row r="556" spans="3:12" ht="14.45" x14ac:dyDescent="0.3">
      <c r="C556" s="72"/>
      <c r="D556" s="31"/>
      <c r="E556" s="116"/>
      <c r="F556" s="116"/>
      <c r="G556" s="116"/>
      <c r="H556" s="94"/>
      <c r="I556" s="94"/>
      <c r="J556" s="94"/>
      <c r="K556" s="135"/>
    </row>
    <row r="557" spans="3:12" ht="15.6" x14ac:dyDescent="0.3">
      <c r="C557" s="233" t="s">
        <v>2053</v>
      </c>
      <c r="D557" s="234" t="s">
        <v>2022</v>
      </c>
      <c r="E557" s="116"/>
      <c r="F557" s="116"/>
      <c r="G557" s="116"/>
      <c r="H557" s="94"/>
      <c r="I557" s="94"/>
      <c r="J557" s="94"/>
      <c r="K557" s="135"/>
    </row>
    <row r="558" spans="3:12" ht="18" x14ac:dyDescent="0.3">
      <c r="C558" s="247" t="s">
        <v>2054</v>
      </c>
      <c r="D558" s="31"/>
      <c r="E558" s="116"/>
      <c r="F558" s="116"/>
      <c r="G558" s="116"/>
      <c r="H558" s="94"/>
      <c r="I558" s="94"/>
      <c r="J558" s="94"/>
      <c r="K558" s="135"/>
    </row>
    <row r="559" spans="3:12" thickBot="1" x14ac:dyDescent="0.35">
      <c r="C559" s="72"/>
      <c r="D559" s="31"/>
      <c r="E559" s="116"/>
      <c r="F559" s="116"/>
      <c r="G559" s="116"/>
      <c r="H559" s="94"/>
      <c r="I559" s="94"/>
      <c r="J559" s="94"/>
      <c r="K559" s="135"/>
    </row>
    <row r="560" spans="3:12" ht="30.75" thickBot="1" x14ac:dyDescent="0.3">
      <c r="C560" s="149" t="s">
        <v>44</v>
      </c>
      <c r="D560" s="152" t="s">
        <v>45</v>
      </c>
      <c r="E560" s="151" t="s">
        <v>55</v>
      </c>
      <c r="F560" s="151" t="s">
        <v>57</v>
      </c>
      <c r="G560" s="150" t="s">
        <v>27</v>
      </c>
      <c r="H560" s="156" t="s">
        <v>195</v>
      </c>
      <c r="I560" s="151" t="s">
        <v>46</v>
      </c>
      <c r="J560" s="151" t="s">
        <v>196</v>
      </c>
      <c r="K560" s="151" t="s">
        <v>478</v>
      </c>
      <c r="L560" s="151" t="s">
        <v>479</v>
      </c>
    </row>
    <row r="561" spans="3:12" x14ac:dyDescent="0.25">
      <c r="C561" s="118" t="s">
        <v>47</v>
      </c>
      <c r="D561" s="805"/>
      <c r="E561" s="181">
        <v>0</v>
      </c>
      <c r="F561" s="138">
        <v>20000</v>
      </c>
      <c r="G561" s="120">
        <f t="shared" ref="G561:G569" si="48">E561*F561</f>
        <v>0</v>
      </c>
      <c r="H561" s="184"/>
      <c r="I561" s="121" t="s">
        <v>1516</v>
      </c>
      <c r="J561" s="121" t="str">
        <f>VLOOKUP(I561,[4]Presupuesto!$B$8:$C$584,2,0)</f>
        <v>INTERESES DE INSTITUCIONES PUBLICAS FINANCIERAS</v>
      </c>
      <c r="K561" s="258"/>
      <c r="L561" s="121"/>
    </row>
    <row r="562" spans="3:12" x14ac:dyDescent="0.25">
      <c r="C562" s="122" t="s">
        <v>48</v>
      </c>
      <c r="D562" s="806"/>
      <c r="E562" s="228">
        <v>0</v>
      </c>
      <c r="F562" s="123">
        <v>50</v>
      </c>
      <c r="G562" s="120">
        <f t="shared" si="48"/>
        <v>0</v>
      </c>
      <c r="H562" s="184"/>
      <c r="I562" s="121" t="s">
        <v>1524</v>
      </c>
      <c r="J562" s="121" t="str">
        <f>VLOOKUP(I562,[4]Presupuesto!$B$8:$C$584,2,0)</f>
        <v>OTROS INTERESES</v>
      </c>
      <c r="K562" s="121" t="str">
        <f>$K$17</f>
        <v>Desarrollo Curricular</v>
      </c>
      <c r="L562" s="121"/>
    </row>
    <row r="563" spans="3:12" x14ac:dyDescent="0.25">
      <c r="C563" s="122" t="s">
        <v>49</v>
      </c>
      <c r="D563" s="806"/>
      <c r="E563" s="228">
        <v>20</v>
      </c>
      <c r="F563" s="123">
        <v>150</v>
      </c>
      <c r="G563" s="120">
        <f t="shared" si="48"/>
        <v>3000</v>
      </c>
      <c r="H563" s="184" t="s">
        <v>193</v>
      </c>
      <c r="I563" s="121" t="s">
        <v>377</v>
      </c>
      <c r="J563" s="121" t="str">
        <f>VLOOKUP(I563,[4]Presupuesto!$B$8:$C$584,2,0)</f>
        <v>ALIMENTOS Y BEBIDAS PARA PERSONAS (31100-00)</v>
      </c>
      <c r="K563" s="121" t="s">
        <v>191</v>
      </c>
      <c r="L563" s="121" t="s">
        <v>468</v>
      </c>
    </row>
    <row r="564" spans="3:12" x14ac:dyDescent="0.25">
      <c r="C564" s="122" t="s">
        <v>50</v>
      </c>
      <c r="D564" s="806"/>
      <c r="E564" s="174">
        <v>0</v>
      </c>
      <c r="F564" s="141">
        <v>10000</v>
      </c>
      <c r="G564" s="120">
        <f t="shared" si="48"/>
        <v>0</v>
      </c>
      <c r="H564" s="184"/>
      <c r="I564" s="121" t="s">
        <v>1524</v>
      </c>
      <c r="J564" s="121" t="str">
        <f>VLOOKUP(I564,[4]Presupuesto!$B$8:$C$584,2,0)</f>
        <v>OTROS INTERESES</v>
      </c>
      <c r="K564" s="121" t="str">
        <f t="shared" ref="K564:K570" si="49">$K$17</f>
        <v>Desarrollo Curricular</v>
      </c>
      <c r="L564" s="121"/>
    </row>
    <row r="565" spans="3:12" x14ac:dyDescent="0.25">
      <c r="C565" s="122" t="s">
        <v>487</v>
      </c>
      <c r="D565" s="806"/>
      <c r="E565" s="174">
        <v>0</v>
      </c>
      <c r="F565" s="141">
        <v>250</v>
      </c>
      <c r="G565" s="120">
        <f t="shared" si="48"/>
        <v>0</v>
      </c>
      <c r="H565" s="184"/>
      <c r="I565" s="121" t="s">
        <v>1524</v>
      </c>
      <c r="J565" s="121" t="str">
        <f>VLOOKUP(I565,[4]Presupuesto!$B$8:$C$584,2,0)</f>
        <v>OTROS INTERESES</v>
      </c>
      <c r="K565" s="121" t="str">
        <f t="shared" si="49"/>
        <v>Desarrollo Curricular</v>
      </c>
      <c r="L565" s="121"/>
    </row>
    <row r="566" spans="3:12" x14ac:dyDescent="0.25">
      <c r="C566" s="122" t="s">
        <v>51</v>
      </c>
      <c r="D566" s="806"/>
      <c r="E566" s="228">
        <v>0</v>
      </c>
      <c r="F566" s="123">
        <v>85</v>
      </c>
      <c r="G566" s="120">
        <f t="shared" si="48"/>
        <v>0</v>
      </c>
      <c r="H566" s="184"/>
      <c r="I566" s="121" t="s">
        <v>1524</v>
      </c>
      <c r="J566" s="121" t="str">
        <f>VLOOKUP(I566,[4]Presupuesto!$B$8:$C$584,2,0)</f>
        <v>OTROS INTERESES</v>
      </c>
      <c r="K566" s="121" t="str">
        <f t="shared" si="49"/>
        <v>Desarrollo Curricular</v>
      </c>
      <c r="L566" s="121"/>
    </row>
    <row r="567" spans="3:12" x14ac:dyDescent="0.25">
      <c r="C567" s="122" t="s">
        <v>180</v>
      </c>
      <c r="D567" s="806"/>
      <c r="E567" s="228">
        <f>D561/12</f>
        <v>0</v>
      </c>
      <c r="F567" s="123">
        <v>36</v>
      </c>
      <c r="G567" s="120">
        <f t="shared" si="48"/>
        <v>0</v>
      </c>
      <c r="H567" s="184"/>
      <c r="I567" s="121" t="s">
        <v>1524</v>
      </c>
      <c r="J567" s="121" t="str">
        <f>VLOOKUP(I567,[4]Presupuesto!$B$8:$C$584,2,0)</f>
        <v>OTROS INTERESES</v>
      </c>
      <c r="K567" s="121" t="str">
        <f t="shared" si="49"/>
        <v>Desarrollo Curricular</v>
      </c>
      <c r="L567" s="121"/>
    </row>
    <row r="568" spans="3:12" x14ac:dyDescent="0.25">
      <c r="C568" s="122" t="s">
        <v>34</v>
      </c>
      <c r="D568" s="806"/>
      <c r="E568" s="228">
        <f>D561/12</f>
        <v>0</v>
      </c>
      <c r="F568" s="123">
        <v>80</v>
      </c>
      <c r="G568" s="120">
        <f t="shared" si="48"/>
        <v>0</v>
      </c>
      <c r="H568" s="184"/>
      <c r="I568" s="121" t="s">
        <v>1524</v>
      </c>
      <c r="J568" s="121" t="str">
        <f>VLOOKUP(I568,[4]Presupuesto!$B$8:$C$584,2,0)</f>
        <v>OTROS INTERESES</v>
      </c>
      <c r="K568" s="121" t="str">
        <f t="shared" si="49"/>
        <v>Desarrollo Curricular</v>
      </c>
      <c r="L568" s="121"/>
    </row>
    <row r="569" spans="3:12" x14ac:dyDescent="0.25">
      <c r="C569" s="132" t="s">
        <v>52</v>
      </c>
      <c r="D569" s="806"/>
      <c r="E569" s="251">
        <v>0</v>
      </c>
      <c r="F569" s="142">
        <v>25</v>
      </c>
      <c r="G569" s="120">
        <f t="shared" si="48"/>
        <v>0</v>
      </c>
      <c r="H569" s="184"/>
      <c r="I569" s="121" t="s">
        <v>1524</v>
      </c>
      <c r="J569" s="121" t="str">
        <f>VLOOKUP(I569,[4]Presupuesto!$B$8:$C$584,2,0)</f>
        <v>OTROS INTERESES</v>
      </c>
      <c r="K569" s="121" t="str">
        <f t="shared" si="49"/>
        <v>Desarrollo Curricular</v>
      </c>
      <c r="L569" s="121"/>
    </row>
    <row r="570" spans="3:12" ht="15.75" thickBot="1" x14ac:dyDescent="0.3">
      <c r="C570" s="255" t="s">
        <v>495</v>
      </c>
      <c r="D570" s="256"/>
      <c r="E570" s="257">
        <v>0</v>
      </c>
      <c r="F570" s="127"/>
      <c r="G570" s="128">
        <f>D570*E570*F570</f>
        <v>0</v>
      </c>
      <c r="H570" s="184"/>
      <c r="I570" s="121" t="s">
        <v>1524</v>
      </c>
      <c r="J570" s="129" t="str">
        <f>VLOOKUP(I570,[4]Presupuesto!$B$8:$C$584,2,0)</f>
        <v>OTROS INTERESES</v>
      </c>
      <c r="K570" s="121" t="str">
        <f t="shared" si="49"/>
        <v>Desarrollo Curricular</v>
      </c>
      <c r="L570" s="121"/>
    </row>
    <row r="571" spans="3:12" ht="14.45" x14ac:dyDescent="0.3">
      <c r="C571" s="116"/>
      <c r="E571" s="135"/>
      <c r="F571" s="135"/>
      <c r="G571" s="135"/>
      <c r="H571" s="198"/>
      <c r="I571" s="135"/>
      <c r="J571" s="135"/>
      <c r="K571" s="135"/>
    </row>
    <row r="572" spans="3:12" thickBot="1" x14ac:dyDescent="0.35"/>
    <row r="573" spans="3:12" thickBot="1" x14ac:dyDescent="0.35">
      <c r="C573" s="29" t="s">
        <v>43</v>
      </c>
      <c r="D573" s="30">
        <f>SUM(G580:G589)</f>
        <v>3000</v>
      </c>
      <c r="E573" s="116"/>
      <c r="F573" s="116">
        <v>9</v>
      </c>
      <c r="G573" s="116"/>
      <c r="H573" s="94"/>
      <c r="I573" s="94"/>
      <c r="J573" s="94"/>
      <c r="K573" s="135"/>
    </row>
    <row r="574" spans="3:12" ht="14.45" x14ac:dyDescent="0.3">
      <c r="C574" s="72"/>
      <c r="D574" s="31"/>
      <c r="E574" s="116"/>
      <c r="F574" s="116"/>
      <c r="G574" s="116"/>
      <c r="H574" s="94"/>
      <c r="I574" s="94"/>
      <c r="J574" s="94"/>
      <c r="K574" s="135"/>
    </row>
    <row r="575" spans="3:12" ht="14.45" x14ac:dyDescent="0.3">
      <c r="C575" s="72"/>
      <c r="D575" s="31"/>
      <c r="E575" s="116"/>
      <c r="F575" s="116"/>
      <c r="G575" s="116"/>
      <c r="H575" s="94"/>
      <c r="I575" s="94"/>
      <c r="J575" s="94"/>
      <c r="K575" s="135"/>
    </row>
    <row r="576" spans="3:12" ht="15.6" x14ac:dyDescent="0.3">
      <c r="C576" s="233" t="s">
        <v>2055</v>
      </c>
      <c r="D576" s="234" t="s">
        <v>1771</v>
      </c>
      <c r="E576" s="116"/>
      <c r="F576" s="116"/>
      <c r="G576" s="116"/>
      <c r="H576" s="94"/>
      <c r="I576" s="94"/>
      <c r="J576" s="94"/>
      <c r="K576" s="135"/>
    </row>
    <row r="577" spans="3:12" ht="18.75" x14ac:dyDescent="0.25">
      <c r="C577" s="247" t="s">
        <v>2056</v>
      </c>
      <c r="D577" s="31"/>
      <c r="E577" s="116"/>
      <c r="F577" s="116"/>
      <c r="G577" s="116"/>
      <c r="H577" s="94"/>
      <c r="I577" s="94"/>
      <c r="J577" s="94"/>
      <c r="K577" s="135"/>
    </row>
    <row r="578" spans="3:12" thickBot="1" x14ac:dyDescent="0.35">
      <c r="C578" s="72"/>
      <c r="D578" s="31"/>
      <c r="E578" s="116"/>
      <c r="F578" s="116"/>
      <c r="G578" s="116"/>
      <c r="H578" s="94"/>
      <c r="I578" s="94"/>
      <c r="J578" s="94"/>
      <c r="K578" s="135"/>
    </row>
    <row r="579" spans="3:12" ht="30.75" thickBot="1" x14ac:dyDescent="0.3">
      <c r="C579" s="149" t="s">
        <v>44</v>
      </c>
      <c r="D579" s="152" t="s">
        <v>45</v>
      </c>
      <c r="E579" s="151" t="s">
        <v>55</v>
      </c>
      <c r="F579" s="151" t="s">
        <v>57</v>
      </c>
      <c r="G579" s="150" t="s">
        <v>27</v>
      </c>
      <c r="H579" s="156" t="s">
        <v>195</v>
      </c>
      <c r="I579" s="151" t="s">
        <v>46</v>
      </c>
      <c r="J579" s="151" t="s">
        <v>196</v>
      </c>
      <c r="K579" s="151" t="s">
        <v>478</v>
      </c>
      <c r="L579" s="151" t="s">
        <v>479</v>
      </c>
    </row>
    <row r="580" spans="3:12" x14ac:dyDescent="0.25">
      <c r="C580" s="118" t="s">
        <v>47</v>
      </c>
      <c r="D580" s="805"/>
      <c r="E580" s="181">
        <v>0</v>
      </c>
      <c r="F580" s="138">
        <v>20000</v>
      </c>
      <c r="G580" s="120">
        <f t="shared" ref="G580:G588" si="50">E580*F580</f>
        <v>0</v>
      </c>
      <c r="H580" s="184"/>
      <c r="I580" s="121" t="s">
        <v>1516</v>
      </c>
      <c r="J580" s="121" t="str">
        <f>VLOOKUP(I580,[4]Presupuesto!$B$8:$C$584,2,0)</f>
        <v>INTERESES DE INSTITUCIONES PUBLICAS FINANCIERAS</v>
      </c>
      <c r="K580" s="258"/>
      <c r="L580" s="121"/>
    </row>
    <row r="581" spans="3:12" x14ac:dyDescent="0.25">
      <c r="C581" s="122" t="s">
        <v>48</v>
      </c>
      <c r="D581" s="806"/>
      <c r="E581" s="228">
        <f>D580</f>
        <v>0</v>
      </c>
      <c r="F581" s="123">
        <v>50</v>
      </c>
      <c r="G581" s="120">
        <f t="shared" si="50"/>
        <v>0</v>
      </c>
      <c r="H581" s="184"/>
      <c r="I581" s="121" t="s">
        <v>1524</v>
      </c>
      <c r="J581" s="121" t="str">
        <f>VLOOKUP(I581,[4]Presupuesto!$B$8:$C$584,2,0)</f>
        <v>OTROS INTERESES</v>
      </c>
      <c r="K581" s="121" t="str">
        <f>$K$17</f>
        <v>Desarrollo Curricular</v>
      </c>
      <c r="L581" s="121"/>
    </row>
    <row r="582" spans="3:12" x14ac:dyDescent="0.25">
      <c r="C582" s="122" t="s">
        <v>49</v>
      </c>
      <c r="D582" s="806"/>
      <c r="E582" s="228">
        <v>20</v>
      </c>
      <c r="F582" s="123">
        <v>150</v>
      </c>
      <c r="G582" s="120">
        <f t="shared" si="50"/>
        <v>3000</v>
      </c>
      <c r="H582" s="184" t="s">
        <v>193</v>
      </c>
      <c r="I582" s="121" t="s">
        <v>377</v>
      </c>
      <c r="J582" s="121" t="str">
        <f>VLOOKUP(I582,[4]Presupuesto!$B$8:$C$584,2,0)</f>
        <v>ALIMENTOS Y BEBIDAS PARA PERSONAS (31100-00)</v>
      </c>
      <c r="K582" s="121" t="s">
        <v>546</v>
      </c>
      <c r="L582" s="121" t="s">
        <v>468</v>
      </c>
    </row>
    <row r="583" spans="3:12" x14ac:dyDescent="0.25">
      <c r="C583" s="122" t="s">
        <v>50</v>
      </c>
      <c r="D583" s="806"/>
      <c r="E583" s="174">
        <v>0</v>
      </c>
      <c r="F583" s="141">
        <v>10000</v>
      </c>
      <c r="G583" s="120">
        <f t="shared" si="50"/>
        <v>0</v>
      </c>
      <c r="H583" s="184"/>
      <c r="I583" s="121" t="s">
        <v>1524</v>
      </c>
      <c r="J583" s="121" t="str">
        <f>VLOOKUP(I583,[4]Presupuesto!$B$8:$C$584,2,0)</f>
        <v>OTROS INTERESES</v>
      </c>
      <c r="K583" s="121" t="str">
        <f t="shared" ref="K583:K589" si="51">$K$17</f>
        <v>Desarrollo Curricular</v>
      </c>
      <c r="L583" s="121"/>
    </row>
    <row r="584" spans="3:12" x14ac:dyDescent="0.25">
      <c r="C584" s="122" t="s">
        <v>487</v>
      </c>
      <c r="D584" s="806"/>
      <c r="E584" s="174">
        <v>0</v>
      </c>
      <c r="F584" s="141">
        <v>250</v>
      </c>
      <c r="G584" s="120">
        <f t="shared" si="50"/>
        <v>0</v>
      </c>
      <c r="H584" s="184"/>
      <c r="I584" s="121" t="s">
        <v>1524</v>
      </c>
      <c r="J584" s="121" t="str">
        <f>VLOOKUP(I584,[4]Presupuesto!$B$8:$C$584,2,0)</f>
        <v>OTROS INTERESES</v>
      </c>
      <c r="K584" s="121" t="str">
        <f t="shared" si="51"/>
        <v>Desarrollo Curricular</v>
      </c>
      <c r="L584" s="121"/>
    </row>
    <row r="585" spans="3:12" x14ac:dyDescent="0.25">
      <c r="C585" s="122" t="s">
        <v>51</v>
      </c>
      <c r="D585" s="806"/>
      <c r="E585" s="228">
        <v>0</v>
      </c>
      <c r="F585" s="123">
        <v>85</v>
      </c>
      <c r="G585" s="120">
        <f t="shared" si="50"/>
        <v>0</v>
      </c>
      <c r="H585" s="184"/>
      <c r="I585" s="121" t="s">
        <v>1524</v>
      </c>
      <c r="J585" s="121" t="str">
        <f>VLOOKUP(I585,[4]Presupuesto!$B$8:$C$584,2,0)</f>
        <v>OTROS INTERESES</v>
      </c>
      <c r="K585" s="121" t="str">
        <f t="shared" si="51"/>
        <v>Desarrollo Curricular</v>
      </c>
      <c r="L585" s="121"/>
    </row>
    <row r="586" spans="3:12" x14ac:dyDescent="0.25">
      <c r="C586" s="122" t="s">
        <v>180</v>
      </c>
      <c r="D586" s="806"/>
      <c r="E586" s="228">
        <f>D580/12</f>
        <v>0</v>
      </c>
      <c r="F586" s="123">
        <v>36</v>
      </c>
      <c r="G586" s="120">
        <f t="shared" si="50"/>
        <v>0</v>
      </c>
      <c r="H586" s="184"/>
      <c r="I586" s="121" t="s">
        <v>1524</v>
      </c>
      <c r="J586" s="121" t="str">
        <f>VLOOKUP(I586,[4]Presupuesto!$B$8:$C$584,2,0)</f>
        <v>OTROS INTERESES</v>
      </c>
      <c r="K586" s="121" t="str">
        <f t="shared" si="51"/>
        <v>Desarrollo Curricular</v>
      </c>
      <c r="L586" s="121"/>
    </row>
    <row r="587" spans="3:12" x14ac:dyDescent="0.25">
      <c r="C587" s="122" t="s">
        <v>34</v>
      </c>
      <c r="D587" s="806"/>
      <c r="E587" s="228">
        <f>D580/12</f>
        <v>0</v>
      </c>
      <c r="F587" s="123">
        <v>80</v>
      </c>
      <c r="G587" s="120">
        <f t="shared" si="50"/>
        <v>0</v>
      </c>
      <c r="H587" s="184"/>
      <c r="I587" s="121" t="s">
        <v>1524</v>
      </c>
      <c r="J587" s="121" t="str">
        <f>VLOOKUP(I587,[4]Presupuesto!$B$8:$C$584,2,0)</f>
        <v>OTROS INTERESES</v>
      </c>
      <c r="K587" s="121" t="str">
        <f t="shared" si="51"/>
        <v>Desarrollo Curricular</v>
      </c>
      <c r="L587" s="121"/>
    </row>
    <row r="588" spans="3:12" x14ac:dyDescent="0.25">
      <c r="C588" s="132" t="s">
        <v>52</v>
      </c>
      <c r="D588" s="806"/>
      <c r="E588" s="251">
        <v>0</v>
      </c>
      <c r="F588" s="142">
        <v>25</v>
      </c>
      <c r="G588" s="120">
        <f t="shared" si="50"/>
        <v>0</v>
      </c>
      <c r="H588" s="184"/>
      <c r="I588" s="121" t="s">
        <v>1524</v>
      </c>
      <c r="J588" s="121" t="str">
        <f>VLOOKUP(I588,[4]Presupuesto!$B$8:$C$584,2,0)</f>
        <v>OTROS INTERESES</v>
      </c>
      <c r="K588" s="121" t="str">
        <f t="shared" si="51"/>
        <v>Desarrollo Curricular</v>
      </c>
      <c r="L588" s="121"/>
    </row>
    <row r="589" spans="3:12" thickBot="1" x14ac:dyDescent="0.35">
      <c r="C589" s="255"/>
      <c r="D589" s="256"/>
      <c r="E589" s="257">
        <v>0</v>
      </c>
      <c r="F589" s="127"/>
      <c r="G589" s="128">
        <f>D589*E589*F589</f>
        <v>0</v>
      </c>
      <c r="H589" s="184"/>
      <c r="I589" s="121" t="s">
        <v>1524</v>
      </c>
      <c r="J589" s="129" t="str">
        <f>VLOOKUP(I589,[4]Presupuesto!$B$8:$C$584,2,0)</f>
        <v>OTROS INTERESES</v>
      </c>
      <c r="K589" s="121" t="str">
        <f t="shared" si="51"/>
        <v>Desarrollo Curricular</v>
      </c>
      <c r="L589" s="121"/>
    </row>
    <row r="592" spans="3:12" ht="14.45" x14ac:dyDescent="0.3">
      <c r="C592" s="72" t="s">
        <v>41</v>
      </c>
      <c r="D592" s="72"/>
      <c r="E592" s="72"/>
      <c r="F592" s="72"/>
      <c r="G592" s="72"/>
      <c r="H592" s="97"/>
      <c r="I592" s="72"/>
      <c r="J592" s="72"/>
    </row>
    <row r="593" spans="3:12" ht="14.45" x14ac:dyDescent="0.3">
      <c r="C593" s="72" t="s">
        <v>42</v>
      </c>
      <c r="D593" s="72"/>
      <c r="E593" s="72"/>
      <c r="F593" s="72"/>
      <c r="G593" s="72"/>
      <c r="H593" s="97"/>
      <c r="I593" s="72"/>
      <c r="J593" s="72"/>
    </row>
    <row r="594" spans="3:12" thickBot="1" x14ac:dyDescent="0.35">
      <c r="C594" s="201"/>
      <c r="D594" s="201"/>
      <c r="E594" s="201"/>
      <c r="F594" s="201"/>
      <c r="G594" s="201"/>
      <c r="H594" s="97"/>
      <c r="I594" s="201"/>
      <c r="J594" s="201"/>
      <c r="K594" s="135"/>
    </row>
    <row r="595" spans="3:12" thickBot="1" x14ac:dyDescent="0.35">
      <c r="C595" s="29" t="s">
        <v>43</v>
      </c>
      <c r="D595" s="30">
        <f>SUM(G602:G611)</f>
        <v>23195.833333333332</v>
      </c>
      <c r="E595" s="116"/>
      <c r="F595" s="116"/>
      <c r="G595" s="116"/>
      <c r="H595" s="94"/>
      <c r="I595" s="94"/>
      <c r="J595" s="94"/>
      <c r="K595" s="135"/>
    </row>
    <row r="596" spans="3:12" ht="14.45" x14ac:dyDescent="0.3">
      <c r="C596" s="72"/>
      <c r="D596" s="31"/>
      <c r="E596" s="116"/>
      <c r="F596" s="116"/>
      <c r="G596" s="116"/>
      <c r="H596" s="94"/>
      <c r="I596" s="94"/>
      <c r="J596" s="94"/>
      <c r="K596" s="135"/>
    </row>
    <row r="597" spans="3:12" ht="14.45" x14ac:dyDescent="0.3">
      <c r="C597" s="72"/>
      <c r="D597" s="31"/>
      <c r="E597" s="116"/>
      <c r="F597" s="116"/>
      <c r="G597" s="116"/>
      <c r="H597" s="94"/>
      <c r="I597" s="94"/>
      <c r="J597" s="94"/>
      <c r="K597" s="135"/>
    </row>
    <row r="598" spans="3:12" ht="15.6" x14ac:dyDescent="0.3">
      <c r="C598" s="233" t="s">
        <v>458</v>
      </c>
      <c r="D598" s="234" t="s">
        <v>1755</v>
      </c>
      <c r="E598" s="116"/>
      <c r="F598" s="116"/>
      <c r="G598" s="116"/>
      <c r="H598" s="94"/>
      <c r="I598" s="94"/>
      <c r="J598" s="94"/>
      <c r="K598" s="135"/>
    </row>
    <row r="599" spans="3:12" ht="18" x14ac:dyDescent="0.3">
      <c r="C599" s="247" t="str">
        <f>IFERROR(VLOOKUP(D598,'[5]Desarrollo e Innov. Curricular'!$E:$F,2,FALSE),IFERROR(VLOOKUP(D598,[5]Investigación!$E:$F,2,FALSE),IFERROR(VLOOKUP(D598,'[5]Vinculación Univ. Sociedad'!$E:$F,2,FALSE),IFERROR(VLOOKUP(D598,'[5]Docencia y Profesorado Universi'!$E:$F,2,FALSE),IFERROR(VLOOKUP(D598,[5]Estudiantes!$E:$F,2,FALSE),IFERROR(VLOOKUP(D598,'[5]Gestion Administrativa'!#REF!,2,FALSE),IFERROR(VLOOKUP(D598,'[5]Gestion Academica'!$E:$F,2,FALSE),IFERROR(VLOOKUP(D598,[5]Graduados!$E:$F,2,FALSE),IFERROR(VLOOKUP(D598,'[5]Gestión del Conocimiento'!$E:$F,2,FALSE),IFERROR(VLOOKUP(D598,[5]Gobernabilidad!$E:$F,2,FALSE),IFERROR(VLOOKUP(D598,'[5]NIVEL DE ES Y  SISTEMA NACIONAL'!$E:$F,2,FALSE),VLOOKUP(D598,'[5]Lo Esencial'!$E:$F,2,0))))))))))))</f>
        <v>Dar seguimiento a los procesos de  autoevaluación y acreditacion de las carreras de la facultad.</v>
      </c>
      <c r="D599" s="31"/>
      <c r="E599" s="116"/>
      <c r="F599" s="116"/>
      <c r="G599" s="116"/>
      <c r="H599" s="94"/>
      <c r="I599" s="94"/>
      <c r="J599" s="94"/>
      <c r="K599" s="135"/>
    </row>
    <row r="600" spans="3:12" thickBot="1" x14ac:dyDescent="0.35">
      <c r="C600" s="72"/>
      <c r="D600" s="31"/>
      <c r="E600" s="116"/>
      <c r="F600" s="116"/>
      <c r="G600" s="116"/>
      <c r="H600" s="94"/>
      <c r="I600" s="94"/>
      <c r="J600" s="94"/>
      <c r="K600" s="135"/>
    </row>
    <row r="601" spans="3:12" ht="30.75" thickBot="1" x14ac:dyDescent="0.3">
      <c r="C601" s="149" t="s">
        <v>44</v>
      </c>
      <c r="D601" s="152" t="s">
        <v>45</v>
      </c>
      <c r="E601" s="151" t="s">
        <v>55</v>
      </c>
      <c r="F601" s="151" t="s">
        <v>57</v>
      </c>
      <c r="G601" s="150" t="s">
        <v>27</v>
      </c>
      <c r="H601" s="156" t="s">
        <v>195</v>
      </c>
      <c r="I601" s="151" t="s">
        <v>46</v>
      </c>
      <c r="J601" s="151" t="s">
        <v>196</v>
      </c>
      <c r="K601" s="151" t="s">
        <v>478</v>
      </c>
      <c r="L601" s="151" t="s">
        <v>479</v>
      </c>
    </row>
    <row r="602" spans="3:12" x14ac:dyDescent="0.25">
      <c r="C602" s="118" t="s">
        <v>47</v>
      </c>
      <c r="D602" s="805">
        <v>50</v>
      </c>
      <c r="E602" s="181"/>
      <c r="F602" s="138">
        <v>30000</v>
      </c>
      <c r="G602" s="120">
        <f t="shared" ref="G602:G610" si="52">E602*F602</f>
        <v>0</v>
      </c>
      <c r="H602" s="184" t="s">
        <v>194</v>
      </c>
      <c r="I602" s="121" t="s">
        <v>763</v>
      </c>
      <c r="J602" s="121" t="str">
        <f>VLOOKUP(I602,[5]Presupuesto!$B$11:$C$587,2,0)</f>
        <v>SERVICIOS DE PROFESIONALES Y TECNICOS</v>
      </c>
      <c r="K602" s="258" t="s">
        <v>188</v>
      </c>
      <c r="L602" s="121" t="s">
        <v>462</v>
      </c>
    </row>
    <row r="603" spans="3:12" x14ac:dyDescent="0.25">
      <c r="C603" s="122" t="s">
        <v>48</v>
      </c>
      <c r="D603" s="806"/>
      <c r="E603" s="228">
        <f>D602</f>
        <v>50</v>
      </c>
      <c r="F603" s="123">
        <v>50</v>
      </c>
      <c r="G603" s="120">
        <f t="shared" si="52"/>
        <v>2500</v>
      </c>
      <c r="H603" s="184" t="s">
        <v>193</v>
      </c>
      <c r="I603" s="121" t="s">
        <v>360</v>
      </c>
      <c r="J603" s="121" t="str">
        <f>VLOOKUP(I603,[5]Presupuesto!$B$11:$C$587,2,0)</f>
        <v>IMPRENTA, PUBLIC. Y REPRODUC. (25300-00)</v>
      </c>
      <c r="K603" s="121" t="str">
        <f>$K$17</f>
        <v>Desarrollo Curricular</v>
      </c>
      <c r="L603" s="121" t="s">
        <v>480</v>
      </c>
    </row>
    <row r="604" spans="3:12" x14ac:dyDescent="0.25">
      <c r="C604" s="122" t="s">
        <v>49</v>
      </c>
      <c r="D604" s="806"/>
      <c r="E604" s="228">
        <f>D602</f>
        <v>50</v>
      </c>
      <c r="F604" s="123">
        <v>150</v>
      </c>
      <c r="G604" s="120">
        <f t="shared" si="52"/>
        <v>7500</v>
      </c>
      <c r="H604" s="184" t="s">
        <v>193</v>
      </c>
      <c r="I604" s="121" t="s">
        <v>377</v>
      </c>
      <c r="J604" s="121" t="str">
        <f>VLOOKUP(I604,[5]Presupuesto!$B$11:$C$587,2,0)</f>
        <v>ALIMENTOS Y BEBIDAS PARA PERSONAS (31100-00)</v>
      </c>
      <c r="K604" s="121" t="str">
        <f t="shared" ref="K604:K611" si="53">$K$17</f>
        <v>Desarrollo Curricular</v>
      </c>
      <c r="L604" s="121" t="s">
        <v>464</v>
      </c>
    </row>
    <row r="605" spans="3:12" x14ac:dyDescent="0.25">
      <c r="C605" s="122" t="s">
        <v>50</v>
      </c>
      <c r="D605" s="806"/>
      <c r="E605" s="174">
        <v>0</v>
      </c>
      <c r="F605" s="141">
        <v>10000</v>
      </c>
      <c r="G605" s="120">
        <f t="shared" si="52"/>
        <v>0</v>
      </c>
      <c r="H605" s="184"/>
      <c r="I605" s="121" t="s">
        <v>1524</v>
      </c>
      <c r="J605" s="121" t="str">
        <f>VLOOKUP(I605,[5]Presupuesto!$B$11:$C$587,2,0)</f>
        <v>OTROS INTERESES</v>
      </c>
      <c r="K605" s="121" t="str">
        <f t="shared" si="53"/>
        <v>Desarrollo Curricular</v>
      </c>
      <c r="L605" s="121" t="s">
        <v>480</v>
      </c>
    </row>
    <row r="606" spans="3:12" x14ac:dyDescent="0.25">
      <c r="C606" s="122" t="s">
        <v>487</v>
      </c>
      <c r="D606" s="806"/>
      <c r="E606" s="174">
        <v>50</v>
      </c>
      <c r="F606" s="141">
        <v>250</v>
      </c>
      <c r="G606" s="120">
        <f t="shared" si="52"/>
        <v>12500</v>
      </c>
      <c r="H606" s="184" t="s">
        <v>193</v>
      </c>
      <c r="I606" s="121" t="s">
        <v>360</v>
      </c>
      <c r="J606" s="121" t="str">
        <f>VLOOKUP(I606,[5]Presupuesto!$B$11:$C$587,2,0)</f>
        <v>IMPRENTA, PUBLIC. Y REPRODUC. (25300-00)</v>
      </c>
      <c r="K606" s="121" t="str">
        <f t="shared" si="53"/>
        <v>Desarrollo Curricular</v>
      </c>
      <c r="L606" s="121" t="s">
        <v>480</v>
      </c>
    </row>
    <row r="607" spans="3:12" x14ac:dyDescent="0.25">
      <c r="C607" s="122" t="s">
        <v>51</v>
      </c>
      <c r="D607" s="806"/>
      <c r="E607" s="228">
        <f>(D602*25)/500</f>
        <v>2.5</v>
      </c>
      <c r="F607" s="123">
        <v>85</v>
      </c>
      <c r="G607" s="120">
        <f t="shared" si="52"/>
        <v>212.5</v>
      </c>
      <c r="H607" s="184" t="s">
        <v>193</v>
      </c>
      <c r="I607" s="121" t="s">
        <v>1004</v>
      </c>
      <c r="J607" s="121" t="str">
        <f>VLOOKUP(I607,[5]Presupuesto!$B$11:$C$587,2,0)</f>
        <v>PAPEL DE ESCRITORIO</v>
      </c>
      <c r="K607" s="121" t="str">
        <f t="shared" si="53"/>
        <v>Desarrollo Curricular</v>
      </c>
      <c r="L607" s="121" t="s">
        <v>480</v>
      </c>
    </row>
    <row r="608" spans="3:12" x14ac:dyDescent="0.25">
      <c r="C608" s="122" t="s">
        <v>180</v>
      </c>
      <c r="D608" s="806"/>
      <c r="E608" s="228">
        <f>D602/12</f>
        <v>4.166666666666667</v>
      </c>
      <c r="F608" s="123">
        <v>36</v>
      </c>
      <c r="G608" s="120">
        <f t="shared" si="52"/>
        <v>150</v>
      </c>
      <c r="H608" s="184" t="s">
        <v>193</v>
      </c>
      <c r="I608" s="121" t="s">
        <v>393</v>
      </c>
      <c r="J608" s="121" t="str">
        <f>VLOOKUP(I608,[5]Presupuesto!$B$11:$C$587,2,0)</f>
        <v>UTILES DE ESCRITORIO, OFICINA Y ENZE¥ANZA</v>
      </c>
      <c r="K608" s="121" t="str">
        <f t="shared" si="53"/>
        <v>Desarrollo Curricular</v>
      </c>
      <c r="L608" s="121" t="s">
        <v>480</v>
      </c>
    </row>
    <row r="609" spans="3:12" x14ac:dyDescent="0.25">
      <c r="C609" s="122" t="s">
        <v>34</v>
      </c>
      <c r="D609" s="806"/>
      <c r="E609" s="228">
        <f>D602/12</f>
        <v>4.166666666666667</v>
      </c>
      <c r="F609" s="123">
        <v>80</v>
      </c>
      <c r="G609" s="120">
        <f t="shared" si="52"/>
        <v>333.33333333333337</v>
      </c>
      <c r="H609" s="184" t="s">
        <v>193</v>
      </c>
      <c r="I609" s="121" t="s">
        <v>393</v>
      </c>
      <c r="J609" s="121" t="str">
        <f>VLOOKUP(I609,[5]Presupuesto!$B$11:$C$587,2,0)</f>
        <v>UTILES DE ESCRITORIO, OFICINA Y ENZE¥ANZA</v>
      </c>
      <c r="K609" s="121" t="str">
        <f t="shared" si="53"/>
        <v>Desarrollo Curricular</v>
      </c>
      <c r="L609" s="121" t="s">
        <v>480</v>
      </c>
    </row>
    <row r="610" spans="3:12" x14ac:dyDescent="0.25">
      <c r="C610" s="132" t="s">
        <v>52</v>
      </c>
      <c r="D610" s="806"/>
      <c r="E610" s="251">
        <v>0</v>
      </c>
      <c r="F610" s="142">
        <v>25</v>
      </c>
      <c r="G610" s="120">
        <f t="shared" si="52"/>
        <v>0</v>
      </c>
      <c r="H610" s="184"/>
      <c r="I610" s="121" t="s">
        <v>1524</v>
      </c>
      <c r="J610" s="121" t="str">
        <f>VLOOKUP(I610,[5]Presupuesto!$B$11:$C$587,2,0)</f>
        <v>OTROS INTERESES</v>
      </c>
      <c r="K610" s="121" t="str">
        <f t="shared" si="53"/>
        <v>Desarrollo Curricular</v>
      </c>
      <c r="L610" s="121" t="s">
        <v>480</v>
      </c>
    </row>
    <row r="611" spans="3:12" ht="15.75" thickBot="1" x14ac:dyDescent="0.3">
      <c r="C611" s="255" t="s">
        <v>500</v>
      </c>
      <c r="D611" s="256">
        <v>0</v>
      </c>
      <c r="E611" s="257">
        <v>0</v>
      </c>
      <c r="F611" s="127">
        <f>HLOOKUP(C611,$AH$2:$BU$3,2,0)</f>
        <v>1150</v>
      </c>
      <c r="G611" s="128">
        <f>D611*E611*F611</f>
        <v>0</v>
      </c>
      <c r="H611" s="184"/>
      <c r="I611" s="121" t="s">
        <v>1524</v>
      </c>
      <c r="J611" s="129" t="str">
        <f>VLOOKUP(I611,[5]Presupuesto!$B$11:$C$587,2,0)</f>
        <v>OTROS INTERESES</v>
      </c>
      <c r="K611" s="121" t="str">
        <f t="shared" si="53"/>
        <v>Desarrollo Curricular</v>
      </c>
      <c r="L611" s="121" t="s">
        <v>480</v>
      </c>
    </row>
    <row r="612" spans="3:12" ht="14.45" x14ac:dyDescent="0.3">
      <c r="C612" s="116"/>
      <c r="E612" s="135"/>
      <c r="F612" s="135"/>
      <c r="G612" s="135"/>
      <c r="H612" s="198"/>
      <c r="I612" s="135"/>
      <c r="J612" s="135"/>
      <c r="K612" s="135"/>
    </row>
    <row r="614" spans="3:12" ht="14.45" x14ac:dyDescent="0.3">
      <c r="C614" s="72" t="s">
        <v>42</v>
      </c>
      <c r="D614" s="72"/>
      <c r="E614" s="72"/>
      <c r="F614" s="72"/>
      <c r="G614" s="72"/>
      <c r="H614" s="97"/>
      <c r="I614" s="72"/>
      <c r="J614" s="72"/>
    </row>
    <row r="615" spans="3:12" thickBot="1" x14ac:dyDescent="0.35">
      <c r="C615" s="201"/>
      <c r="D615" s="201"/>
      <c r="E615" s="201"/>
      <c r="F615" s="201"/>
      <c r="G615" s="201"/>
      <c r="H615" s="97"/>
      <c r="I615" s="201"/>
      <c r="J615" s="201"/>
      <c r="K615" s="135"/>
    </row>
    <row r="616" spans="3:12" thickBot="1" x14ac:dyDescent="0.35">
      <c r="C616" s="29" t="s">
        <v>43</v>
      </c>
      <c r="D616" s="30">
        <f>SUM(G623:G632)</f>
        <v>3450</v>
      </c>
      <c r="E616" s="116"/>
      <c r="F616" s="116"/>
      <c r="G616" s="116"/>
      <c r="H616" s="94"/>
      <c r="I616" s="94"/>
      <c r="J616" s="94"/>
      <c r="K616" s="135"/>
    </row>
    <row r="617" spans="3:12" ht="14.45" x14ac:dyDescent="0.3">
      <c r="C617" s="72"/>
      <c r="D617" s="31"/>
      <c r="E617" s="116"/>
      <c r="F617" s="116"/>
      <c r="G617" s="116"/>
      <c r="H617" s="94"/>
      <c r="I617" s="94"/>
      <c r="J617" s="94"/>
      <c r="K617" s="135"/>
    </row>
    <row r="618" spans="3:12" ht="14.45" x14ac:dyDescent="0.3">
      <c r="C618" s="72"/>
      <c r="D618" s="31"/>
      <c r="E618" s="116"/>
      <c r="F618" s="116"/>
      <c r="G618" s="116"/>
      <c r="H618" s="94"/>
      <c r="I618" s="94"/>
      <c r="J618" s="94"/>
      <c r="K618" s="135"/>
    </row>
    <row r="619" spans="3:12" ht="15.6" x14ac:dyDescent="0.3">
      <c r="C619" s="233" t="s">
        <v>458</v>
      </c>
      <c r="D619" s="234" t="s">
        <v>1964</v>
      </c>
      <c r="E619" s="116"/>
      <c r="F619" s="116"/>
      <c r="G619" s="116"/>
      <c r="H619" s="94"/>
      <c r="I619" s="94"/>
      <c r="J619" s="94"/>
      <c r="K619" s="135"/>
    </row>
    <row r="620" spans="3:12" ht="18" x14ac:dyDescent="0.3">
      <c r="C620" s="247" t="str">
        <f>IFERROR(VLOOKUP(D619,'[5]Desarrollo e Innov. Curricular'!$E:$F,2,FALSE),IFERROR(VLOOKUP(D619,[5]Investigación!$E:$F,2,FALSE),IFERROR(VLOOKUP(D619,'[5]Vinculación Univ. Sociedad'!$E:$F,2,FALSE),IFERROR(VLOOKUP(D619,'[5]Docencia y Profesorado Universi'!$E:$F,2,FALSE),IFERROR(VLOOKUP(D619,[5]Estudiantes!$E:$F,2,FALSE),IFERROR(VLOOKUP(D619,'[5]Gestion Administrativa'!#REF!,2,FALSE),IFERROR(VLOOKUP(D619,'[5]Gestion Academica'!$E:$F,2,FALSE),IFERROR(VLOOKUP(D619,[5]Graduados!$E:$F,2,FALSE),IFERROR(VLOOKUP(D619,'[5]Gestión del Conocimiento'!$E:$F,2,FALSE),IFERROR(VLOOKUP(D619,[5]Gobernabilidad!$E:$F,2,FALSE),IFERROR(VLOOKUP(D619,'[5]NIVEL DE ES Y  SISTEMA NACIONAL'!$E:$F,2,FALSE),VLOOKUP(D619,'[5]Lo Esencial'!$E:$F,2,0))))))))))))</f>
        <v>Desarrollo y fortalecimiento de los postgrados de la Facultad</v>
      </c>
      <c r="D620" s="31"/>
      <c r="E620" s="116"/>
      <c r="F620" s="116"/>
      <c r="G620" s="116"/>
      <c r="H620" s="94"/>
      <c r="I620" s="94"/>
      <c r="J620" s="94"/>
      <c r="K620" s="135"/>
    </row>
    <row r="621" spans="3:12" thickBot="1" x14ac:dyDescent="0.35">
      <c r="C621" s="72"/>
      <c r="D621" s="31"/>
      <c r="E621" s="116"/>
      <c r="F621" s="116"/>
      <c r="G621" s="116"/>
      <c r="H621" s="94"/>
      <c r="I621" s="94"/>
      <c r="J621" s="94"/>
      <c r="K621" s="135"/>
    </row>
    <row r="622" spans="3:12" ht="30.75" thickBot="1" x14ac:dyDescent="0.3">
      <c r="C622" s="149" t="s">
        <v>44</v>
      </c>
      <c r="D622" s="152" t="s">
        <v>45</v>
      </c>
      <c r="E622" s="151" t="s">
        <v>55</v>
      </c>
      <c r="F622" s="151" t="s">
        <v>57</v>
      </c>
      <c r="G622" s="150" t="s">
        <v>27</v>
      </c>
      <c r="H622" s="156" t="s">
        <v>195</v>
      </c>
      <c r="I622" s="151" t="s">
        <v>46</v>
      </c>
      <c r="J622" s="151" t="s">
        <v>196</v>
      </c>
      <c r="K622" s="151" t="s">
        <v>478</v>
      </c>
      <c r="L622" s="151" t="s">
        <v>479</v>
      </c>
    </row>
    <row r="623" spans="3:12" x14ac:dyDescent="0.25">
      <c r="C623" s="118" t="s">
        <v>47</v>
      </c>
      <c r="D623" s="805">
        <v>30</v>
      </c>
      <c r="E623" s="181"/>
      <c r="F623" s="138">
        <v>30000</v>
      </c>
      <c r="G623" s="120">
        <f t="shared" ref="G623:G631" si="54">E623*F623</f>
        <v>0</v>
      </c>
      <c r="H623" s="184" t="s">
        <v>193</v>
      </c>
      <c r="I623" s="121" t="s">
        <v>763</v>
      </c>
      <c r="J623" s="121" t="str">
        <f>VLOOKUP(I623,[5]Presupuesto!$B$11:$C$587,2,0)</f>
        <v>SERVICIOS DE PROFESIONALES Y TECNICOS</v>
      </c>
      <c r="K623" s="258" t="s">
        <v>188</v>
      </c>
      <c r="L623" s="121" t="s">
        <v>462</v>
      </c>
    </row>
    <row r="624" spans="3:12" x14ac:dyDescent="0.25">
      <c r="C624" s="122" t="s">
        <v>48</v>
      </c>
      <c r="D624" s="806"/>
      <c r="E624" s="228">
        <f>D623</f>
        <v>30</v>
      </c>
      <c r="F624" s="123">
        <v>50</v>
      </c>
      <c r="G624" s="120">
        <f t="shared" si="54"/>
        <v>1500</v>
      </c>
      <c r="H624" s="184" t="s">
        <v>193</v>
      </c>
      <c r="I624" s="121" t="s">
        <v>360</v>
      </c>
      <c r="J624" s="121" t="str">
        <f>VLOOKUP(I624,[5]Presupuesto!$B$11:$C$587,2,0)</f>
        <v>IMPRENTA, PUBLIC. Y REPRODUC. (25300-00)</v>
      </c>
      <c r="K624" s="121" t="str">
        <f>$K$17</f>
        <v>Desarrollo Curricular</v>
      </c>
      <c r="L624" s="121" t="s">
        <v>480</v>
      </c>
    </row>
    <row r="625" spans="3:12" x14ac:dyDescent="0.25">
      <c r="C625" s="122" t="s">
        <v>49</v>
      </c>
      <c r="D625" s="806"/>
      <c r="E625" s="228">
        <f>D623</f>
        <v>30</v>
      </c>
      <c r="F625" s="123">
        <v>65</v>
      </c>
      <c r="G625" s="120">
        <f t="shared" si="54"/>
        <v>1950</v>
      </c>
      <c r="H625" s="184" t="s">
        <v>193</v>
      </c>
      <c r="I625" s="121" t="s">
        <v>377</v>
      </c>
      <c r="J625" s="121" t="str">
        <f>VLOOKUP(I625,[5]Presupuesto!$B$11:$C$587,2,0)</f>
        <v>ALIMENTOS Y BEBIDAS PARA PERSONAS (31100-00)</v>
      </c>
      <c r="K625" s="121" t="str">
        <f t="shared" ref="K625:K632" si="55">$K$17</f>
        <v>Desarrollo Curricular</v>
      </c>
      <c r="L625" s="121" t="s">
        <v>464</v>
      </c>
    </row>
    <row r="626" spans="3:12" x14ac:dyDescent="0.25">
      <c r="C626" s="122" t="s">
        <v>50</v>
      </c>
      <c r="D626" s="806"/>
      <c r="E626" s="174">
        <v>0</v>
      </c>
      <c r="F626" s="141">
        <v>10000</v>
      </c>
      <c r="G626" s="120">
        <f t="shared" si="54"/>
        <v>0</v>
      </c>
      <c r="H626" s="184" t="s">
        <v>193</v>
      </c>
      <c r="I626" s="121" t="s">
        <v>1524</v>
      </c>
      <c r="J626" s="121" t="str">
        <f>VLOOKUP(I626,[5]Presupuesto!$B$11:$C$587,2,0)</f>
        <v>OTROS INTERESES</v>
      </c>
      <c r="K626" s="121" t="str">
        <f t="shared" si="55"/>
        <v>Desarrollo Curricular</v>
      </c>
      <c r="L626" s="121" t="s">
        <v>480</v>
      </c>
    </row>
    <row r="627" spans="3:12" x14ac:dyDescent="0.25">
      <c r="C627" s="122" t="s">
        <v>487</v>
      </c>
      <c r="D627" s="806"/>
      <c r="E627" s="174">
        <v>0</v>
      </c>
      <c r="F627" s="141">
        <v>250</v>
      </c>
      <c r="G627" s="120">
        <f t="shared" si="54"/>
        <v>0</v>
      </c>
      <c r="H627" s="184" t="s">
        <v>193</v>
      </c>
      <c r="I627" s="121" t="s">
        <v>906</v>
      </c>
      <c r="J627" s="121" t="str">
        <f>VLOOKUP(I627,[5]Presupuesto!$B$11:$C$587,2,0)</f>
        <v>SERVICIOS DE IMPRENTA PUBLIC.Y REPRODUCCION</v>
      </c>
      <c r="K627" s="121" t="str">
        <f t="shared" si="55"/>
        <v>Desarrollo Curricular</v>
      </c>
      <c r="L627" s="121" t="s">
        <v>480</v>
      </c>
    </row>
    <row r="628" spans="3:12" x14ac:dyDescent="0.25">
      <c r="C628" s="122" t="s">
        <v>51</v>
      </c>
      <c r="D628" s="806"/>
      <c r="E628" s="228">
        <v>0</v>
      </c>
      <c r="F628" s="123">
        <v>85</v>
      </c>
      <c r="G628" s="120">
        <f t="shared" si="54"/>
        <v>0</v>
      </c>
      <c r="H628" s="184" t="s">
        <v>193</v>
      </c>
      <c r="I628" s="121" t="s">
        <v>1004</v>
      </c>
      <c r="J628" s="121" t="str">
        <f>VLOOKUP(I628,[5]Presupuesto!$B$11:$C$587,2,0)</f>
        <v>PAPEL DE ESCRITORIO</v>
      </c>
      <c r="K628" s="121" t="str">
        <f t="shared" si="55"/>
        <v>Desarrollo Curricular</v>
      </c>
      <c r="L628" s="121" t="s">
        <v>480</v>
      </c>
    </row>
    <row r="629" spans="3:12" x14ac:dyDescent="0.25">
      <c r="C629" s="122" t="s">
        <v>180</v>
      </c>
      <c r="D629" s="806"/>
      <c r="E629" s="228">
        <v>0</v>
      </c>
      <c r="F629" s="123">
        <v>36</v>
      </c>
      <c r="G629" s="120">
        <f t="shared" si="54"/>
        <v>0</v>
      </c>
      <c r="H629" s="184" t="s">
        <v>193</v>
      </c>
      <c r="I629" s="121" t="s">
        <v>393</v>
      </c>
      <c r="J629" s="121" t="str">
        <f>VLOOKUP(I629,[5]Presupuesto!$B$11:$C$587,2,0)</f>
        <v>UTILES DE ESCRITORIO, OFICINA Y ENZE¥ANZA</v>
      </c>
      <c r="K629" s="121" t="str">
        <f t="shared" si="55"/>
        <v>Desarrollo Curricular</v>
      </c>
      <c r="L629" s="121" t="s">
        <v>480</v>
      </c>
    </row>
    <row r="630" spans="3:12" x14ac:dyDescent="0.25">
      <c r="C630" s="122" t="s">
        <v>34</v>
      </c>
      <c r="D630" s="806"/>
      <c r="E630" s="228">
        <v>0</v>
      </c>
      <c r="F630" s="123">
        <v>80</v>
      </c>
      <c r="G630" s="120">
        <f t="shared" si="54"/>
        <v>0</v>
      </c>
      <c r="H630" s="184" t="s">
        <v>193</v>
      </c>
      <c r="I630" s="121" t="s">
        <v>393</v>
      </c>
      <c r="J630" s="121" t="str">
        <f>VLOOKUP(I630,[5]Presupuesto!$B$11:$C$587,2,0)</f>
        <v>UTILES DE ESCRITORIO, OFICINA Y ENZE¥ANZA</v>
      </c>
      <c r="K630" s="121" t="str">
        <f t="shared" si="55"/>
        <v>Desarrollo Curricular</v>
      </c>
      <c r="L630" s="121" t="s">
        <v>480</v>
      </c>
    </row>
    <row r="631" spans="3:12" x14ac:dyDescent="0.25">
      <c r="C631" s="132" t="s">
        <v>52</v>
      </c>
      <c r="D631" s="806"/>
      <c r="E631" s="251">
        <v>0</v>
      </c>
      <c r="F631" s="142">
        <v>25</v>
      </c>
      <c r="G631" s="120">
        <f t="shared" si="54"/>
        <v>0</v>
      </c>
      <c r="H631" s="184"/>
      <c r="I631" s="121" t="s">
        <v>393</v>
      </c>
      <c r="J631" s="121" t="str">
        <f>VLOOKUP(I631,[5]Presupuesto!$B$11:$C$587,2,0)</f>
        <v>UTILES DE ESCRITORIO, OFICINA Y ENZE¥ANZA</v>
      </c>
      <c r="K631" s="121" t="str">
        <f t="shared" si="55"/>
        <v>Desarrollo Curricular</v>
      </c>
      <c r="L631" s="121" t="s">
        <v>480</v>
      </c>
    </row>
    <row r="632" spans="3:12" ht="15.75" thickBot="1" x14ac:dyDescent="0.3">
      <c r="C632" s="255" t="s">
        <v>500</v>
      </c>
      <c r="D632" s="256">
        <v>0</v>
      </c>
      <c r="E632" s="257">
        <v>0</v>
      </c>
      <c r="F632" s="127">
        <f>HLOOKUP(C632,$AH$2:$BU$3,2,0)</f>
        <v>1150</v>
      </c>
      <c r="G632" s="128">
        <f>D632*E632*F632</f>
        <v>0</v>
      </c>
      <c r="H632" s="184"/>
      <c r="I632" s="121" t="s">
        <v>1524</v>
      </c>
      <c r="J632" s="129" t="str">
        <f>VLOOKUP(I632,[5]Presupuesto!$B$11:$C$587,2,0)</f>
        <v>OTROS INTERESES</v>
      </c>
      <c r="K632" s="121" t="str">
        <f t="shared" si="55"/>
        <v>Desarrollo Curricular</v>
      </c>
      <c r="L632" s="121" t="s">
        <v>480</v>
      </c>
    </row>
    <row r="635" spans="3:12" ht="14.45" x14ac:dyDescent="0.3">
      <c r="C635" s="72" t="s">
        <v>42</v>
      </c>
      <c r="D635" s="72"/>
      <c r="E635" s="72"/>
      <c r="F635" s="72"/>
      <c r="G635" s="72"/>
      <c r="H635" s="97"/>
      <c r="I635" s="72"/>
      <c r="J635" s="72"/>
    </row>
    <row r="636" spans="3:12" thickBot="1" x14ac:dyDescent="0.35">
      <c r="C636" s="201"/>
      <c r="D636" s="201"/>
      <c r="E636" s="201"/>
      <c r="F636" s="201"/>
      <c r="G636" s="201"/>
      <c r="H636" s="97"/>
      <c r="I636" s="201"/>
      <c r="J636" s="201"/>
      <c r="K636" s="135"/>
    </row>
    <row r="637" spans="3:12" thickBot="1" x14ac:dyDescent="0.35">
      <c r="C637" s="29" t="s">
        <v>43</v>
      </c>
      <c r="D637" s="30">
        <f>SUM(G644:G653)</f>
        <v>3450</v>
      </c>
      <c r="E637" s="116"/>
      <c r="F637" s="116"/>
      <c r="G637" s="116"/>
      <c r="H637" s="94"/>
      <c r="I637" s="94"/>
      <c r="J637" s="94"/>
      <c r="K637" s="135"/>
    </row>
    <row r="638" spans="3:12" ht="14.45" x14ac:dyDescent="0.3">
      <c r="C638" s="72"/>
      <c r="D638" s="31"/>
      <c r="E638" s="116"/>
      <c r="F638" s="116"/>
      <c r="G638" s="116"/>
      <c r="H638" s="94"/>
      <c r="I638" s="94"/>
      <c r="J638" s="94"/>
      <c r="K638" s="135"/>
    </row>
    <row r="639" spans="3:12" ht="14.45" x14ac:dyDescent="0.3">
      <c r="C639" s="72"/>
      <c r="D639" s="31"/>
      <c r="E639" s="116"/>
      <c r="F639" s="116"/>
      <c r="G639" s="116"/>
      <c r="H639" s="94"/>
      <c r="I639" s="94"/>
      <c r="J639" s="94"/>
      <c r="K639" s="135"/>
    </row>
    <row r="640" spans="3:12" ht="15.6" x14ac:dyDescent="0.3">
      <c r="C640" s="233" t="s">
        <v>458</v>
      </c>
      <c r="D640" s="234" t="s">
        <v>2111</v>
      </c>
      <c r="E640" s="116"/>
      <c r="F640" s="116"/>
      <c r="G640" s="116"/>
      <c r="H640" s="94"/>
      <c r="I640" s="94"/>
      <c r="J640" s="94"/>
      <c r="K640" s="135"/>
    </row>
    <row r="641" spans="3:12" ht="18" x14ac:dyDescent="0.3">
      <c r="C641" s="247" t="str">
        <f>IFERROR(VLOOKUP(D640,'[5]Desarrollo e Innov. Curricular'!$E:$F,2,FALSE),IFERROR(VLOOKUP(D640,[5]Investigación!$E:$F,2,FALSE),IFERROR(VLOOKUP(D640,'[5]Vinculación Univ. Sociedad'!$E:$F,2,FALSE),IFERROR(VLOOKUP(D640,'[5]Docencia y Profesorado Universi'!$E:$F,2,FALSE),IFERROR(VLOOKUP(D640,[5]Estudiantes!$E:$F,2,FALSE),IFERROR(VLOOKUP(D640,'[5]Gestion Administrativa'!#REF!,2,FALSE),IFERROR(VLOOKUP(D640,'[5]Gestion Academica'!$E:$F,2,FALSE),IFERROR(VLOOKUP(D640,[5]Graduados!$E:$F,2,FALSE),IFERROR(VLOOKUP(D640,'[5]Gestión del Conocimiento'!$E:$F,2,FALSE),IFERROR(VLOOKUP(D640,[5]Gobernabilidad!$E:$F,2,FALSE),IFERROR(VLOOKUP(D640,'[5]NIVEL DE ES Y  SISTEMA NACIONAL'!$E:$F,2,FALSE),VLOOKUP(D640,'[5]Lo Esencial'!$E:$F,2,0))))))))))))</f>
        <v>Sistematización de procesos de matrícula,permanencia y egreso de estudiantes</v>
      </c>
      <c r="D641" s="31"/>
      <c r="E641" s="116"/>
      <c r="F641" s="116"/>
      <c r="G641" s="116"/>
      <c r="H641" s="94"/>
      <c r="I641" s="94"/>
      <c r="J641" s="94"/>
      <c r="K641" s="135"/>
    </row>
    <row r="642" spans="3:12" thickBot="1" x14ac:dyDescent="0.35">
      <c r="C642" s="72"/>
      <c r="D642" s="31"/>
      <c r="E642" s="116"/>
      <c r="F642" s="116"/>
      <c r="G642" s="116"/>
      <c r="H642" s="94"/>
      <c r="I642" s="94"/>
      <c r="J642" s="94"/>
      <c r="K642" s="135"/>
    </row>
    <row r="643" spans="3:12" ht="30.75" thickBot="1" x14ac:dyDescent="0.3">
      <c r="C643" s="149" t="s">
        <v>44</v>
      </c>
      <c r="D643" s="152" t="s">
        <v>45</v>
      </c>
      <c r="E643" s="151" t="s">
        <v>55</v>
      </c>
      <c r="F643" s="151" t="s">
        <v>57</v>
      </c>
      <c r="G643" s="150" t="s">
        <v>27</v>
      </c>
      <c r="H643" s="156" t="s">
        <v>195</v>
      </c>
      <c r="I643" s="151" t="s">
        <v>46</v>
      </c>
      <c r="J643" s="151" t="s">
        <v>196</v>
      </c>
      <c r="K643" s="151" t="s">
        <v>478</v>
      </c>
      <c r="L643" s="151" t="s">
        <v>479</v>
      </c>
    </row>
    <row r="644" spans="3:12" x14ac:dyDescent="0.25">
      <c r="C644" s="118" t="s">
        <v>47</v>
      </c>
      <c r="D644" s="805">
        <v>30</v>
      </c>
      <c r="E644" s="181"/>
      <c r="F644" s="138">
        <v>30000</v>
      </c>
      <c r="G644" s="120">
        <f t="shared" ref="G644:G652" si="56">E644*F644</f>
        <v>0</v>
      </c>
      <c r="H644" s="184" t="s">
        <v>194</v>
      </c>
      <c r="I644" s="121" t="s">
        <v>763</v>
      </c>
      <c r="J644" s="121" t="str">
        <f>VLOOKUP(I644,[5]Presupuesto!$B$11:$C$587,2,0)</f>
        <v>SERVICIOS DE PROFESIONALES Y TECNICOS</v>
      </c>
      <c r="K644" s="258" t="s">
        <v>188</v>
      </c>
      <c r="L644" s="121" t="s">
        <v>462</v>
      </c>
    </row>
    <row r="645" spans="3:12" x14ac:dyDescent="0.25">
      <c r="C645" s="122" t="s">
        <v>48</v>
      </c>
      <c r="D645" s="806"/>
      <c r="E645" s="228">
        <f>D644</f>
        <v>30</v>
      </c>
      <c r="F645" s="123">
        <v>50</v>
      </c>
      <c r="G645" s="120">
        <f t="shared" si="56"/>
        <v>1500</v>
      </c>
      <c r="H645" s="184" t="s">
        <v>193</v>
      </c>
      <c r="I645" s="121" t="s">
        <v>906</v>
      </c>
      <c r="J645" s="121" t="str">
        <f>VLOOKUP(I645,[5]Presupuesto!$B$11:$C$587,2,0)</f>
        <v>SERVICIOS DE IMPRENTA PUBLIC.Y REPRODUCCION</v>
      </c>
      <c r="K645" s="121" t="str">
        <f>$K$17</f>
        <v>Desarrollo Curricular</v>
      </c>
      <c r="L645" s="121" t="s">
        <v>480</v>
      </c>
    </row>
    <row r="646" spans="3:12" x14ac:dyDescent="0.25">
      <c r="C646" s="122" t="s">
        <v>49</v>
      </c>
      <c r="D646" s="806"/>
      <c r="E646" s="228">
        <f>D644</f>
        <v>30</v>
      </c>
      <c r="F646" s="123">
        <v>65</v>
      </c>
      <c r="G646" s="120">
        <f t="shared" si="56"/>
        <v>1950</v>
      </c>
      <c r="H646" s="184" t="s">
        <v>193</v>
      </c>
      <c r="I646" s="121" t="s">
        <v>377</v>
      </c>
      <c r="J646" s="121" t="str">
        <f>VLOOKUP(I646,[5]Presupuesto!$B$11:$C$587,2,0)</f>
        <v>ALIMENTOS Y BEBIDAS PARA PERSONAS (31100-00)</v>
      </c>
      <c r="K646" s="121" t="str">
        <f t="shared" ref="K646:K653" si="57">$K$17</f>
        <v>Desarrollo Curricular</v>
      </c>
      <c r="L646" s="121" t="s">
        <v>464</v>
      </c>
    </row>
    <row r="647" spans="3:12" x14ac:dyDescent="0.25">
      <c r="C647" s="122" t="s">
        <v>50</v>
      </c>
      <c r="D647" s="806"/>
      <c r="E647" s="174">
        <v>0</v>
      </c>
      <c r="F647" s="141">
        <v>10000</v>
      </c>
      <c r="G647" s="120">
        <f t="shared" si="56"/>
        <v>0</v>
      </c>
      <c r="H647" s="184"/>
      <c r="I647" s="121" t="s">
        <v>1524</v>
      </c>
      <c r="J647" s="121" t="str">
        <f>VLOOKUP(I647,[5]Presupuesto!$B$11:$C$587,2,0)</f>
        <v>OTROS INTERESES</v>
      </c>
      <c r="K647" s="121" t="str">
        <f t="shared" si="57"/>
        <v>Desarrollo Curricular</v>
      </c>
      <c r="L647" s="121" t="s">
        <v>480</v>
      </c>
    </row>
    <row r="648" spans="3:12" x14ac:dyDescent="0.25">
      <c r="C648" s="122" t="s">
        <v>487</v>
      </c>
      <c r="D648" s="806"/>
      <c r="E648" s="174">
        <v>0</v>
      </c>
      <c r="F648" s="141">
        <v>250</v>
      </c>
      <c r="G648" s="120">
        <f t="shared" si="56"/>
        <v>0</v>
      </c>
      <c r="H648" s="184"/>
      <c r="I648" s="121" t="s">
        <v>1524</v>
      </c>
      <c r="J648" s="121" t="str">
        <f>VLOOKUP(I648,[5]Presupuesto!$B$11:$C$587,2,0)</f>
        <v>OTROS INTERESES</v>
      </c>
      <c r="K648" s="121" t="str">
        <f t="shared" si="57"/>
        <v>Desarrollo Curricular</v>
      </c>
      <c r="L648" s="121" t="s">
        <v>480</v>
      </c>
    </row>
    <row r="649" spans="3:12" x14ac:dyDescent="0.25">
      <c r="C649" s="122" t="s">
        <v>51</v>
      </c>
      <c r="D649" s="806"/>
      <c r="E649" s="228">
        <v>0</v>
      </c>
      <c r="F649" s="123">
        <v>85</v>
      </c>
      <c r="G649" s="120">
        <f t="shared" si="56"/>
        <v>0</v>
      </c>
      <c r="H649" s="184" t="s">
        <v>193</v>
      </c>
      <c r="I649" s="121" t="s">
        <v>1524</v>
      </c>
      <c r="J649" s="121" t="str">
        <f>VLOOKUP(I649,[5]Presupuesto!$B$11:$C$587,2,0)</f>
        <v>OTROS INTERESES</v>
      </c>
      <c r="K649" s="121" t="str">
        <f t="shared" si="57"/>
        <v>Desarrollo Curricular</v>
      </c>
      <c r="L649" s="121" t="s">
        <v>480</v>
      </c>
    </row>
    <row r="650" spans="3:12" x14ac:dyDescent="0.25">
      <c r="C650" s="122" t="s">
        <v>180</v>
      </c>
      <c r="D650" s="806"/>
      <c r="E650" s="228">
        <v>0</v>
      </c>
      <c r="F650" s="123">
        <v>36</v>
      </c>
      <c r="G650" s="120">
        <f t="shared" si="56"/>
        <v>0</v>
      </c>
      <c r="H650" s="184"/>
      <c r="I650" s="121" t="s">
        <v>1524</v>
      </c>
      <c r="J650" s="121" t="str">
        <f>VLOOKUP(I650,[5]Presupuesto!$B$11:$C$587,2,0)</f>
        <v>OTROS INTERESES</v>
      </c>
      <c r="K650" s="121" t="str">
        <f t="shared" si="57"/>
        <v>Desarrollo Curricular</v>
      </c>
      <c r="L650" s="121" t="s">
        <v>480</v>
      </c>
    </row>
    <row r="651" spans="3:12" x14ac:dyDescent="0.25">
      <c r="C651" s="122" t="s">
        <v>34</v>
      </c>
      <c r="D651" s="806"/>
      <c r="E651" s="228">
        <v>0</v>
      </c>
      <c r="F651" s="123">
        <v>80</v>
      </c>
      <c r="G651" s="120">
        <f t="shared" si="56"/>
        <v>0</v>
      </c>
      <c r="H651" s="184"/>
      <c r="I651" s="121" t="s">
        <v>1524</v>
      </c>
      <c r="J651" s="121" t="str">
        <f>VLOOKUP(I651,[5]Presupuesto!$B$11:$C$587,2,0)</f>
        <v>OTROS INTERESES</v>
      </c>
      <c r="K651" s="121" t="str">
        <f t="shared" si="57"/>
        <v>Desarrollo Curricular</v>
      </c>
      <c r="L651" s="121" t="s">
        <v>480</v>
      </c>
    </row>
    <row r="652" spans="3:12" x14ac:dyDescent="0.25">
      <c r="C652" s="132" t="s">
        <v>52</v>
      </c>
      <c r="D652" s="806"/>
      <c r="E652" s="251">
        <v>0</v>
      </c>
      <c r="F652" s="142">
        <v>25</v>
      </c>
      <c r="G652" s="120">
        <f t="shared" si="56"/>
        <v>0</v>
      </c>
      <c r="H652" s="184"/>
      <c r="I652" s="121" t="s">
        <v>1524</v>
      </c>
      <c r="J652" s="121" t="str">
        <f>VLOOKUP(I652,[5]Presupuesto!$B$11:$C$587,2,0)</f>
        <v>OTROS INTERESES</v>
      </c>
      <c r="K652" s="121" t="str">
        <f t="shared" si="57"/>
        <v>Desarrollo Curricular</v>
      </c>
      <c r="L652" s="121" t="s">
        <v>480</v>
      </c>
    </row>
    <row r="653" spans="3:12" ht="15.75" thickBot="1" x14ac:dyDescent="0.3">
      <c r="C653" s="255" t="s">
        <v>500</v>
      </c>
      <c r="D653" s="256">
        <v>0</v>
      </c>
      <c r="E653" s="257">
        <v>0</v>
      </c>
      <c r="F653" s="127">
        <f>HLOOKUP(C653,$AH$2:$BU$3,2,0)</f>
        <v>1150</v>
      </c>
      <c r="G653" s="128">
        <f>D653*E653*F653</f>
        <v>0</v>
      </c>
      <c r="H653" s="184"/>
      <c r="I653" s="121" t="s">
        <v>1524</v>
      </c>
      <c r="J653" s="129" t="str">
        <f>VLOOKUP(I653,[5]Presupuesto!$B$11:$C$587,2,0)</f>
        <v>OTROS INTERESES</v>
      </c>
      <c r="K653" s="121" t="str">
        <f t="shared" si="57"/>
        <v>Desarrollo Curricular</v>
      </c>
      <c r="L653" s="121" t="s">
        <v>480</v>
      </c>
    </row>
    <row r="656" spans="3:12" ht="14.45" x14ac:dyDescent="0.3">
      <c r="C656" s="72" t="s">
        <v>42</v>
      </c>
      <c r="D656" s="72"/>
      <c r="E656" s="72"/>
      <c r="F656" s="72"/>
      <c r="G656" s="72"/>
      <c r="H656" s="97"/>
      <c r="I656" s="72"/>
      <c r="J656" s="72"/>
    </row>
    <row r="657" spans="3:12" thickBot="1" x14ac:dyDescent="0.35">
      <c r="C657" s="201"/>
      <c r="D657" s="201"/>
      <c r="E657" s="201"/>
      <c r="F657" s="201"/>
      <c r="G657" s="201"/>
      <c r="H657" s="97"/>
      <c r="I657" s="201"/>
      <c r="J657" s="201"/>
      <c r="K657" s="135"/>
    </row>
    <row r="658" spans="3:12" thickBot="1" x14ac:dyDescent="0.35">
      <c r="C658" s="29" t="s">
        <v>43</v>
      </c>
      <c r="D658" s="30">
        <f>SUM(G665:G674)</f>
        <v>3450</v>
      </c>
      <c r="E658" s="116"/>
      <c r="F658" s="116"/>
      <c r="G658" s="116"/>
      <c r="H658" s="94"/>
      <c r="I658" s="94"/>
      <c r="J658" s="94"/>
      <c r="K658" s="135"/>
    </row>
    <row r="659" spans="3:12" ht="14.45" x14ac:dyDescent="0.3">
      <c r="C659" s="72"/>
      <c r="D659" s="31"/>
      <c r="E659" s="116"/>
      <c r="F659" s="116"/>
      <c r="G659" s="116"/>
      <c r="H659" s="94"/>
      <c r="I659" s="94"/>
      <c r="J659" s="94"/>
      <c r="K659" s="135"/>
    </row>
    <row r="660" spans="3:12" ht="14.45" x14ac:dyDescent="0.3">
      <c r="C660" s="72"/>
      <c r="D660" s="31"/>
      <c r="E660" s="116"/>
      <c r="F660" s="116"/>
      <c r="G660" s="116"/>
      <c r="H660" s="94"/>
      <c r="I660" s="94"/>
      <c r="J660" s="94"/>
      <c r="K660" s="135"/>
    </row>
    <row r="661" spans="3:12" ht="15.6" x14ac:dyDescent="0.3">
      <c r="C661" s="233" t="s">
        <v>458</v>
      </c>
      <c r="D661" s="234" t="s">
        <v>1756</v>
      </c>
      <c r="E661" s="116"/>
      <c r="F661" s="116"/>
      <c r="G661" s="116"/>
      <c r="H661" s="94"/>
      <c r="I661" s="94"/>
      <c r="J661" s="94"/>
      <c r="K661" s="135"/>
    </row>
    <row r="662" spans="3:12" ht="18" x14ac:dyDescent="0.3">
      <c r="C662" s="247" t="str">
        <f>IFERROR(VLOOKUP(D661,'[5]Desarrollo e Innov. Curricular'!$E:$F,2,FALSE),IFERROR(VLOOKUP(D661,[5]Investigación!$E:$F,2,FALSE),IFERROR(VLOOKUP(D661,'[5]Vinculación Univ. Sociedad'!$E:$F,2,FALSE),IFERROR(VLOOKUP(D661,'[5]Docencia y Profesorado Universi'!$E:$F,2,FALSE),IFERROR(VLOOKUP(D661,[5]Estudiantes!$E:$F,2,FALSE),IFERROR(VLOOKUP(D661,'[5]Gestion Administrativa'!#REF!,2,FALSE),IFERROR(VLOOKUP(D661,'[5]Gestion Academica'!$E:$F,2,FALSE),IFERROR(VLOOKUP(D661,[5]Graduados!$E:$F,2,FALSE),IFERROR(VLOOKUP(D661,'[5]Gestión del Conocimiento'!$E:$F,2,FALSE),IFERROR(VLOOKUP(D661,[5]Gobernabilidad!$E:$F,2,FALSE),IFERROR(VLOOKUP(D661,'[5]NIVEL DE ES Y  SISTEMA NACIONAL'!$E:$F,2,FALSE),VLOOKUP(D661,'[5]Lo Esencial'!$E:$F,2,0))))))))))))</f>
        <v>Inclusion de la demanda de profesionales en el proceso de autoevaluación  de cada Escuela.</v>
      </c>
      <c r="D662" s="31"/>
      <c r="E662" s="116"/>
      <c r="F662" s="116"/>
      <c r="G662" s="116"/>
      <c r="H662" s="94"/>
      <c r="I662" s="94"/>
      <c r="J662" s="94"/>
      <c r="K662" s="135"/>
    </row>
    <row r="663" spans="3:12" thickBot="1" x14ac:dyDescent="0.35">
      <c r="C663" s="72"/>
      <c r="D663" s="31"/>
      <c r="E663" s="116"/>
      <c r="F663" s="116"/>
      <c r="G663" s="116"/>
      <c r="H663" s="94"/>
      <c r="I663" s="94"/>
      <c r="J663" s="94"/>
      <c r="K663" s="135"/>
    </row>
    <row r="664" spans="3:12" ht="30.75" thickBot="1" x14ac:dyDescent="0.3">
      <c r="C664" s="149" t="s">
        <v>44</v>
      </c>
      <c r="D664" s="152" t="s">
        <v>45</v>
      </c>
      <c r="E664" s="151" t="s">
        <v>55</v>
      </c>
      <c r="F664" s="151" t="s">
        <v>57</v>
      </c>
      <c r="G664" s="150" t="s">
        <v>27</v>
      </c>
      <c r="H664" s="156" t="s">
        <v>195</v>
      </c>
      <c r="I664" s="151" t="s">
        <v>46</v>
      </c>
      <c r="J664" s="151" t="s">
        <v>196</v>
      </c>
      <c r="K664" s="151" t="s">
        <v>478</v>
      </c>
      <c r="L664" s="151" t="s">
        <v>479</v>
      </c>
    </row>
    <row r="665" spans="3:12" x14ac:dyDescent="0.25">
      <c r="C665" s="118" t="s">
        <v>47</v>
      </c>
      <c r="D665" s="805">
        <v>30</v>
      </c>
      <c r="E665" s="181"/>
      <c r="F665" s="138">
        <v>30000</v>
      </c>
      <c r="G665" s="120">
        <f t="shared" ref="G665:G673" si="58">E665*F665</f>
        <v>0</v>
      </c>
      <c r="H665" s="184" t="s">
        <v>194</v>
      </c>
      <c r="I665" s="121" t="s">
        <v>763</v>
      </c>
      <c r="J665" s="121" t="str">
        <f>VLOOKUP(I665,[5]Presupuesto!$B$11:$C$587,2,0)</f>
        <v>SERVICIOS DE PROFESIONALES Y TECNICOS</v>
      </c>
      <c r="K665" s="258" t="s">
        <v>188</v>
      </c>
      <c r="L665" s="121" t="s">
        <v>462</v>
      </c>
    </row>
    <row r="666" spans="3:12" x14ac:dyDescent="0.25">
      <c r="C666" s="122" t="s">
        <v>48</v>
      </c>
      <c r="D666" s="806"/>
      <c r="E666" s="228">
        <f>D665</f>
        <v>30</v>
      </c>
      <c r="F666" s="123">
        <v>50</v>
      </c>
      <c r="G666" s="120">
        <f t="shared" si="58"/>
        <v>1500</v>
      </c>
      <c r="H666" s="184" t="s">
        <v>193</v>
      </c>
      <c r="I666" s="121" t="s">
        <v>906</v>
      </c>
      <c r="J666" s="121" t="str">
        <f>VLOOKUP(I666,[5]Presupuesto!$B$11:$C$587,2,0)</f>
        <v>SERVICIOS DE IMPRENTA PUBLIC.Y REPRODUCCION</v>
      </c>
      <c r="K666" s="121" t="str">
        <f>$K$17</f>
        <v>Desarrollo Curricular</v>
      </c>
      <c r="L666" s="121" t="s">
        <v>480</v>
      </c>
    </row>
    <row r="667" spans="3:12" x14ac:dyDescent="0.25">
      <c r="C667" s="122" t="s">
        <v>49</v>
      </c>
      <c r="D667" s="806"/>
      <c r="E667" s="228">
        <f>D665</f>
        <v>30</v>
      </c>
      <c r="F667" s="123">
        <v>65</v>
      </c>
      <c r="G667" s="120">
        <f t="shared" si="58"/>
        <v>1950</v>
      </c>
      <c r="H667" s="184" t="s">
        <v>193</v>
      </c>
      <c r="I667" s="121" t="s">
        <v>377</v>
      </c>
      <c r="J667" s="121" t="str">
        <f>VLOOKUP(I667,[5]Presupuesto!$B$11:$C$587,2,0)</f>
        <v>ALIMENTOS Y BEBIDAS PARA PERSONAS (31100-00)</v>
      </c>
      <c r="K667" s="121" t="str">
        <f t="shared" ref="K667:K674" si="59">$K$17</f>
        <v>Desarrollo Curricular</v>
      </c>
      <c r="L667" s="121" t="s">
        <v>464</v>
      </c>
    </row>
    <row r="668" spans="3:12" x14ac:dyDescent="0.25">
      <c r="C668" s="122" t="s">
        <v>50</v>
      </c>
      <c r="D668" s="806"/>
      <c r="E668" s="174">
        <v>0</v>
      </c>
      <c r="F668" s="141">
        <v>10000</v>
      </c>
      <c r="G668" s="120">
        <f t="shared" si="58"/>
        <v>0</v>
      </c>
      <c r="H668" s="184"/>
      <c r="I668" s="121" t="s">
        <v>1524</v>
      </c>
      <c r="J668" s="121" t="str">
        <f>VLOOKUP(I668,[5]Presupuesto!$B$11:$C$587,2,0)</f>
        <v>OTROS INTERESES</v>
      </c>
      <c r="K668" s="121" t="str">
        <f t="shared" si="59"/>
        <v>Desarrollo Curricular</v>
      </c>
      <c r="L668" s="121" t="s">
        <v>480</v>
      </c>
    </row>
    <row r="669" spans="3:12" x14ac:dyDescent="0.25">
      <c r="C669" s="122" t="s">
        <v>487</v>
      </c>
      <c r="D669" s="806"/>
      <c r="E669" s="174">
        <v>0</v>
      </c>
      <c r="F669" s="141">
        <v>250</v>
      </c>
      <c r="G669" s="120">
        <f t="shared" si="58"/>
        <v>0</v>
      </c>
      <c r="H669" s="184"/>
      <c r="I669" s="121" t="s">
        <v>1524</v>
      </c>
      <c r="J669" s="121" t="str">
        <f>VLOOKUP(I669,[5]Presupuesto!$B$11:$C$587,2,0)</f>
        <v>OTROS INTERESES</v>
      </c>
      <c r="K669" s="121" t="str">
        <f t="shared" si="59"/>
        <v>Desarrollo Curricular</v>
      </c>
      <c r="L669" s="121" t="s">
        <v>480</v>
      </c>
    </row>
    <row r="670" spans="3:12" x14ac:dyDescent="0.25">
      <c r="C670" s="122" t="s">
        <v>51</v>
      </c>
      <c r="D670" s="806"/>
      <c r="E670" s="228">
        <v>0</v>
      </c>
      <c r="F670" s="123">
        <v>85</v>
      </c>
      <c r="G670" s="120">
        <f t="shared" si="58"/>
        <v>0</v>
      </c>
      <c r="H670" s="184"/>
      <c r="I670" s="121" t="s">
        <v>1524</v>
      </c>
      <c r="J670" s="121" t="str">
        <f>VLOOKUP(I670,[5]Presupuesto!$B$11:$C$587,2,0)</f>
        <v>OTROS INTERESES</v>
      </c>
      <c r="K670" s="121" t="str">
        <f t="shared" si="59"/>
        <v>Desarrollo Curricular</v>
      </c>
      <c r="L670" s="121" t="s">
        <v>480</v>
      </c>
    </row>
    <row r="671" spans="3:12" x14ac:dyDescent="0.25">
      <c r="C671" s="122" t="s">
        <v>180</v>
      </c>
      <c r="D671" s="806"/>
      <c r="E671" s="228">
        <v>0</v>
      </c>
      <c r="F671" s="123">
        <v>36</v>
      </c>
      <c r="G671" s="120">
        <f t="shared" si="58"/>
        <v>0</v>
      </c>
      <c r="H671" s="184"/>
      <c r="I671" s="121" t="s">
        <v>1524</v>
      </c>
      <c r="J671" s="121" t="str">
        <f>VLOOKUP(I671,[5]Presupuesto!$B$11:$C$587,2,0)</f>
        <v>OTROS INTERESES</v>
      </c>
      <c r="K671" s="121" t="str">
        <f t="shared" si="59"/>
        <v>Desarrollo Curricular</v>
      </c>
      <c r="L671" s="121" t="s">
        <v>480</v>
      </c>
    </row>
    <row r="672" spans="3:12" x14ac:dyDescent="0.25">
      <c r="C672" s="122" t="s">
        <v>34</v>
      </c>
      <c r="D672" s="806"/>
      <c r="E672" s="228">
        <v>0</v>
      </c>
      <c r="F672" s="123">
        <v>80</v>
      </c>
      <c r="G672" s="120">
        <f t="shared" si="58"/>
        <v>0</v>
      </c>
      <c r="H672" s="184"/>
      <c r="I672" s="121" t="s">
        <v>1524</v>
      </c>
      <c r="J672" s="121" t="str">
        <f>VLOOKUP(I672,[5]Presupuesto!$B$11:$C$587,2,0)</f>
        <v>OTROS INTERESES</v>
      </c>
      <c r="K672" s="121" t="str">
        <f t="shared" si="59"/>
        <v>Desarrollo Curricular</v>
      </c>
      <c r="L672" s="121" t="s">
        <v>480</v>
      </c>
    </row>
    <row r="673" spans="3:12" x14ac:dyDescent="0.25">
      <c r="C673" s="132" t="s">
        <v>52</v>
      </c>
      <c r="D673" s="806"/>
      <c r="E673" s="251">
        <v>0</v>
      </c>
      <c r="F673" s="142">
        <v>25</v>
      </c>
      <c r="G673" s="120">
        <f t="shared" si="58"/>
        <v>0</v>
      </c>
      <c r="H673" s="184"/>
      <c r="I673" s="121" t="s">
        <v>1524</v>
      </c>
      <c r="J673" s="121" t="str">
        <f>VLOOKUP(I673,[5]Presupuesto!$B$11:$C$587,2,0)</f>
        <v>OTROS INTERESES</v>
      </c>
      <c r="K673" s="121" t="str">
        <f t="shared" si="59"/>
        <v>Desarrollo Curricular</v>
      </c>
      <c r="L673" s="121" t="s">
        <v>480</v>
      </c>
    </row>
    <row r="674" spans="3:12" ht="15.75" thickBot="1" x14ac:dyDescent="0.3">
      <c r="C674" s="255" t="s">
        <v>500</v>
      </c>
      <c r="D674" s="256">
        <v>0</v>
      </c>
      <c r="E674" s="257">
        <v>0</v>
      </c>
      <c r="F674" s="127">
        <f>HLOOKUP(C674,$AH$2:$BU$3,2,0)</f>
        <v>1150</v>
      </c>
      <c r="G674" s="128">
        <f>D674*E674*F674</f>
        <v>0</v>
      </c>
      <c r="H674" s="184"/>
      <c r="I674" s="121" t="s">
        <v>1524</v>
      </c>
      <c r="J674" s="129" t="str">
        <f>VLOOKUP(I674,[5]Presupuesto!$B$11:$C$587,2,0)</f>
        <v>OTROS INTERESES</v>
      </c>
      <c r="K674" s="121" t="str">
        <f t="shared" si="59"/>
        <v>Desarrollo Curricular</v>
      </c>
      <c r="L674" s="121" t="s">
        <v>480</v>
      </c>
    </row>
    <row r="677" spans="3:12" ht="14.45" x14ac:dyDescent="0.3">
      <c r="C677" s="72" t="s">
        <v>42</v>
      </c>
      <c r="D677" s="72"/>
      <c r="E677" s="72"/>
      <c r="F677" s="72"/>
      <c r="G677" s="72"/>
      <c r="H677" s="97"/>
      <c r="I677" s="72"/>
      <c r="J677" s="72"/>
    </row>
    <row r="678" spans="3:12" thickBot="1" x14ac:dyDescent="0.35">
      <c r="C678" s="201"/>
      <c r="D678" s="201"/>
      <c r="E678" s="201"/>
      <c r="F678" s="201"/>
      <c r="G678" s="201"/>
      <c r="H678" s="97"/>
      <c r="I678" s="201"/>
      <c r="J678" s="201"/>
      <c r="K678" s="135"/>
    </row>
    <row r="679" spans="3:12" thickBot="1" x14ac:dyDescent="0.35">
      <c r="C679" s="29" t="s">
        <v>43</v>
      </c>
      <c r="D679" s="30">
        <f>SUM(G686:G695)</f>
        <v>3450</v>
      </c>
      <c r="E679" s="116"/>
      <c r="F679" s="116"/>
      <c r="G679" s="116"/>
      <c r="H679" s="94"/>
      <c r="I679" s="94"/>
      <c r="J679" s="94"/>
      <c r="K679" s="135"/>
    </row>
    <row r="680" spans="3:12" ht="14.45" x14ac:dyDescent="0.3">
      <c r="C680" s="72"/>
      <c r="D680" s="31"/>
      <c r="E680" s="116"/>
      <c r="F680" s="116"/>
      <c r="G680" s="116"/>
      <c r="H680" s="94"/>
      <c r="I680" s="94"/>
      <c r="J680" s="94"/>
      <c r="K680" s="135"/>
    </row>
    <row r="681" spans="3:12" ht="14.45" x14ac:dyDescent="0.3">
      <c r="C681" s="72"/>
      <c r="D681" s="31"/>
      <c r="E681" s="116"/>
      <c r="F681" s="116"/>
      <c r="G681" s="116"/>
      <c r="H681" s="94"/>
      <c r="I681" s="94"/>
      <c r="J681" s="94"/>
      <c r="K681" s="135"/>
    </row>
    <row r="682" spans="3:12" ht="15.75" x14ac:dyDescent="0.25">
      <c r="C682" s="233" t="s">
        <v>458</v>
      </c>
      <c r="D682" s="234" t="s">
        <v>2124</v>
      </c>
      <c r="E682" s="116"/>
      <c r="F682" s="116"/>
      <c r="G682" s="116"/>
      <c r="H682" s="94"/>
      <c r="I682" s="94"/>
      <c r="J682" s="94"/>
      <c r="K682" s="135"/>
    </row>
    <row r="683" spans="3:12" ht="18.75" x14ac:dyDescent="0.25">
      <c r="C683" s="247" t="str">
        <f>IFERROR(VLOOKUP(D682,'[5]Desarrollo e Innov. Curricular'!$E:$F,2,FALSE),IFERROR(VLOOKUP(D682,[5]Investigación!$E:$F,2,FALSE),IFERROR(VLOOKUP(D682,'[5]Vinculación Univ. Sociedad'!$E:$F,2,FALSE),IFERROR(VLOOKUP(D682,'[5]Docencia y Profesorado Universi'!$E:$F,2,FALSE),IFERROR(VLOOKUP(D682,[5]Estudiantes!$E:$F,2,FALSE),IFERROR(VLOOKUP(D682,'[5]Gestion Administrativa'!#REF!,2,FALSE),IFERROR(VLOOKUP(D682,'[5]Gestion Academica'!$E:$F,2,FALSE),IFERROR(VLOOKUP(D682,[5]Graduados!$E:$F,2,FALSE),IFERROR(VLOOKUP(D682,'[5]Gestión del Conocimiento'!$E:$F,2,FALSE),IFERROR(VLOOKUP(D682,[5]Gobernabilidad!$E:$F,2,FALSE),IFERROR(VLOOKUP(D682,'[5]NIVEL DE ES Y  SISTEMA NACIONAL'!$E:$F,2,FALSE),VLOOKUP(D682,'[5]Lo Esencial'!$E:$F,2,0))))))))))))</f>
        <v>Aplicación de las Normas del SHACES en los procesos de acreditación de las carreras</v>
      </c>
      <c r="D683" s="31"/>
      <c r="E683" s="116"/>
      <c r="F683" s="116"/>
      <c r="G683" s="116"/>
      <c r="H683" s="94"/>
      <c r="I683" s="94"/>
      <c r="J683" s="94"/>
      <c r="K683" s="135"/>
    </row>
    <row r="684" spans="3:12" ht="15.75" thickBot="1" x14ac:dyDescent="0.3">
      <c r="C684" s="72"/>
      <c r="D684" s="31"/>
      <c r="E684" s="116"/>
      <c r="F684" s="116"/>
      <c r="G684" s="116"/>
      <c r="H684" s="94"/>
      <c r="I684" s="94"/>
      <c r="J684" s="94"/>
      <c r="K684" s="135"/>
    </row>
    <row r="685" spans="3:12" ht="30.75" thickBot="1" x14ac:dyDescent="0.3">
      <c r="C685" s="149" t="s">
        <v>44</v>
      </c>
      <c r="D685" s="152" t="s">
        <v>45</v>
      </c>
      <c r="E685" s="151" t="s">
        <v>55</v>
      </c>
      <c r="F685" s="151" t="s">
        <v>57</v>
      </c>
      <c r="G685" s="150" t="s">
        <v>27</v>
      </c>
      <c r="H685" s="156" t="s">
        <v>195</v>
      </c>
      <c r="I685" s="151" t="s">
        <v>46</v>
      </c>
      <c r="J685" s="151" t="s">
        <v>196</v>
      </c>
      <c r="K685" s="151" t="s">
        <v>478</v>
      </c>
      <c r="L685" s="151" t="s">
        <v>479</v>
      </c>
    </row>
    <row r="686" spans="3:12" x14ac:dyDescent="0.25">
      <c r="C686" s="118" t="s">
        <v>47</v>
      </c>
      <c r="D686" s="805">
        <v>30</v>
      </c>
      <c r="E686" s="181"/>
      <c r="F686" s="138">
        <v>30000</v>
      </c>
      <c r="G686" s="120">
        <f t="shared" ref="G686:G694" si="60">E686*F686</f>
        <v>0</v>
      </c>
      <c r="H686" s="184" t="s">
        <v>194</v>
      </c>
      <c r="I686" s="121" t="s">
        <v>763</v>
      </c>
      <c r="J686" s="121" t="str">
        <f>VLOOKUP(I686,[5]Presupuesto!$B$11:$C$587,2,0)</f>
        <v>SERVICIOS DE PROFESIONALES Y TECNICOS</v>
      </c>
      <c r="K686" s="258" t="s">
        <v>188</v>
      </c>
      <c r="L686" s="121" t="s">
        <v>462</v>
      </c>
    </row>
    <row r="687" spans="3:12" x14ac:dyDescent="0.25">
      <c r="C687" s="122" t="s">
        <v>48</v>
      </c>
      <c r="D687" s="806"/>
      <c r="E687" s="228">
        <f>D686</f>
        <v>30</v>
      </c>
      <c r="F687" s="123">
        <v>50</v>
      </c>
      <c r="G687" s="120">
        <f t="shared" si="60"/>
        <v>1500</v>
      </c>
      <c r="H687" s="184" t="s">
        <v>193</v>
      </c>
      <c r="I687" s="121" t="s">
        <v>360</v>
      </c>
      <c r="J687" s="121" t="str">
        <f>VLOOKUP(I687,[5]Presupuesto!$B$11:$C$587,2,0)</f>
        <v>IMPRENTA, PUBLIC. Y REPRODUC. (25300-00)</v>
      </c>
      <c r="K687" s="121" t="str">
        <f>$K$17</f>
        <v>Desarrollo Curricular</v>
      </c>
      <c r="L687" s="121" t="s">
        <v>480</v>
      </c>
    </row>
    <row r="688" spans="3:12" x14ac:dyDescent="0.25">
      <c r="C688" s="122" t="s">
        <v>49</v>
      </c>
      <c r="D688" s="806"/>
      <c r="E688" s="228">
        <f>D686</f>
        <v>30</v>
      </c>
      <c r="F688" s="123">
        <v>65</v>
      </c>
      <c r="G688" s="120">
        <f t="shared" si="60"/>
        <v>1950</v>
      </c>
      <c r="H688" s="184" t="s">
        <v>193</v>
      </c>
      <c r="I688" s="121" t="s">
        <v>377</v>
      </c>
      <c r="J688" s="121" t="str">
        <f>VLOOKUP(I688,[5]Presupuesto!$B$11:$C$587,2,0)</f>
        <v>ALIMENTOS Y BEBIDAS PARA PERSONAS (31100-00)</v>
      </c>
      <c r="K688" s="121" t="str">
        <f t="shared" ref="K688:K695" si="61">$K$17</f>
        <v>Desarrollo Curricular</v>
      </c>
      <c r="L688" s="121" t="s">
        <v>464</v>
      </c>
    </row>
    <row r="689" spans="3:12" x14ac:dyDescent="0.25">
      <c r="C689" s="122" t="s">
        <v>50</v>
      </c>
      <c r="D689" s="806"/>
      <c r="E689" s="174">
        <v>0</v>
      </c>
      <c r="F689" s="141">
        <v>10000</v>
      </c>
      <c r="G689" s="120">
        <f t="shared" si="60"/>
        <v>0</v>
      </c>
      <c r="H689" s="184"/>
      <c r="I689" s="121" t="s">
        <v>1524</v>
      </c>
      <c r="J689" s="121" t="str">
        <f>VLOOKUP(I689,[5]Presupuesto!$B$11:$C$587,2,0)</f>
        <v>OTROS INTERESES</v>
      </c>
      <c r="K689" s="121" t="str">
        <f t="shared" si="61"/>
        <v>Desarrollo Curricular</v>
      </c>
      <c r="L689" s="121" t="s">
        <v>480</v>
      </c>
    </row>
    <row r="690" spans="3:12" x14ac:dyDescent="0.25">
      <c r="C690" s="122" t="s">
        <v>487</v>
      </c>
      <c r="D690" s="806"/>
      <c r="E690" s="174">
        <v>0</v>
      </c>
      <c r="F690" s="141">
        <v>250</v>
      </c>
      <c r="G690" s="120">
        <f t="shared" si="60"/>
        <v>0</v>
      </c>
      <c r="H690" s="184"/>
      <c r="I690" s="121" t="s">
        <v>1524</v>
      </c>
      <c r="J690" s="121" t="str">
        <f>VLOOKUP(I690,[5]Presupuesto!$B$11:$C$587,2,0)</f>
        <v>OTROS INTERESES</v>
      </c>
      <c r="K690" s="121" t="str">
        <f t="shared" si="61"/>
        <v>Desarrollo Curricular</v>
      </c>
      <c r="L690" s="121" t="s">
        <v>480</v>
      </c>
    </row>
    <row r="691" spans="3:12" x14ac:dyDescent="0.25">
      <c r="C691" s="122" t="s">
        <v>51</v>
      </c>
      <c r="D691" s="806"/>
      <c r="E691" s="228">
        <v>0</v>
      </c>
      <c r="F691" s="123">
        <v>85</v>
      </c>
      <c r="G691" s="120">
        <f t="shared" si="60"/>
        <v>0</v>
      </c>
      <c r="H691" s="184"/>
      <c r="I691" s="121" t="s">
        <v>1524</v>
      </c>
      <c r="J691" s="121" t="str">
        <f>VLOOKUP(I691,[5]Presupuesto!$B$11:$C$587,2,0)</f>
        <v>OTROS INTERESES</v>
      </c>
      <c r="K691" s="121" t="str">
        <f t="shared" si="61"/>
        <v>Desarrollo Curricular</v>
      </c>
      <c r="L691" s="121" t="s">
        <v>480</v>
      </c>
    </row>
    <row r="692" spans="3:12" x14ac:dyDescent="0.25">
      <c r="C692" s="122" t="s">
        <v>180</v>
      </c>
      <c r="D692" s="806"/>
      <c r="E692" s="228">
        <v>0</v>
      </c>
      <c r="F692" s="123">
        <v>36</v>
      </c>
      <c r="G692" s="120">
        <f t="shared" si="60"/>
        <v>0</v>
      </c>
      <c r="H692" s="184"/>
      <c r="I692" s="121" t="s">
        <v>1524</v>
      </c>
      <c r="J692" s="121" t="str">
        <f>VLOOKUP(I692,[5]Presupuesto!$B$11:$C$587,2,0)</f>
        <v>OTROS INTERESES</v>
      </c>
      <c r="K692" s="121" t="str">
        <f t="shared" si="61"/>
        <v>Desarrollo Curricular</v>
      </c>
      <c r="L692" s="121" t="s">
        <v>480</v>
      </c>
    </row>
    <row r="693" spans="3:12" x14ac:dyDescent="0.25">
      <c r="C693" s="122" t="s">
        <v>34</v>
      </c>
      <c r="D693" s="806"/>
      <c r="E693" s="228">
        <v>0</v>
      </c>
      <c r="F693" s="123">
        <v>80</v>
      </c>
      <c r="G693" s="120">
        <f t="shared" si="60"/>
        <v>0</v>
      </c>
      <c r="H693" s="184"/>
      <c r="I693" s="121" t="s">
        <v>1524</v>
      </c>
      <c r="J693" s="121" t="str">
        <f>VLOOKUP(I693,[5]Presupuesto!$B$11:$C$587,2,0)</f>
        <v>OTROS INTERESES</v>
      </c>
      <c r="K693" s="121" t="str">
        <f t="shared" si="61"/>
        <v>Desarrollo Curricular</v>
      </c>
      <c r="L693" s="121" t="s">
        <v>480</v>
      </c>
    </row>
    <row r="694" spans="3:12" x14ac:dyDescent="0.25">
      <c r="C694" s="132" t="s">
        <v>52</v>
      </c>
      <c r="D694" s="806"/>
      <c r="E694" s="251">
        <v>0</v>
      </c>
      <c r="F694" s="142">
        <v>25</v>
      </c>
      <c r="G694" s="120">
        <f t="shared" si="60"/>
        <v>0</v>
      </c>
      <c r="H694" s="184"/>
      <c r="I694" s="121" t="s">
        <v>1524</v>
      </c>
      <c r="J694" s="121" t="str">
        <f>VLOOKUP(I694,[5]Presupuesto!$B$11:$C$587,2,0)</f>
        <v>OTROS INTERESES</v>
      </c>
      <c r="K694" s="121" t="str">
        <f t="shared" si="61"/>
        <v>Desarrollo Curricular</v>
      </c>
      <c r="L694" s="121" t="s">
        <v>480</v>
      </c>
    </row>
    <row r="695" spans="3:12" ht="15.75" thickBot="1" x14ac:dyDescent="0.3">
      <c r="C695" s="255" t="s">
        <v>500</v>
      </c>
      <c r="D695" s="256">
        <v>0</v>
      </c>
      <c r="E695" s="257">
        <v>0</v>
      </c>
      <c r="F695" s="127">
        <f>HLOOKUP(C695,$AH$2:$BU$3,2,0)</f>
        <v>1150</v>
      </c>
      <c r="G695" s="128">
        <f>D695*E695*F695</f>
        <v>0</v>
      </c>
      <c r="H695" s="184"/>
      <c r="I695" s="121" t="s">
        <v>1524</v>
      </c>
      <c r="J695" s="129" t="str">
        <f>VLOOKUP(I695,[5]Presupuesto!$B$11:$C$587,2,0)</f>
        <v>OTROS INTERESES</v>
      </c>
      <c r="K695" s="121" t="str">
        <f t="shared" si="61"/>
        <v>Desarrollo Curricular</v>
      </c>
      <c r="L695" s="121" t="s">
        <v>480</v>
      </c>
    </row>
    <row r="698" spans="3:12" x14ac:dyDescent="0.25">
      <c r="C698" s="72" t="s">
        <v>42</v>
      </c>
      <c r="D698" s="72"/>
      <c r="E698" s="72"/>
      <c r="F698" s="72"/>
      <c r="G698" s="72"/>
      <c r="H698" s="97"/>
      <c r="I698" s="72"/>
      <c r="J698" s="72"/>
    </row>
    <row r="699" spans="3:12" ht="15.75" thickBot="1" x14ac:dyDescent="0.3">
      <c r="C699" s="201"/>
      <c r="D699" s="201"/>
      <c r="E699" s="201"/>
      <c r="F699" s="201"/>
      <c r="G699" s="201"/>
      <c r="H699" s="97"/>
      <c r="I699" s="201"/>
      <c r="J699" s="201"/>
      <c r="K699" s="135"/>
    </row>
    <row r="700" spans="3:12" ht="15.75" thickBot="1" x14ac:dyDescent="0.3">
      <c r="C700" s="29" t="s">
        <v>43</v>
      </c>
      <c r="D700" s="30">
        <f>SUM(G707:G716)</f>
        <v>3450</v>
      </c>
      <c r="E700" s="116"/>
      <c r="F700" s="116"/>
      <c r="G700" s="116"/>
      <c r="H700" s="94"/>
      <c r="I700" s="94"/>
      <c r="J700" s="94"/>
      <c r="K700" s="135"/>
    </row>
    <row r="701" spans="3:12" x14ac:dyDescent="0.25">
      <c r="C701" s="72"/>
      <c r="D701" s="31"/>
      <c r="E701" s="116"/>
      <c r="F701" s="116"/>
      <c r="G701" s="116"/>
      <c r="H701" s="94"/>
      <c r="I701" s="94"/>
      <c r="J701" s="94"/>
      <c r="K701" s="135"/>
    </row>
    <row r="702" spans="3:12" x14ac:dyDescent="0.25">
      <c r="C702" s="72"/>
      <c r="D702" s="31"/>
      <c r="E702" s="116"/>
      <c r="F702" s="116"/>
      <c r="G702" s="116"/>
      <c r="H702" s="94"/>
      <c r="I702" s="94"/>
      <c r="J702" s="94"/>
      <c r="K702" s="135"/>
    </row>
    <row r="703" spans="3:12" ht="15.75" x14ac:dyDescent="0.25">
      <c r="C703" s="233" t="s">
        <v>458</v>
      </c>
      <c r="D703" s="234" t="s">
        <v>2131</v>
      </c>
      <c r="E703" s="116"/>
      <c r="F703" s="116"/>
      <c r="G703" s="116"/>
      <c r="H703" s="94"/>
      <c r="I703" s="94"/>
      <c r="J703" s="94"/>
      <c r="K703" s="135"/>
    </row>
    <row r="704" spans="3:12" ht="18.75" x14ac:dyDescent="0.25">
      <c r="C704" s="247" t="str">
        <f>IFERROR(VLOOKUP(D703,'[5]Desarrollo e Innov. Curricular'!$E:$F,2,FALSE),IFERROR(VLOOKUP(D703,[5]Investigación!$E:$F,2,FALSE),IFERROR(VLOOKUP(D703,'[5]Vinculación Univ. Sociedad'!$E:$F,2,FALSE),IFERROR(VLOOKUP(D703,'[5]Docencia y Profesorado Universi'!$E:$F,2,FALSE),IFERROR(VLOOKUP(D703,[5]Estudiantes!$E:$F,2,FALSE),IFERROR(VLOOKUP(D703,'[5]Gestion Administrativa'!#REF!,2,FALSE),IFERROR(VLOOKUP(D703,'[5]Gestion Academica'!$E:$F,2,FALSE),IFERROR(VLOOKUP(D703,[5]Graduados!$E:$F,2,FALSE),IFERROR(VLOOKUP(D703,'[5]Gestión del Conocimiento'!$E:$F,2,FALSE),IFERROR(VLOOKUP(D703,[5]Gobernabilidad!$E:$F,2,FALSE),IFERROR(VLOOKUP(D703,'[5]NIVEL DE ES Y  SISTEMA NACIONAL'!$E:$F,2,FALSE),VLOOKUP(D703,'[5]Lo Esencial'!$E:$F,2,0))))))))))))</f>
        <v>Motivación a las unidades para llevar a cabo  un mínimo de dos investigaciones por Escuela. Y tener opción a premios para investigadores UNAH</v>
      </c>
      <c r="D704" s="31"/>
      <c r="E704" s="116"/>
      <c r="F704" s="116"/>
      <c r="G704" s="116"/>
      <c r="H704" s="94"/>
      <c r="I704" s="94"/>
      <c r="J704" s="94"/>
      <c r="K704" s="135"/>
    </row>
    <row r="705" spans="3:12" ht="15.75" thickBot="1" x14ac:dyDescent="0.3">
      <c r="C705" s="72"/>
      <c r="D705" s="31"/>
      <c r="E705" s="116"/>
      <c r="F705" s="116"/>
      <c r="G705" s="116"/>
      <c r="H705" s="94"/>
      <c r="I705" s="94"/>
      <c r="J705" s="94"/>
      <c r="K705" s="135"/>
    </row>
    <row r="706" spans="3:12" ht="30.75" thickBot="1" x14ac:dyDescent="0.3">
      <c r="C706" s="149" t="s">
        <v>44</v>
      </c>
      <c r="D706" s="152" t="s">
        <v>45</v>
      </c>
      <c r="E706" s="151" t="s">
        <v>55</v>
      </c>
      <c r="F706" s="151" t="s">
        <v>57</v>
      </c>
      <c r="G706" s="150" t="s">
        <v>27</v>
      </c>
      <c r="H706" s="156" t="s">
        <v>195</v>
      </c>
      <c r="I706" s="151" t="s">
        <v>46</v>
      </c>
      <c r="J706" s="151" t="s">
        <v>196</v>
      </c>
      <c r="K706" s="151" t="s">
        <v>478</v>
      </c>
      <c r="L706" s="151" t="s">
        <v>479</v>
      </c>
    </row>
    <row r="707" spans="3:12" x14ac:dyDescent="0.25">
      <c r="C707" s="118" t="s">
        <v>47</v>
      </c>
      <c r="D707" s="805">
        <v>30</v>
      </c>
      <c r="E707" s="181"/>
      <c r="F707" s="138">
        <v>30000</v>
      </c>
      <c r="G707" s="120">
        <f t="shared" ref="G707:G715" si="62">E707*F707</f>
        <v>0</v>
      </c>
      <c r="H707" s="184" t="s">
        <v>194</v>
      </c>
      <c r="I707" s="121" t="s">
        <v>763</v>
      </c>
      <c r="J707" s="121" t="str">
        <f>VLOOKUP(I707,[5]Presupuesto!$B$11:$C$587,2,0)</f>
        <v>SERVICIOS DE PROFESIONALES Y TECNICOS</v>
      </c>
      <c r="K707" s="258" t="s">
        <v>188</v>
      </c>
      <c r="L707" s="121" t="s">
        <v>462</v>
      </c>
    </row>
    <row r="708" spans="3:12" x14ac:dyDescent="0.25">
      <c r="C708" s="122" t="s">
        <v>48</v>
      </c>
      <c r="D708" s="806"/>
      <c r="E708" s="228">
        <f>D707</f>
        <v>30</v>
      </c>
      <c r="F708" s="123">
        <v>50</v>
      </c>
      <c r="G708" s="120">
        <f t="shared" si="62"/>
        <v>1500</v>
      </c>
      <c r="H708" s="184" t="s">
        <v>193</v>
      </c>
      <c r="I708" s="121" t="s">
        <v>360</v>
      </c>
      <c r="J708" s="121" t="str">
        <f>VLOOKUP(I708,[5]Presupuesto!$B$11:$C$587,2,0)</f>
        <v>IMPRENTA, PUBLIC. Y REPRODUC. (25300-00)</v>
      </c>
      <c r="K708" s="121" t="str">
        <f>$K$17</f>
        <v>Desarrollo Curricular</v>
      </c>
      <c r="L708" s="121" t="s">
        <v>480</v>
      </c>
    </row>
    <row r="709" spans="3:12" x14ac:dyDescent="0.25">
      <c r="C709" s="122" t="s">
        <v>49</v>
      </c>
      <c r="D709" s="806"/>
      <c r="E709" s="228">
        <f>D707</f>
        <v>30</v>
      </c>
      <c r="F709" s="123">
        <v>65</v>
      </c>
      <c r="G709" s="120">
        <f t="shared" si="62"/>
        <v>1950</v>
      </c>
      <c r="H709" s="184" t="s">
        <v>193</v>
      </c>
      <c r="I709" s="121" t="s">
        <v>377</v>
      </c>
      <c r="J709" s="121" t="str">
        <f>VLOOKUP(I709,[5]Presupuesto!$B$11:$C$587,2,0)</f>
        <v>ALIMENTOS Y BEBIDAS PARA PERSONAS (31100-00)</v>
      </c>
      <c r="K709" s="121" t="str">
        <f t="shared" ref="K709:K716" si="63">$K$17</f>
        <v>Desarrollo Curricular</v>
      </c>
      <c r="L709" s="121" t="s">
        <v>464</v>
      </c>
    </row>
    <row r="710" spans="3:12" x14ac:dyDescent="0.25">
      <c r="C710" s="122" t="s">
        <v>50</v>
      </c>
      <c r="D710" s="806"/>
      <c r="E710" s="174">
        <v>0</v>
      </c>
      <c r="F710" s="141">
        <v>10000</v>
      </c>
      <c r="G710" s="120">
        <f t="shared" si="62"/>
        <v>0</v>
      </c>
      <c r="H710" s="184"/>
      <c r="I710" s="121" t="s">
        <v>1524</v>
      </c>
      <c r="J710" s="121" t="str">
        <f>VLOOKUP(I710,[5]Presupuesto!$B$11:$C$587,2,0)</f>
        <v>OTROS INTERESES</v>
      </c>
      <c r="K710" s="121" t="str">
        <f t="shared" si="63"/>
        <v>Desarrollo Curricular</v>
      </c>
      <c r="L710" s="121" t="s">
        <v>480</v>
      </c>
    </row>
    <row r="711" spans="3:12" x14ac:dyDescent="0.25">
      <c r="C711" s="122" t="s">
        <v>487</v>
      </c>
      <c r="D711" s="806"/>
      <c r="E711" s="174">
        <v>0</v>
      </c>
      <c r="F711" s="141">
        <v>250</v>
      </c>
      <c r="G711" s="120">
        <f t="shared" si="62"/>
        <v>0</v>
      </c>
      <c r="H711" s="184"/>
      <c r="I711" s="121" t="s">
        <v>1524</v>
      </c>
      <c r="J711" s="121" t="str">
        <f>VLOOKUP(I711,[5]Presupuesto!$B$11:$C$587,2,0)</f>
        <v>OTROS INTERESES</v>
      </c>
      <c r="K711" s="121" t="str">
        <f t="shared" si="63"/>
        <v>Desarrollo Curricular</v>
      </c>
      <c r="L711" s="121" t="s">
        <v>480</v>
      </c>
    </row>
    <row r="712" spans="3:12" x14ac:dyDescent="0.25">
      <c r="C712" s="122" t="s">
        <v>51</v>
      </c>
      <c r="D712" s="806"/>
      <c r="E712" s="228">
        <v>0</v>
      </c>
      <c r="F712" s="123">
        <v>85</v>
      </c>
      <c r="G712" s="120">
        <f t="shared" si="62"/>
        <v>0</v>
      </c>
      <c r="H712" s="184"/>
      <c r="I712" s="121" t="s">
        <v>1524</v>
      </c>
      <c r="J712" s="121" t="str">
        <f>VLOOKUP(I712,[5]Presupuesto!$B$11:$C$587,2,0)</f>
        <v>OTROS INTERESES</v>
      </c>
      <c r="K712" s="121" t="str">
        <f t="shared" si="63"/>
        <v>Desarrollo Curricular</v>
      </c>
      <c r="L712" s="121" t="s">
        <v>480</v>
      </c>
    </row>
    <row r="713" spans="3:12" x14ac:dyDescent="0.25">
      <c r="C713" s="122" t="s">
        <v>180</v>
      </c>
      <c r="D713" s="806"/>
      <c r="E713" s="228">
        <v>0</v>
      </c>
      <c r="F713" s="123">
        <v>36</v>
      </c>
      <c r="G713" s="120">
        <f t="shared" si="62"/>
        <v>0</v>
      </c>
      <c r="H713" s="184"/>
      <c r="I713" s="121" t="s">
        <v>1524</v>
      </c>
      <c r="J713" s="121" t="str">
        <f>VLOOKUP(I713,[5]Presupuesto!$B$11:$C$587,2,0)</f>
        <v>OTROS INTERESES</v>
      </c>
      <c r="K713" s="121" t="str">
        <f t="shared" si="63"/>
        <v>Desarrollo Curricular</v>
      </c>
      <c r="L713" s="121" t="s">
        <v>480</v>
      </c>
    </row>
    <row r="714" spans="3:12" x14ac:dyDescent="0.25">
      <c r="C714" s="122" t="s">
        <v>34</v>
      </c>
      <c r="D714" s="806"/>
      <c r="E714" s="228">
        <v>0</v>
      </c>
      <c r="F714" s="123">
        <v>80</v>
      </c>
      <c r="G714" s="120">
        <f t="shared" si="62"/>
        <v>0</v>
      </c>
      <c r="H714" s="184"/>
      <c r="I714" s="121" t="s">
        <v>1524</v>
      </c>
      <c r="J714" s="121" t="str">
        <f>VLOOKUP(I714,[5]Presupuesto!$B$11:$C$587,2,0)</f>
        <v>OTROS INTERESES</v>
      </c>
      <c r="K714" s="121" t="str">
        <f t="shared" si="63"/>
        <v>Desarrollo Curricular</v>
      </c>
      <c r="L714" s="121" t="s">
        <v>480</v>
      </c>
    </row>
    <row r="715" spans="3:12" x14ac:dyDescent="0.25">
      <c r="C715" s="132" t="s">
        <v>52</v>
      </c>
      <c r="D715" s="806"/>
      <c r="E715" s="251">
        <v>0</v>
      </c>
      <c r="F715" s="142">
        <v>25</v>
      </c>
      <c r="G715" s="120">
        <f t="shared" si="62"/>
        <v>0</v>
      </c>
      <c r="H715" s="184"/>
      <c r="I715" s="121" t="s">
        <v>1524</v>
      </c>
      <c r="J715" s="121" t="str">
        <f>VLOOKUP(I715,[5]Presupuesto!$B$11:$C$587,2,0)</f>
        <v>OTROS INTERESES</v>
      </c>
      <c r="K715" s="121" t="str">
        <f t="shared" si="63"/>
        <v>Desarrollo Curricular</v>
      </c>
      <c r="L715" s="121" t="s">
        <v>480</v>
      </c>
    </row>
    <row r="716" spans="3:12" ht="15.75" thickBot="1" x14ac:dyDescent="0.3">
      <c r="C716" s="255" t="s">
        <v>500</v>
      </c>
      <c r="D716" s="256">
        <v>0</v>
      </c>
      <c r="E716" s="257">
        <v>0</v>
      </c>
      <c r="F716" s="127">
        <f>HLOOKUP(C716,$AH$2:$BU$3,2,0)</f>
        <v>1150</v>
      </c>
      <c r="G716" s="128">
        <f>D716*E716*F716</f>
        <v>0</v>
      </c>
      <c r="H716" s="184"/>
      <c r="I716" s="121" t="s">
        <v>1524</v>
      </c>
      <c r="J716" s="129" t="str">
        <f>VLOOKUP(I716,[5]Presupuesto!$B$11:$C$587,2,0)</f>
        <v>OTROS INTERESES</v>
      </c>
      <c r="K716" s="121" t="str">
        <f t="shared" si="63"/>
        <v>Desarrollo Curricular</v>
      </c>
      <c r="L716" s="121" t="s">
        <v>480</v>
      </c>
    </row>
    <row r="719" spans="3:12" x14ac:dyDescent="0.25">
      <c r="C719" s="72" t="s">
        <v>42</v>
      </c>
      <c r="D719" s="72"/>
      <c r="E719" s="72"/>
      <c r="F719" s="72"/>
      <c r="G719" s="72"/>
      <c r="H719" s="97"/>
      <c r="I719" s="72"/>
      <c r="J719" s="72"/>
    </row>
    <row r="720" spans="3:12" ht="15.75" thickBot="1" x14ac:dyDescent="0.3">
      <c r="C720" s="201"/>
      <c r="D720" s="201"/>
      <c r="E720" s="201"/>
      <c r="F720" s="201"/>
      <c r="G720" s="201"/>
      <c r="H720" s="97"/>
      <c r="I720" s="201"/>
      <c r="J720" s="201"/>
      <c r="K720" s="135"/>
    </row>
    <row r="721" spans="3:12" ht="15.75" thickBot="1" x14ac:dyDescent="0.3">
      <c r="C721" s="29" t="s">
        <v>43</v>
      </c>
      <c r="D721" s="30">
        <f>SUM(G728:G737)</f>
        <v>3450</v>
      </c>
      <c r="E721" s="116"/>
      <c r="F721" s="116"/>
      <c r="G721" s="116"/>
      <c r="H721" s="94"/>
      <c r="I721" s="94"/>
      <c r="J721" s="94"/>
      <c r="K721" s="135"/>
    </row>
    <row r="722" spans="3:12" x14ac:dyDescent="0.25">
      <c r="C722" s="72"/>
      <c r="D722" s="31"/>
      <c r="E722" s="116"/>
      <c r="F722" s="116"/>
      <c r="G722" s="116"/>
      <c r="H722" s="94"/>
      <c r="I722" s="94"/>
      <c r="J722" s="94"/>
      <c r="K722" s="135"/>
    </row>
    <row r="723" spans="3:12" x14ac:dyDescent="0.25">
      <c r="C723" s="72"/>
      <c r="D723" s="31"/>
      <c r="E723" s="116"/>
      <c r="F723" s="116"/>
      <c r="G723" s="116"/>
      <c r="H723" s="94"/>
      <c r="I723" s="94"/>
      <c r="J723" s="94"/>
      <c r="K723" s="135"/>
    </row>
    <row r="724" spans="3:12" ht="15.75" x14ac:dyDescent="0.25">
      <c r="C724" s="233" t="s">
        <v>458</v>
      </c>
      <c r="D724" s="234" t="s">
        <v>2138</v>
      </c>
      <c r="E724" s="116"/>
      <c r="F724" s="116"/>
      <c r="G724" s="116"/>
      <c r="H724" s="94"/>
      <c r="I724" s="94"/>
      <c r="J724" s="94"/>
      <c r="K724" s="135"/>
    </row>
    <row r="725" spans="3:12" ht="18.75" x14ac:dyDescent="0.25">
      <c r="C725" s="247" t="str">
        <f>IFERROR(VLOOKUP(D724,'[5]Desarrollo e Innov. Curricular'!$E:$F,2,FALSE),IFERROR(VLOOKUP(D724,[5]Investigación!$E:$F,2,FALSE),IFERROR(VLOOKUP(D724,'[5]Vinculación Univ. Sociedad'!$E:$F,2,FALSE),IFERROR(VLOOKUP(D724,'[5]Docencia y Profesorado Universi'!$E:$F,2,FALSE),IFERROR(VLOOKUP(D724,[5]Estudiantes!$E:$F,2,FALSE),IFERROR(VLOOKUP(D724,'[5]Gestion Administrativa'!#REF!,2,FALSE),IFERROR(VLOOKUP(D724,'[5]Gestion Academica'!$E:$F,2,FALSE),IFERROR(VLOOKUP(D724,[5]Graduados!$E:$F,2,FALSE),IFERROR(VLOOKUP(D724,'[5]Gestión del Conocimiento'!$E:$F,2,FALSE),IFERROR(VLOOKUP(D724,[5]Gobernabilidad!$E:$F,2,FALSE),IFERROR(VLOOKUP(D724,'[5]NIVEL DE ES Y  SISTEMA NACIONAL'!$E:$F,2,FALSE),VLOOKUP(D724,'[5]Lo Esencial'!$E:$F,2,0))))))))))))</f>
        <v>De manera conjunta, dejar establecidas las líneas de investigacion de la Facultad.</v>
      </c>
      <c r="D725" s="31"/>
      <c r="E725" s="116"/>
      <c r="F725" s="116"/>
      <c r="G725" s="116"/>
      <c r="H725" s="94"/>
      <c r="I725" s="94"/>
      <c r="J725" s="94"/>
      <c r="K725" s="135"/>
    </row>
    <row r="726" spans="3:12" ht="15.75" thickBot="1" x14ac:dyDescent="0.3">
      <c r="C726" s="72"/>
      <c r="D726" s="31"/>
      <c r="E726" s="116"/>
      <c r="F726" s="116"/>
      <c r="G726" s="116"/>
      <c r="H726" s="94"/>
      <c r="I726" s="94"/>
      <c r="J726" s="94"/>
      <c r="K726" s="135"/>
    </row>
    <row r="727" spans="3:12" ht="30.75" thickBot="1" x14ac:dyDescent="0.3">
      <c r="C727" s="149" t="s">
        <v>44</v>
      </c>
      <c r="D727" s="152" t="s">
        <v>45</v>
      </c>
      <c r="E727" s="151" t="s">
        <v>55</v>
      </c>
      <c r="F727" s="151" t="s">
        <v>57</v>
      </c>
      <c r="G727" s="150" t="s">
        <v>27</v>
      </c>
      <c r="H727" s="156" t="s">
        <v>195</v>
      </c>
      <c r="I727" s="151" t="s">
        <v>46</v>
      </c>
      <c r="J727" s="151" t="s">
        <v>196</v>
      </c>
      <c r="K727" s="151" t="s">
        <v>478</v>
      </c>
      <c r="L727" s="151" t="s">
        <v>479</v>
      </c>
    </row>
    <row r="728" spans="3:12" x14ac:dyDescent="0.25">
      <c r="C728" s="118" t="s">
        <v>47</v>
      </c>
      <c r="D728" s="805">
        <v>30</v>
      </c>
      <c r="E728" s="181"/>
      <c r="F728" s="138">
        <v>30000</v>
      </c>
      <c r="G728" s="120">
        <f t="shared" ref="G728:G736" si="64">E728*F728</f>
        <v>0</v>
      </c>
      <c r="H728" s="184" t="s">
        <v>194</v>
      </c>
      <c r="I728" s="121" t="s">
        <v>763</v>
      </c>
      <c r="J728" s="121" t="str">
        <f>VLOOKUP(I728,[5]Presupuesto!$B$11:$C$587,2,0)</f>
        <v>SERVICIOS DE PROFESIONALES Y TECNICOS</v>
      </c>
      <c r="K728" s="258" t="s">
        <v>188</v>
      </c>
      <c r="L728" s="121" t="s">
        <v>462</v>
      </c>
    </row>
    <row r="729" spans="3:12" x14ac:dyDescent="0.25">
      <c r="C729" s="122" t="s">
        <v>48</v>
      </c>
      <c r="D729" s="806"/>
      <c r="E729" s="228">
        <f>D728</f>
        <v>30</v>
      </c>
      <c r="F729" s="123">
        <v>50</v>
      </c>
      <c r="G729" s="120">
        <f t="shared" si="64"/>
        <v>1500</v>
      </c>
      <c r="H729" s="184" t="s">
        <v>193</v>
      </c>
      <c r="I729" s="121" t="s">
        <v>360</v>
      </c>
      <c r="J729" s="121" t="str">
        <f>VLOOKUP(I729,[5]Presupuesto!$B$11:$C$587,2,0)</f>
        <v>IMPRENTA, PUBLIC. Y REPRODUC. (25300-00)</v>
      </c>
      <c r="K729" s="121" t="str">
        <f>$K$17</f>
        <v>Desarrollo Curricular</v>
      </c>
      <c r="L729" s="121" t="s">
        <v>480</v>
      </c>
    </row>
    <row r="730" spans="3:12" x14ac:dyDescent="0.25">
      <c r="C730" s="122" t="s">
        <v>49</v>
      </c>
      <c r="D730" s="806"/>
      <c r="E730" s="228">
        <f>D728</f>
        <v>30</v>
      </c>
      <c r="F730" s="123">
        <v>65</v>
      </c>
      <c r="G730" s="120">
        <f t="shared" si="64"/>
        <v>1950</v>
      </c>
      <c r="H730" s="184" t="s">
        <v>193</v>
      </c>
      <c r="I730" s="121" t="s">
        <v>377</v>
      </c>
      <c r="J730" s="121" t="str">
        <f>VLOOKUP(I730,[5]Presupuesto!$B$11:$C$587,2,0)</f>
        <v>ALIMENTOS Y BEBIDAS PARA PERSONAS (31100-00)</v>
      </c>
      <c r="K730" s="121" t="str">
        <f t="shared" ref="K730:K737" si="65">$K$17</f>
        <v>Desarrollo Curricular</v>
      </c>
      <c r="L730" s="121" t="s">
        <v>464</v>
      </c>
    </row>
    <row r="731" spans="3:12" x14ac:dyDescent="0.25">
      <c r="C731" s="122" t="s">
        <v>50</v>
      </c>
      <c r="D731" s="806"/>
      <c r="E731" s="174">
        <v>0</v>
      </c>
      <c r="F731" s="141">
        <v>10000</v>
      </c>
      <c r="G731" s="120">
        <f t="shared" si="64"/>
        <v>0</v>
      </c>
      <c r="H731" s="184"/>
      <c r="I731" s="121" t="s">
        <v>1524</v>
      </c>
      <c r="J731" s="121" t="str">
        <f>VLOOKUP(I731,[5]Presupuesto!$B$11:$C$587,2,0)</f>
        <v>OTROS INTERESES</v>
      </c>
      <c r="K731" s="121" t="str">
        <f t="shared" si="65"/>
        <v>Desarrollo Curricular</v>
      </c>
      <c r="L731" s="121" t="s">
        <v>480</v>
      </c>
    </row>
    <row r="732" spans="3:12" x14ac:dyDescent="0.25">
      <c r="C732" s="122" t="s">
        <v>487</v>
      </c>
      <c r="D732" s="806"/>
      <c r="E732" s="174">
        <v>0</v>
      </c>
      <c r="F732" s="141">
        <v>250</v>
      </c>
      <c r="G732" s="120">
        <f t="shared" si="64"/>
        <v>0</v>
      </c>
      <c r="H732" s="184"/>
      <c r="I732" s="121" t="s">
        <v>1524</v>
      </c>
      <c r="J732" s="121" t="str">
        <f>VLOOKUP(I732,[5]Presupuesto!$B$11:$C$587,2,0)</f>
        <v>OTROS INTERESES</v>
      </c>
      <c r="K732" s="121" t="str">
        <f t="shared" si="65"/>
        <v>Desarrollo Curricular</v>
      </c>
      <c r="L732" s="121" t="s">
        <v>480</v>
      </c>
    </row>
    <row r="733" spans="3:12" x14ac:dyDescent="0.25">
      <c r="C733" s="122" t="s">
        <v>51</v>
      </c>
      <c r="D733" s="806"/>
      <c r="E733" s="228">
        <v>0</v>
      </c>
      <c r="F733" s="123">
        <v>85</v>
      </c>
      <c r="G733" s="120">
        <f t="shared" si="64"/>
        <v>0</v>
      </c>
      <c r="H733" s="184"/>
      <c r="I733" s="121" t="s">
        <v>1524</v>
      </c>
      <c r="J733" s="121" t="str">
        <f>VLOOKUP(I733,[5]Presupuesto!$B$11:$C$587,2,0)</f>
        <v>OTROS INTERESES</v>
      </c>
      <c r="K733" s="121" t="str">
        <f t="shared" si="65"/>
        <v>Desarrollo Curricular</v>
      </c>
      <c r="L733" s="121" t="s">
        <v>480</v>
      </c>
    </row>
    <row r="734" spans="3:12" x14ac:dyDescent="0.25">
      <c r="C734" s="122" t="s">
        <v>180</v>
      </c>
      <c r="D734" s="806"/>
      <c r="E734" s="228">
        <v>0</v>
      </c>
      <c r="F734" s="123">
        <v>36</v>
      </c>
      <c r="G734" s="120">
        <f t="shared" si="64"/>
        <v>0</v>
      </c>
      <c r="H734" s="184"/>
      <c r="I734" s="121" t="s">
        <v>1524</v>
      </c>
      <c r="J734" s="121" t="str">
        <f>VLOOKUP(I734,[5]Presupuesto!$B$11:$C$587,2,0)</f>
        <v>OTROS INTERESES</v>
      </c>
      <c r="K734" s="121" t="str">
        <f t="shared" si="65"/>
        <v>Desarrollo Curricular</v>
      </c>
      <c r="L734" s="121" t="s">
        <v>480</v>
      </c>
    </row>
    <row r="735" spans="3:12" x14ac:dyDescent="0.25">
      <c r="C735" s="122" t="s">
        <v>34</v>
      </c>
      <c r="D735" s="806"/>
      <c r="E735" s="228">
        <v>0</v>
      </c>
      <c r="F735" s="123">
        <v>80</v>
      </c>
      <c r="G735" s="120">
        <f t="shared" si="64"/>
        <v>0</v>
      </c>
      <c r="H735" s="184"/>
      <c r="I735" s="121" t="s">
        <v>1524</v>
      </c>
      <c r="J735" s="121" t="str">
        <f>VLOOKUP(I735,[5]Presupuesto!$B$11:$C$587,2,0)</f>
        <v>OTROS INTERESES</v>
      </c>
      <c r="K735" s="121" t="str">
        <f t="shared" si="65"/>
        <v>Desarrollo Curricular</v>
      </c>
      <c r="L735" s="121" t="s">
        <v>480</v>
      </c>
    </row>
    <row r="736" spans="3:12" x14ac:dyDescent="0.25">
      <c r="C736" s="132" t="s">
        <v>52</v>
      </c>
      <c r="D736" s="806"/>
      <c r="E736" s="251">
        <v>0</v>
      </c>
      <c r="F736" s="142">
        <v>25</v>
      </c>
      <c r="G736" s="120">
        <f t="shared" si="64"/>
        <v>0</v>
      </c>
      <c r="H736" s="184"/>
      <c r="I736" s="121" t="s">
        <v>1524</v>
      </c>
      <c r="J736" s="121" t="str">
        <f>VLOOKUP(I736,[5]Presupuesto!$B$11:$C$587,2,0)</f>
        <v>OTROS INTERESES</v>
      </c>
      <c r="K736" s="121" t="str">
        <f t="shared" si="65"/>
        <v>Desarrollo Curricular</v>
      </c>
      <c r="L736" s="121" t="s">
        <v>480</v>
      </c>
    </row>
    <row r="737" spans="3:12" ht="15.75" thickBot="1" x14ac:dyDescent="0.3">
      <c r="C737" s="255" t="s">
        <v>500</v>
      </c>
      <c r="D737" s="256">
        <v>0</v>
      </c>
      <c r="E737" s="257">
        <v>0</v>
      </c>
      <c r="F737" s="127">
        <f>HLOOKUP(C737,$AH$2:$BU$3,2,0)</f>
        <v>1150</v>
      </c>
      <c r="G737" s="128">
        <f>D737*E737*F737</f>
        <v>0</v>
      </c>
      <c r="H737" s="184"/>
      <c r="I737" s="121" t="s">
        <v>1524</v>
      </c>
      <c r="J737" s="129" t="str">
        <f>VLOOKUP(I737,[5]Presupuesto!$B$11:$C$587,2,0)</f>
        <v>OTROS INTERESES</v>
      </c>
      <c r="K737" s="121" t="str">
        <f t="shared" si="65"/>
        <v>Desarrollo Curricular</v>
      </c>
      <c r="L737" s="121" t="s">
        <v>480</v>
      </c>
    </row>
    <row r="740" spans="3:12" x14ac:dyDescent="0.25">
      <c r="C740" s="72" t="s">
        <v>42</v>
      </c>
      <c r="D740" s="72"/>
      <c r="E740" s="72"/>
      <c r="F740" s="72"/>
      <c r="G740" s="72"/>
      <c r="H740" s="97"/>
      <c r="I740" s="72"/>
      <c r="J740" s="72"/>
    </row>
    <row r="741" spans="3:12" ht="15.75" thickBot="1" x14ac:dyDescent="0.3">
      <c r="C741" s="201"/>
      <c r="D741" s="201"/>
      <c r="E741" s="201"/>
      <c r="F741" s="201"/>
      <c r="G741" s="201"/>
      <c r="H741" s="97"/>
      <c r="I741" s="201"/>
      <c r="J741" s="201"/>
      <c r="K741" s="135"/>
    </row>
    <row r="742" spans="3:12" ht="15.75" thickBot="1" x14ac:dyDescent="0.3">
      <c r="C742" s="29" t="s">
        <v>43</v>
      </c>
      <c r="D742" s="30">
        <f>SUM(G749:G758)</f>
        <v>6900</v>
      </c>
      <c r="E742" s="116"/>
      <c r="F742" s="116"/>
      <c r="G742" s="116"/>
      <c r="H742" s="94"/>
      <c r="I742" s="94"/>
      <c r="J742" s="94"/>
      <c r="K742" s="135"/>
    </row>
    <row r="743" spans="3:12" x14ac:dyDescent="0.25">
      <c r="C743" s="72"/>
      <c r="D743" s="31"/>
      <c r="E743" s="116"/>
      <c r="F743" s="116"/>
      <c r="G743" s="116"/>
      <c r="H743" s="94"/>
      <c r="I743" s="94"/>
      <c r="J743" s="94"/>
      <c r="K743" s="135"/>
    </row>
    <row r="744" spans="3:12" x14ac:dyDescent="0.25">
      <c r="C744" s="72"/>
      <c r="D744" s="31"/>
      <c r="E744" s="116"/>
      <c r="F744" s="116"/>
      <c r="G744" s="116"/>
      <c r="H744" s="94"/>
      <c r="I744" s="94"/>
      <c r="J744" s="94"/>
      <c r="K744" s="135"/>
    </row>
    <row r="745" spans="3:12" ht="15.75" x14ac:dyDescent="0.25">
      <c r="C745" s="233" t="s">
        <v>458</v>
      </c>
      <c r="D745" s="234" t="s">
        <v>1892</v>
      </c>
      <c r="E745" s="116"/>
      <c r="F745" s="116"/>
      <c r="G745" s="116"/>
      <c r="H745" s="94"/>
      <c r="I745" s="94"/>
      <c r="J745" s="94"/>
      <c r="K745" s="135"/>
    </row>
    <row r="746" spans="3:12" ht="18.75" x14ac:dyDescent="0.25">
      <c r="C746" s="247" t="str">
        <f>IFERROR(VLOOKUP(D745,'[5]Desarrollo e Innov. Curricular'!$E:$F,2,FALSE),IFERROR(VLOOKUP(D745,[5]Investigación!$E:$F,2,FALSE),IFERROR(VLOOKUP(D745,'[5]Vinculación Univ. Sociedad'!$E:$F,2,FALSE),IFERROR(VLOOKUP(D745,'[5]Docencia y Profesorado Universi'!$E:$F,2,FALSE),IFERROR(VLOOKUP(D745,[5]Estudiantes!$E:$F,2,FALSE),IFERROR(VLOOKUP(D745,'[5]Gestion Administrativa'!#REF!,2,FALSE),IFERROR(VLOOKUP(D745,'[5]Gestion Academica'!$E:$F,2,FALSE),IFERROR(VLOOKUP(D745,[5]Graduados!$E:$F,2,FALSE),IFERROR(VLOOKUP(D745,'[5]Gestión del Conocimiento'!$E:$F,2,FALSE),IFERROR(VLOOKUP(D745,[5]Gobernabilidad!$E:$F,2,FALSE),IFERROR(VLOOKUP(D745,'[5]NIVEL DE ES Y  SISTEMA NACIONAL'!$E:$F,2,FALSE),VLOOKUP(D745,'[5]Lo Esencial'!$E:$F,2,0))))))))))))</f>
        <v>Se organiza la Unidad de Vinculación en cada Escuela y se establece la normativa para su aplicacion a través de la PPS.</v>
      </c>
      <c r="D746" s="31"/>
      <c r="E746" s="116"/>
      <c r="F746" s="116"/>
      <c r="G746" s="116"/>
      <c r="H746" s="94"/>
      <c r="I746" s="94"/>
      <c r="J746" s="94"/>
      <c r="K746" s="135"/>
    </row>
    <row r="747" spans="3:12" ht="15.75" thickBot="1" x14ac:dyDescent="0.3">
      <c r="C747" s="72"/>
      <c r="D747" s="31"/>
      <c r="E747" s="116"/>
      <c r="F747" s="116"/>
      <c r="G747" s="116"/>
      <c r="H747" s="94"/>
      <c r="I747" s="94"/>
      <c r="J747" s="94"/>
      <c r="K747" s="135"/>
    </row>
    <row r="748" spans="3:12" ht="30.75" thickBot="1" x14ac:dyDescent="0.3">
      <c r="C748" s="149" t="s">
        <v>44</v>
      </c>
      <c r="D748" s="152" t="s">
        <v>45</v>
      </c>
      <c r="E748" s="151" t="s">
        <v>55</v>
      </c>
      <c r="F748" s="151" t="s">
        <v>57</v>
      </c>
      <c r="G748" s="150" t="s">
        <v>27</v>
      </c>
      <c r="H748" s="156" t="s">
        <v>195</v>
      </c>
      <c r="I748" s="151" t="s">
        <v>46</v>
      </c>
      <c r="J748" s="151" t="s">
        <v>196</v>
      </c>
      <c r="K748" s="151" t="s">
        <v>478</v>
      </c>
      <c r="L748" s="151" t="s">
        <v>479</v>
      </c>
    </row>
    <row r="749" spans="3:12" x14ac:dyDescent="0.25">
      <c r="C749" s="118" t="s">
        <v>47</v>
      </c>
      <c r="D749" s="805">
        <v>30</v>
      </c>
      <c r="E749" s="181"/>
      <c r="F749" s="138">
        <v>30000</v>
      </c>
      <c r="G749" s="120">
        <f t="shared" ref="G749:G757" si="66">E749*F749</f>
        <v>0</v>
      </c>
      <c r="H749" s="184" t="s">
        <v>194</v>
      </c>
      <c r="I749" s="121" t="s">
        <v>763</v>
      </c>
      <c r="J749" s="121" t="str">
        <f>VLOOKUP(I749,[5]Presupuesto!$B$11:$C$587,2,0)</f>
        <v>SERVICIOS DE PROFESIONALES Y TECNICOS</v>
      </c>
      <c r="K749" s="258" t="s">
        <v>188</v>
      </c>
      <c r="L749" s="121" t="s">
        <v>462</v>
      </c>
    </row>
    <row r="750" spans="3:12" x14ac:dyDescent="0.25">
      <c r="C750" s="122" t="s">
        <v>48</v>
      </c>
      <c r="D750" s="806"/>
      <c r="E750" s="228">
        <v>30</v>
      </c>
      <c r="F750" s="123">
        <v>50</v>
      </c>
      <c r="G750" s="120">
        <f t="shared" si="66"/>
        <v>1500</v>
      </c>
      <c r="H750" s="184" t="s">
        <v>193</v>
      </c>
      <c r="I750" s="121" t="s">
        <v>360</v>
      </c>
      <c r="J750" s="121" t="str">
        <f>VLOOKUP(I750,[5]Presupuesto!$B$11:$C$587,2,0)</f>
        <v>IMPRENTA, PUBLIC. Y REPRODUC. (25300-00)</v>
      </c>
      <c r="K750" s="121" t="str">
        <f>$K$17</f>
        <v>Desarrollo Curricular</v>
      </c>
      <c r="L750" s="121" t="s">
        <v>480</v>
      </c>
    </row>
    <row r="751" spans="3:12" x14ac:dyDescent="0.25">
      <c r="C751" s="122" t="s">
        <v>49</v>
      </c>
      <c r="D751" s="806"/>
      <c r="E751" s="228">
        <f>D749</f>
        <v>30</v>
      </c>
      <c r="F751" s="123">
        <v>180</v>
      </c>
      <c r="G751" s="120">
        <f t="shared" si="66"/>
        <v>5400</v>
      </c>
      <c r="H751" s="184" t="s">
        <v>193</v>
      </c>
      <c r="I751" s="121" t="s">
        <v>377</v>
      </c>
      <c r="J751" s="121" t="str">
        <f>VLOOKUP(I751,[5]Presupuesto!$B$11:$C$587,2,0)</f>
        <v>ALIMENTOS Y BEBIDAS PARA PERSONAS (31100-00)</v>
      </c>
      <c r="K751" s="121" t="str">
        <f t="shared" ref="K751:K758" si="67">$K$17</f>
        <v>Desarrollo Curricular</v>
      </c>
      <c r="L751" s="121" t="s">
        <v>464</v>
      </c>
    </row>
    <row r="752" spans="3:12" x14ac:dyDescent="0.25">
      <c r="C752" s="122" t="s">
        <v>50</v>
      </c>
      <c r="D752" s="806"/>
      <c r="E752" s="174">
        <v>0</v>
      </c>
      <c r="F752" s="141">
        <v>10000</v>
      </c>
      <c r="G752" s="120">
        <f t="shared" si="66"/>
        <v>0</v>
      </c>
      <c r="H752" s="184"/>
      <c r="I752" s="121" t="s">
        <v>1524</v>
      </c>
      <c r="J752" s="121" t="str">
        <f>VLOOKUP(I752,[5]Presupuesto!$B$11:$C$587,2,0)</f>
        <v>OTROS INTERESES</v>
      </c>
      <c r="K752" s="121" t="str">
        <f t="shared" si="67"/>
        <v>Desarrollo Curricular</v>
      </c>
      <c r="L752" s="121" t="s">
        <v>480</v>
      </c>
    </row>
    <row r="753" spans="3:12" x14ac:dyDescent="0.25">
      <c r="C753" s="122" t="s">
        <v>487</v>
      </c>
      <c r="D753" s="806"/>
      <c r="E753" s="174">
        <v>0</v>
      </c>
      <c r="F753" s="141">
        <v>250</v>
      </c>
      <c r="G753" s="120">
        <f t="shared" si="66"/>
        <v>0</v>
      </c>
      <c r="H753" s="184"/>
      <c r="I753" s="121" t="s">
        <v>1524</v>
      </c>
      <c r="J753" s="121" t="str">
        <f>VLOOKUP(I753,[5]Presupuesto!$B$11:$C$587,2,0)</f>
        <v>OTROS INTERESES</v>
      </c>
      <c r="K753" s="121" t="str">
        <f t="shared" si="67"/>
        <v>Desarrollo Curricular</v>
      </c>
      <c r="L753" s="121" t="s">
        <v>480</v>
      </c>
    </row>
    <row r="754" spans="3:12" x14ac:dyDescent="0.25">
      <c r="C754" s="122" t="s">
        <v>51</v>
      </c>
      <c r="D754" s="806"/>
      <c r="E754" s="228">
        <v>0</v>
      </c>
      <c r="F754" s="123">
        <v>85</v>
      </c>
      <c r="G754" s="120">
        <f t="shared" si="66"/>
        <v>0</v>
      </c>
      <c r="H754" s="184"/>
      <c r="I754" s="121" t="s">
        <v>1524</v>
      </c>
      <c r="J754" s="121" t="str">
        <f>VLOOKUP(I754,[5]Presupuesto!$B$11:$C$587,2,0)</f>
        <v>OTROS INTERESES</v>
      </c>
      <c r="K754" s="121" t="str">
        <f t="shared" si="67"/>
        <v>Desarrollo Curricular</v>
      </c>
      <c r="L754" s="121" t="s">
        <v>480</v>
      </c>
    </row>
    <row r="755" spans="3:12" x14ac:dyDescent="0.25">
      <c r="C755" s="122" t="s">
        <v>180</v>
      </c>
      <c r="D755" s="806"/>
      <c r="E755" s="228">
        <v>0</v>
      </c>
      <c r="F755" s="123">
        <v>36</v>
      </c>
      <c r="G755" s="120">
        <f t="shared" si="66"/>
        <v>0</v>
      </c>
      <c r="H755" s="184"/>
      <c r="I755" s="121" t="s">
        <v>1524</v>
      </c>
      <c r="J755" s="121" t="str">
        <f>VLOOKUP(I755,[5]Presupuesto!$B$11:$C$587,2,0)</f>
        <v>OTROS INTERESES</v>
      </c>
      <c r="K755" s="121" t="str">
        <f t="shared" si="67"/>
        <v>Desarrollo Curricular</v>
      </c>
      <c r="L755" s="121" t="s">
        <v>480</v>
      </c>
    </row>
    <row r="756" spans="3:12" x14ac:dyDescent="0.25">
      <c r="C756" s="122" t="s">
        <v>34</v>
      </c>
      <c r="D756" s="806"/>
      <c r="E756" s="228">
        <v>0</v>
      </c>
      <c r="F756" s="123">
        <v>80</v>
      </c>
      <c r="G756" s="120">
        <f t="shared" si="66"/>
        <v>0</v>
      </c>
      <c r="H756" s="184"/>
      <c r="I756" s="121" t="s">
        <v>1524</v>
      </c>
      <c r="J756" s="121" t="str">
        <f>VLOOKUP(I756,[5]Presupuesto!$B$11:$C$587,2,0)</f>
        <v>OTROS INTERESES</v>
      </c>
      <c r="K756" s="121" t="str">
        <f t="shared" si="67"/>
        <v>Desarrollo Curricular</v>
      </c>
      <c r="L756" s="121" t="s">
        <v>480</v>
      </c>
    </row>
    <row r="757" spans="3:12" x14ac:dyDescent="0.25">
      <c r="C757" s="132" t="s">
        <v>52</v>
      </c>
      <c r="D757" s="806"/>
      <c r="E757" s="251">
        <v>0</v>
      </c>
      <c r="F757" s="142">
        <v>25</v>
      </c>
      <c r="G757" s="120">
        <f t="shared" si="66"/>
        <v>0</v>
      </c>
      <c r="H757" s="184"/>
      <c r="I757" s="121" t="s">
        <v>1524</v>
      </c>
      <c r="J757" s="121" t="str">
        <f>VLOOKUP(I757,[5]Presupuesto!$B$11:$C$587,2,0)</f>
        <v>OTROS INTERESES</v>
      </c>
      <c r="K757" s="121" t="str">
        <f t="shared" si="67"/>
        <v>Desarrollo Curricular</v>
      </c>
      <c r="L757" s="121" t="s">
        <v>480</v>
      </c>
    </row>
    <row r="758" spans="3:12" ht="15.75" thickBot="1" x14ac:dyDescent="0.3">
      <c r="C758" s="255" t="s">
        <v>500</v>
      </c>
      <c r="D758" s="256">
        <v>0</v>
      </c>
      <c r="E758" s="257">
        <v>0</v>
      </c>
      <c r="F758" s="127">
        <f>HLOOKUP(C758,$AH$2:$BU$3,2,0)</f>
        <v>1150</v>
      </c>
      <c r="G758" s="128">
        <f>D758*E758*F758</f>
        <v>0</v>
      </c>
      <c r="H758" s="184"/>
      <c r="I758" s="121" t="s">
        <v>1524</v>
      </c>
      <c r="J758" s="129" t="str">
        <f>VLOOKUP(I758,[5]Presupuesto!$B$11:$C$587,2,0)</f>
        <v>OTROS INTERESES</v>
      </c>
      <c r="K758" s="121" t="str">
        <f t="shared" si="67"/>
        <v>Desarrollo Curricular</v>
      </c>
      <c r="L758" s="121" t="s">
        <v>480</v>
      </c>
    </row>
    <row r="761" spans="3:12" x14ac:dyDescent="0.25">
      <c r="C761" s="72" t="s">
        <v>42</v>
      </c>
      <c r="D761" s="72"/>
      <c r="E761" s="72"/>
      <c r="F761" s="72"/>
      <c r="G761" s="72"/>
      <c r="H761" s="97"/>
      <c r="I761" s="72"/>
      <c r="J761" s="72"/>
    </row>
    <row r="762" spans="3:12" ht="15.75" thickBot="1" x14ac:dyDescent="0.3">
      <c r="C762" s="201"/>
      <c r="D762" s="201"/>
      <c r="E762" s="201"/>
      <c r="F762" s="201"/>
      <c r="G762" s="201"/>
      <c r="H762" s="97"/>
      <c r="I762" s="201"/>
      <c r="J762" s="201"/>
      <c r="K762" s="135"/>
    </row>
    <row r="763" spans="3:12" ht="15.75" thickBot="1" x14ac:dyDescent="0.3">
      <c r="C763" s="29" t="s">
        <v>43</v>
      </c>
      <c r="D763" s="30">
        <f>SUM(G770:G779)</f>
        <v>1950</v>
      </c>
      <c r="E763" s="116"/>
      <c r="F763" s="116"/>
      <c r="G763" s="116"/>
      <c r="H763" s="94"/>
      <c r="I763" s="94"/>
      <c r="J763" s="94"/>
      <c r="K763" s="135"/>
    </row>
    <row r="764" spans="3:12" x14ac:dyDescent="0.25">
      <c r="C764" s="72"/>
      <c r="D764" s="31"/>
      <c r="E764" s="116"/>
      <c r="F764" s="116"/>
      <c r="G764" s="116"/>
      <c r="H764" s="94"/>
      <c r="I764" s="94"/>
      <c r="J764" s="94"/>
      <c r="K764" s="135"/>
    </row>
    <row r="765" spans="3:12" x14ac:dyDescent="0.25">
      <c r="C765" s="72"/>
      <c r="D765" s="31"/>
      <c r="E765" s="116"/>
      <c r="F765" s="116"/>
      <c r="G765" s="116"/>
      <c r="H765" s="94"/>
      <c r="I765" s="94"/>
      <c r="J765" s="94"/>
      <c r="K765" s="135"/>
    </row>
    <row r="766" spans="3:12" ht="15.75" x14ac:dyDescent="0.25">
      <c r="C766" s="233" t="s">
        <v>458</v>
      </c>
      <c r="D766" s="234" t="s">
        <v>1894</v>
      </c>
      <c r="E766" s="116"/>
      <c r="F766" s="116"/>
      <c r="G766" s="116"/>
      <c r="H766" s="94"/>
      <c r="I766" s="94"/>
      <c r="J766" s="94"/>
      <c r="K766" s="135"/>
    </row>
    <row r="767" spans="3:12" ht="18.75" x14ac:dyDescent="0.25">
      <c r="C767" s="247" t="str">
        <f>IFERROR(VLOOKUP(D766,'[5]Desarrollo e Innov. Curricular'!$E:$F,2,FALSE),IFERROR(VLOOKUP(D766,[5]Investigación!$E:$F,2,FALSE),IFERROR(VLOOKUP(D766,'[5]Vinculación Univ. Sociedad'!$E:$F,2,FALSE),IFERROR(VLOOKUP(D766,'[5]Docencia y Profesorado Universi'!$E:$F,2,FALSE),IFERROR(VLOOKUP(D766,[5]Estudiantes!$E:$F,2,FALSE),IFERROR(VLOOKUP(D766,'[5]Gestion Administrativa'!#REF!,2,FALSE),IFERROR(VLOOKUP(D766,'[5]Gestion Academica'!$E:$F,2,FALSE),IFERROR(VLOOKUP(D766,[5]Graduados!$E:$F,2,FALSE),IFERROR(VLOOKUP(D766,'[5]Gestión del Conocimiento'!$E:$F,2,FALSE),IFERROR(VLOOKUP(D766,[5]Gobernabilidad!$E:$F,2,FALSE),IFERROR(VLOOKUP(D766,'[5]NIVEL DE ES Y  SISTEMA NACIONAL'!$E:$F,2,FALSE),VLOOKUP(D766,'[5]Lo Esencial'!$E:$F,2,0))))))))))))</f>
        <v>Motivación a los participantes docentes involucrados en la PPS de todas las carreras mediante capacitación para mejorar su gestión.</v>
      </c>
      <c r="D767" s="31"/>
      <c r="E767" s="116"/>
      <c r="F767" s="116"/>
      <c r="G767" s="116"/>
      <c r="H767" s="94"/>
      <c r="I767" s="94"/>
      <c r="J767" s="94"/>
      <c r="K767" s="135"/>
    </row>
    <row r="768" spans="3:12" ht="15.75" thickBot="1" x14ac:dyDescent="0.3">
      <c r="C768" s="72"/>
      <c r="D768" s="31"/>
      <c r="E768" s="116"/>
      <c r="F768" s="116"/>
      <c r="G768" s="116"/>
      <c r="H768" s="94"/>
      <c r="I768" s="94"/>
      <c r="J768" s="94"/>
      <c r="K768" s="135"/>
    </row>
    <row r="769" spans="3:12" ht="30.75" thickBot="1" x14ac:dyDescent="0.3">
      <c r="C769" s="149" t="s">
        <v>44</v>
      </c>
      <c r="D769" s="152" t="s">
        <v>45</v>
      </c>
      <c r="E769" s="151" t="s">
        <v>55</v>
      </c>
      <c r="F769" s="151" t="s">
        <v>57</v>
      </c>
      <c r="G769" s="150" t="s">
        <v>27</v>
      </c>
      <c r="H769" s="156" t="s">
        <v>195</v>
      </c>
      <c r="I769" s="151" t="s">
        <v>46</v>
      </c>
      <c r="J769" s="151" t="s">
        <v>196</v>
      </c>
      <c r="K769" s="151" t="s">
        <v>478</v>
      </c>
      <c r="L769" s="151" t="s">
        <v>479</v>
      </c>
    </row>
    <row r="770" spans="3:12" x14ac:dyDescent="0.25">
      <c r="C770" s="118" t="s">
        <v>47</v>
      </c>
      <c r="D770" s="805">
        <v>30</v>
      </c>
      <c r="E770" s="181"/>
      <c r="F770" s="138">
        <v>30000</v>
      </c>
      <c r="G770" s="120">
        <f t="shared" ref="G770:G778" si="68">E770*F770</f>
        <v>0</v>
      </c>
      <c r="H770" s="184" t="s">
        <v>194</v>
      </c>
      <c r="I770" s="121" t="s">
        <v>763</v>
      </c>
      <c r="J770" s="121" t="str">
        <f>VLOOKUP(I770,[5]Presupuesto!$B$11:$C$587,2,0)</f>
        <v>SERVICIOS DE PROFESIONALES Y TECNICOS</v>
      </c>
      <c r="K770" s="258" t="s">
        <v>188</v>
      </c>
      <c r="L770" s="121" t="s">
        <v>462</v>
      </c>
    </row>
    <row r="771" spans="3:12" x14ac:dyDescent="0.25">
      <c r="C771" s="122" t="s">
        <v>48</v>
      </c>
      <c r="D771" s="806"/>
      <c r="E771" s="228">
        <v>0</v>
      </c>
      <c r="F771" s="123">
        <v>50</v>
      </c>
      <c r="G771" s="120">
        <f t="shared" si="68"/>
        <v>0</v>
      </c>
      <c r="H771" s="184"/>
      <c r="I771" s="121" t="s">
        <v>1524</v>
      </c>
      <c r="J771" s="121" t="str">
        <f>VLOOKUP(I771,[5]Presupuesto!$B$11:$C$587,2,0)</f>
        <v>OTROS INTERESES</v>
      </c>
      <c r="K771" s="121" t="str">
        <f>$K$17</f>
        <v>Desarrollo Curricular</v>
      </c>
      <c r="L771" s="121" t="s">
        <v>480</v>
      </c>
    </row>
    <row r="772" spans="3:12" x14ac:dyDescent="0.25">
      <c r="C772" s="122" t="s">
        <v>49</v>
      </c>
      <c r="D772" s="806"/>
      <c r="E772" s="228">
        <f>D770</f>
        <v>30</v>
      </c>
      <c r="F772" s="123">
        <v>65</v>
      </c>
      <c r="G772" s="120">
        <f t="shared" si="68"/>
        <v>1950</v>
      </c>
      <c r="H772" s="184" t="s">
        <v>193</v>
      </c>
      <c r="I772" s="121" t="s">
        <v>377</v>
      </c>
      <c r="J772" s="121" t="str">
        <f>VLOOKUP(I772,[5]Presupuesto!$B$11:$C$587,2,0)</f>
        <v>ALIMENTOS Y BEBIDAS PARA PERSONAS (31100-00)</v>
      </c>
      <c r="K772" s="121" t="str">
        <f t="shared" ref="K772:K779" si="69">$K$17</f>
        <v>Desarrollo Curricular</v>
      </c>
      <c r="L772" s="121" t="s">
        <v>464</v>
      </c>
    </row>
    <row r="773" spans="3:12" x14ac:dyDescent="0.25">
      <c r="C773" s="122" t="s">
        <v>50</v>
      </c>
      <c r="D773" s="806"/>
      <c r="E773" s="174">
        <v>0</v>
      </c>
      <c r="F773" s="141">
        <v>10000</v>
      </c>
      <c r="G773" s="120">
        <f t="shared" si="68"/>
        <v>0</v>
      </c>
      <c r="H773" s="184"/>
      <c r="I773" s="121" t="s">
        <v>1524</v>
      </c>
      <c r="J773" s="121" t="str">
        <f>VLOOKUP(I773,[5]Presupuesto!$B$11:$C$587,2,0)</f>
        <v>OTROS INTERESES</v>
      </c>
      <c r="K773" s="121" t="str">
        <f t="shared" si="69"/>
        <v>Desarrollo Curricular</v>
      </c>
      <c r="L773" s="121" t="s">
        <v>480</v>
      </c>
    </row>
    <row r="774" spans="3:12" x14ac:dyDescent="0.25">
      <c r="C774" s="122" t="s">
        <v>487</v>
      </c>
      <c r="D774" s="806"/>
      <c r="E774" s="174">
        <v>0</v>
      </c>
      <c r="F774" s="141">
        <v>250</v>
      </c>
      <c r="G774" s="120">
        <f t="shared" si="68"/>
        <v>0</v>
      </c>
      <c r="H774" s="184"/>
      <c r="I774" s="121" t="s">
        <v>1524</v>
      </c>
      <c r="J774" s="121" t="str">
        <f>VLOOKUP(I774,[5]Presupuesto!$B$11:$C$587,2,0)</f>
        <v>OTROS INTERESES</v>
      </c>
      <c r="K774" s="121" t="str">
        <f t="shared" si="69"/>
        <v>Desarrollo Curricular</v>
      </c>
      <c r="L774" s="121" t="s">
        <v>480</v>
      </c>
    </row>
    <row r="775" spans="3:12" x14ac:dyDescent="0.25">
      <c r="C775" s="122" t="s">
        <v>51</v>
      </c>
      <c r="D775" s="806"/>
      <c r="E775" s="228">
        <v>0</v>
      </c>
      <c r="F775" s="123">
        <v>85</v>
      </c>
      <c r="G775" s="120">
        <f t="shared" si="68"/>
        <v>0</v>
      </c>
      <c r="H775" s="184"/>
      <c r="I775" s="121" t="s">
        <v>1524</v>
      </c>
      <c r="J775" s="121" t="str">
        <f>VLOOKUP(I775,[5]Presupuesto!$B$11:$C$587,2,0)</f>
        <v>OTROS INTERESES</v>
      </c>
      <c r="K775" s="121" t="str">
        <f t="shared" si="69"/>
        <v>Desarrollo Curricular</v>
      </c>
      <c r="L775" s="121" t="s">
        <v>480</v>
      </c>
    </row>
    <row r="776" spans="3:12" x14ac:dyDescent="0.25">
      <c r="C776" s="122" t="s">
        <v>180</v>
      </c>
      <c r="D776" s="806"/>
      <c r="E776" s="228">
        <v>0</v>
      </c>
      <c r="F776" s="123">
        <v>36</v>
      </c>
      <c r="G776" s="120">
        <f t="shared" si="68"/>
        <v>0</v>
      </c>
      <c r="H776" s="184"/>
      <c r="I776" s="121" t="s">
        <v>1524</v>
      </c>
      <c r="J776" s="121" t="str">
        <f>VLOOKUP(I776,[5]Presupuesto!$B$11:$C$587,2,0)</f>
        <v>OTROS INTERESES</v>
      </c>
      <c r="K776" s="121" t="str">
        <f t="shared" si="69"/>
        <v>Desarrollo Curricular</v>
      </c>
      <c r="L776" s="121" t="s">
        <v>480</v>
      </c>
    </row>
    <row r="777" spans="3:12" x14ac:dyDescent="0.25">
      <c r="C777" s="122" t="s">
        <v>34</v>
      </c>
      <c r="D777" s="806"/>
      <c r="E777" s="228">
        <v>0</v>
      </c>
      <c r="F777" s="123">
        <v>80</v>
      </c>
      <c r="G777" s="120">
        <f t="shared" si="68"/>
        <v>0</v>
      </c>
      <c r="H777" s="184"/>
      <c r="I777" s="121" t="s">
        <v>1524</v>
      </c>
      <c r="J777" s="121" t="str">
        <f>VLOOKUP(I777,[5]Presupuesto!$B$11:$C$587,2,0)</f>
        <v>OTROS INTERESES</v>
      </c>
      <c r="K777" s="121" t="str">
        <f t="shared" si="69"/>
        <v>Desarrollo Curricular</v>
      </c>
      <c r="L777" s="121" t="s">
        <v>480</v>
      </c>
    </row>
    <row r="778" spans="3:12" x14ac:dyDescent="0.25">
      <c r="C778" s="132" t="s">
        <v>52</v>
      </c>
      <c r="D778" s="806"/>
      <c r="E778" s="251">
        <v>0</v>
      </c>
      <c r="F778" s="142">
        <v>25</v>
      </c>
      <c r="G778" s="120">
        <f t="shared" si="68"/>
        <v>0</v>
      </c>
      <c r="H778" s="184"/>
      <c r="I778" s="121" t="s">
        <v>1524</v>
      </c>
      <c r="J778" s="121" t="str">
        <f>VLOOKUP(I778,[5]Presupuesto!$B$11:$C$587,2,0)</f>
        <v>OTROS INTERESES</v>
      </c>
      <c r="K778" s="121" t="str">
        <f t="shared" si="69"/>
        <v>Desarrollo Curricular</v>
      </c>
      <c r="L778" s="121" t="s">
        <v>480</v>
      </c>
    </row>
    <row r="779" spans="3:12" ht="15.75" thickBot="1" x14ac:dyDescent="0.3">
      <c r="C779" s="255" t="s">
        <v>500</v>
      </c>
      <c r="D779" s="256">
        <v>0</v>
      </c>
      <c r="E779" s="257">
        <v>0</v>
      </c>
      <c r="F779" s="127">
        <f>HLOOKUP(C779,$AH$2:$BU$3,2,0)</f>
        <v>1150</v>
      </c>
      <c r="G779" s="128">
        <f>D779*E779*F779</f>
        <v>0</v>
      </c>
      <c r="H779" s="184"/>
      <c r="I779" s="121" t="s">
        <v>1524</v>
      </c>
      <c r="J779" s="129" t="str">
        <f>VLOOKUP(I779,[5]Presupuesto!$B$11:$C$587,2,0)</f>
        <v>OTROS INTERESES</v>
      </c>
      <c r="K779" s="121" t="str">
        <f t="shared" si="69"/>
        <v>Desarrollo Curricular</v>
      </c>
      <c r="L779" s="121" t="s">
        <v>480</v>
      </c>
    </row>
    <row r="782" spans="3:12" x14ac:dyDescent="0.25">
      <c r="C782" s="72" t="s">
        <v>42</v>
      </c>
      <c r="D782" s="72"/>
      <c r="E782" s="72"/>
      <c r="F782" s="72"/>
      <c r="G782" s="72"/>
      <c r="H782" s="97"/>
      <c r="I782" s="72"/>
      <c r="J782" s="72"/>
    </row>
    <row r="783" spans="3:12" ht="15.75" thickBot="1" x14ac:dyDescent="0.3">
      <c r="C783" s="201"/>
      <c r="D783" s="201"/>
      <c r="E783" s="201"/>
      <c r="F783" s="201"/>
      <c r="G783" s="201"/>
      <c r="H783" s="97"/>
      <c r="I783" s="201"/>
      <c r="J783" s="201"/>
      <c r="K783" s="135"/>
    </row>
    <row r="784" spans="3:12" ht="15.75" thickBot="1" x14ac:dyDescent="0.3">
      <c r="C784" s="29" t="s">
        <v>43</v>
      </c>
      <c r="D784" s="30">
        <f>SUM(G791:G800)</f>
        <v>3000</v>
      </c>
      <c r="E784" s="116"/>
      <c r="F784" s="116"/>
      <c r="G784" s="116"/>
      <c r="H784" s="94"/>
      <c r="I784" s="94"/>
      <c r="J784" s="94"/>
      <c r="K784" s="135"/>
    </row>
    <row r="785" spans="3:12" x14ac:dyDescent="0.25">
      <c r="C785" s="72"/>
      <c r="D785" s="31"/>
      <c r="E785" s="116"/>
      <c r="F785" s="116"/>
      <c r="G785" s="116"/>
      <c r="H785" s="94"/>
      <c r="I785" s="94"/>
      <c r="J785" s="94"/>
      <c r="K785" s="135"/>
    </row>
    <row r="786" spans="3:12" x14ac:dyDescent="0.25">
      <c r="C786" s="72"/>
      <c r="D786" s="31"/>
      <c r="E786" s="116"/>
      <c r="F786" s="116"/>
      <c r="G786" s="116"/>
      <c r="H786" s="94"/>
      <c r="I786" s="94"/>
      <c r="J786" s="94"/>
      <c r="K786" s="135"/>
    </row>
    <row r="787" spans="3:12" ht="15.75" x14ac:dyDescent="0.25">
      <c r="C787" s="233" t="s">
        <v>458</v>
      </c>
      <c r="D787" s="234" t="s">
        <v>2159</v>
      </c>
      <c r="E787" s="116"/>
      <c r="F787" s="116"/>
      <c r="G787" s="116"/>
      <c r="H787" s="94"/>
      <c r="I787" s="94"/>
      <c r="J787" s="94"/>
      <c r="K787" s="135"/>
    </row>
    <row r="788" spans="3:12" ht="18.75" x14ac:dyDescent="0.25">
      <c r="C788" s="247" t="str">
        <f>IFERROR(VLOOKUP(D787,'[5]Desarrollo e Innov. Curricular'!$E:$F,2,FALSE),IFERROR(VLOOKUP(D787,[5]Investigación!$E:$F,2,FALSE),IFERROR(VLOOKUP(D787,'[5]Vinculación Univ. Sociedad'!$E:$F,2,FALSE),IFERROR(VLOOKUP(D787,'[5]Docencia y Profesorado Universi'!$E:$F,2,FALSE),IFERROR(VLOOKUP(D787,[5]Estudiantes!$E:$F,2,FALSE),IFERROR(VLOOKUP(D787,'[5]Gestion Administrativa'!#REF!,2,FALSE),IFERROR(VLOOKUP(D787,'[5]Gestion Academica'!$E:$F,2,FALSE),IFERROR(VLOOKUP(D787,[5]Graduados!$E:$F,2,FALSE),IFERROR(VLOOKUP(D787,'[5]Gestión del Conocimiento'!$E:$F,2,FALSE),IFERROR(VLOOKUP(D787,[5]Gobernabilidad!$E:$F,2,FALSE),IFERROR(VLOOKUP(D787,'[5]NIVEL DE ES Y  SISTEMA NACIONAL'!$E:$F,2,FALSE),VLOOKUP(D787,'[5]Lo Esencial'!$E:$F,2,0))))))))))))</f>
        <v>Partir de las propuestas que el Instituto de  capacitación y Profesionalización Docente presente, con base en el diagnóstico propio de la FHHAA,  para establecer planes de capacitación docente.</v>
      </c>
      <c r="D788" s="31"/>
      <c r="E788" s="116"/>
      <c r="F788" s="116"/>
      <c r="G788" s="116"/>
      <c r="H788" s="94"/>
      <c r="I788" s="94"/>
      <c r="J788" s="94"/>
      <c r="K788" s="135"/>
    </row>
    <row r="789" spans="3:12" ht="15.75" thickBot="1" x14ac:dyDescent="0.3">
      <c r="C789" s="72"/>
      <c r="D789" s="31"/>
      <c r="E789" s="116"/>
      <c r="F789" s="116"/>
      <c r="G789" s="116"/>
      <c r="H789" s="94"/>
      <c r="I789" s="94"/>
      <c r="J789" s="94"/>
      <c r="K789" s="135"/>
    </row>
    <row r="790" spans="3:12" ht="30.75" thickBot="1" x14ac:dyDescent="0.3">
      <c r="C790" s="149" t="s">
        <v>44</v>
      </c>
      <c r="D790" s="152" t="s">
        <v>45</v>
      </c>
      <c r="E790" s="151" t="s">
        <v>55</v>
      </c>
      <c r="F790" s="151" t="s">
        <v>57</v>
      </c>
      <c r="G790" s="150" t="s">
        <v>27</v>
      </c>
      <c r="H790" s="156" t="s">
        <v>195</v>
      </c>
      <c r="I790" s="151" t="s">
        <v>46</v>
      </c>
      <c r="J790" s="151" t="s">
        <v>196</v>
      </c>
      <c r="K790" s="151" t="s">
        <v>478</v>
      </c>
      <c r="L790" s="151" t="s">
        <v>479</v>
      </c>
    </row>
    <row r="791" spans="3:12" x14ac:dyDescent="0.25">
      <c r="C791" s="118" t="s">
        <v>47</v>
      </c>
      <c r="D791" s="805">
        <v>20</v>
      </c>
      <c r="E791" s="181"/>
      <c r="F791" s="138">
        <v>30000</v>
      </c>
      <c r="G791" s="120">
        <f t="shared" ref="G791:G799" si="70">E791*F791</f>
        <v>0</v>
      </c>
      <c r="H791" s="184" t="s">
        <v>194</v>
      </c>
      <c r="I791" s="121" t="s">
        <v>763</v>
      </c>
      <c r="J791" s="121" t="str">
        <f>VLOOKUP(I791,[5]Presupuesto!$B$11:$C$587,2,0)</f>
        <v>SERVICIOS DE PROFESIONALES Y TECNICOS</v>
      </c>
      <c r="K791" s="258" t="s">
        <v>188</v>
      </c>
      <c r="L791" s="121" t="s">
        <v>462</v>
      </c>
    </row>
    <row r="792" spans="3:12" x14ac:dyDescent="0.25">
      <c r="C792" s="122" t="s">
        <v>48</v>
      </c>
      <c r="D792" s="806"/>
      <c r="E792" s="228">
        <v>0</v>
      </c>
      <c r="F792" s="123">
        <v>50</v>
      </c>
      <c r="G792" s="120">
        <f t="shared" si="70"/>
        <v>0</v>
      </c>
      <c r="H792" s="184"/>
      <c r="I792" s="121" t="s">
        <v>1524</v>
      </c>
      <c r="J792" s="121" t="str">
        <f>VLOOKUP(I792,[5]Presupuesto!$B$11:$C$587,2,0)</f>
        <v>OTROS INTERESES</v>
      </c>
      <c r="K792" s="121" t="str">
        <f>$K$17</f>
        <v>Desarrollo Curricular</v>
      </c>
      <c r="L792" s="121" t="s">
        <v>480</v>
      </c>
    </row>
    <row r="793" spans="3:12" x14ac:dyDescent="0.25">
      <c r="C793" s="122" t="s">
        <v>49</v>
      </c>
      <c r="D793" s="806"/>
      <c r="E793" s="228">
        <f>D791</f>
        <v>20</v>
      </c>
      <c r="F793" s="123">
        <v>150</v>
      </c>
      <c r="G793" s="120">
        <f t="shared" si="70"/>
        <v>3000</v>
      </c>
      <c r="H793" s="184" t="s">
        <v>193</v>
      </c>
      <c r="I793" s="121" t="s">
        <v>377</v>
      </c>
      <c r="J793" s="121" t="str">
        <f>VLOOKUP(I793,[5]Presupuesto!$B$11:$C$587,2,0)</f>
        <v>ALIMENTOS Y BEBIDAS PARA PERSONAS (31100-00)</v>
      </c>
      <c r="K793" s="121" t="str">
        <f t="shared" ref="K793:K800" si="71">$K$17</f>
        <v>Desarrollo Curricular</v>
      </c>
      <c r="L793" s="121" t="s">
        <v>464</v>
      </c>
    </row>
    <row r="794" spans="3:12" x14ac:dyDescent="0.25">
      <c r="C794" s="122" t="s">
        <v>50</v>
      </c>
      <c r="D794" s="806"/>
      <c r="E794" s="174">
        <v>0</v>
      </c>
      <c r="F794" s="141">
        <v>10000</v>
      </c>
      <c r="G794" s="120">
        <f t="shared" si="70"/>
        <v>0</v>
      </c>
      <c r="H794" s="184"/>
      <c r="I794" s="121" t="s">
        <v>1524</v>
      </c>
      <c r="J794" s="121" t="str">
        <f>VLOOKUP(I794,[5]Presupuesto!$B$11:$C$587,2,0)</f>
        <v>OTROS INTERESES</v>
      </c>
      <c r="K794" s="121" t="str">
        <f t="shared" si="71"/>
        <v>Desarrollo Curricular</v>
      </c>
      <c r="L794" s="121" t="s">
        <v>480</v>
      </c>
    </row>
    <row r="795" spans="3:12" x14ac:dyDescent="0.25">
      <c r="C795" s="122" t="s">
        <v>487</v>
      </c>
      <c r="D795" s="806"/>
      <c r="E795" s="174">
        <v>0</v>
      </c>
      <c r="F795" s="141">
        <v>250</v>
      </c>
      <c r="G795" s="120">
        <f t="shared" si="70"/>
        <v>0</v>
      </c>
      <c r="H795" s="184"/>
      <c r="I795" s="121" t="s">
        <v>1524</v>
      </c>
      <c r="J795" s="121" t="str">
        <f>VLOOKUP(I795,[5]Presupuesto!$B$11:$C$587,2,0)</f>
        <v>OTROS INTERESES</v>
      </c>
      <c r="K795" s="121" t="str">
        <f t="shared" si="71"/>
        <v>Desarrollo Curricular</v>
      </c>
      <c r="L795" s="121" t="s">
        <v>480</v>
      </c>
    </row>
    <row r="796" spans="3:12" x14ac:dyDescent="0.25">
      <c r="C796" s="122" t="s">
        <v>51</v>
      </c>
      <c r="D796" s="806"/>
      <c r="E796" s="228">
        <v>0</v>
      </c>
      <c r="F796" s="123">
        <v>85</v>
      </c>
      <c r="G796" s="120">
        <f t="shared" si="70"/>
        <v>0</v>
      </c>
      <c r="H796" s="184"/>
      <c r="I796" s="121" t="s">
        <v>1524</v>
      </c>
      <c r="J796" s="121" t="str">
        <f>VLOOKUP(I796,[5]Presupuesto!$B$11:$C$587,2,0)</f>
        <v>OTROS INTERESES</v>
      </c>
      <c r="K796" s="121" t="str">
        <f t="shared" si="71"/>
        <v>Desarrollo Curricular</v>
      </c>
      <c r="L796" s="121" t="s">
        <v>480</v>
      </c>
    </row>
    <row r="797" spans="3:12" x14ac:dyDescent="0.25">
      <c r="C797" s="122" t="s">
        <v>180</v>
      </c>
      <c r="D797" s="806"/>
      <c r="E797" s="228">
        <v>0</v>
      </c>
      <c r="F797" s="123">
        <v>36</v>
      </c>
      <c r="G797" s="120">
        <f t="shared" si="70"/>
        <v>0</v>
      </c>
      <c r="H797" s="184"/>
      <c r="I797" s="121" t="s">
        <v>1524</v>
      </c>
      <c r="J797" s="121" t="str">
        <f>VLOOKUP(I797,[5]Presupuesto!$B$11:$C$587,2,0)</f>
        <v>OTROS INTERESES</v>
      </c>
      <c r="K797" s="121" t="str">
        <f t="shared" si="71"/>
        <v>Desarrollo Curricular</v>
      </c>
      <c r="L797" s="121" t="s">
        <v>480</v>
      </c>
    </row>
    <row r="798" spans="3:12" x14ac:dyDescent="0.25">
      <c r="C798" s="122" t="s">
        <v>34</v>
      </c>
      <c r="D798" s="806"/>
      <c r="E798" s="228">
        <v>0</v>
      </c>
      <c r="F798" s="123">
        <v>80</v>
      </c>
      <c r="G798" s="120">
        <f t="shared" si="70"/>
        <v>0</v>
      </c>
      <c r="H798" s="184"/>
      <c r="I798" s="121" t="s">
        <v>1524</v>
      </c>
      <c r="J798" s="121" t="str">
        <f>VLOOKUP(I798,[5]Presupuesto!$B$11:$C$587,2,0)</f>
        <v>OTROS INTERESES</v>
      </c>
      <c r="K798" s="121" t="str">
        <f t="shared" si="71"/>
        <v>Desarrollo Curricular</v>
      </c>
      <c r="L798" s="121" t="s">
        <v>480</v>
      </c>
    </row>
    <row r="799" spans="3:12" x14ac:dyDescent="0.25">
      <c r="C799" s="132" t="s">
        <v>52</v>
      </c>
      <c r="D799" s="806"/>
      <c r="E799" s="251">
        <v>0</v>
      </c>
      <c r="F799" s="142">
        <v>25</v>
      </c>
      <c r="G799" s="120">
        <f t="shared" si="70"/>
        <v>0</v>
      </c>
      <c r="H799" s="184"/>
      <c r="I799" s="121" t="s">
        <v>1524</v>
      </c>
      <c r="J799" s="121" t="str">
        <f>VLOOKUP(I799,[5]Presupuesto!$B$11:$C$587,2,0)</f>
        <v>OTROS INTERESES</v>
      </c>
      <c r="K799" s="121" t="str">
        <f t="shared" si="71"/>
        <v>Desarrollo Curricular</v>
      </c>
      <c r="L799" s="121" t="s">
        <v>480</v>
      </c>
    </row>
    <row r="800" spans="3:12" ht="15.75" thickBot="1" x14ac:dyDescent="0.3">
      <c r="C800" s="255" t="s">
        <v>500</v>
      </c>
      <c r="D800" s="256">
        <v>0</v>
      </c>
      <c r="E800" s="257">
        <v>0</v>
      </c>
      <c r="F800" s="127">
        <f>HLOOKUP(C800,$AH$2:$BU$3,2,0)</f>
        <v>1150</v>
      </c>
      <c r="G800" s="128">
        <f>D800*E800*F800</f>
        <v>0</v>
      </c>
      <c r="H800" s="184"/>
      <c r="I800" s="121" t="s">
        <v>1524</v>
      </c>
      <c r="J800" s="129" t="str">
        <f>VLOOKUP(I800,[5]Presupuesto!$B$11:$C$587,2,0)</f>
        <v>OTROS INTERESES</v>
      </c>
      <c r="K800" s="121" t="str">
        <f t="shared" si="71"/>
        <v>Desarrollo Curricular</v>
      </c>
      <c r="L800" s="121" t="s">
        <v>480</v>
      </c>
    </row>
    <row r="803" spans="3:12" x14ac:dyDescent="0.25">
      <c r="C803" s="72" t="s">
        <v>42</v>
      </c>
      <c r="D803" s="72"/>
      <c r="E803" s="72"/>
      <c r="F803" s="72"/>
      <c r="G803" s="72"/>
      <c r="H803" s="97"/>
      <c r="I803" s="72"/>
      <c r="J803" s="72"/>
    </row>
    <row r="804" spans="3:12" ht="15.75" thickBot="1" x14ac:dyDescent="0.3">
      <c r="C804" s="201"/>
      <c r="D804" s="201"/>
      <c r="E804" s="201"/>
      <c r="F804" s="201"/>
      <c r="G804" s="201"/>
      <c r="H804" s="97"/>
      <c r="I804" s="201"/>
      <c r="J804" s="201"/>
      <c r="K804" s="135"/>
    </row>
    <row r="805" spans="3:12" ht="15.75" thickBot="1" x14ac:dyDescent="0.3">
      <c r="C805" s="29" t="s">
        <v>43</v>
      </c>
      <c r="D805" s="30">
        <f>SUM(G812:G821)</f>
        <v>150000</v>
      </c>
      <c r="E805" s="116"/>
      <c r="F805" s="116"/>
      <c r="G805" s="116"/>
      <c r="H805" s="94"/>
      <c r="I805" s="94"/>
      <c r="J805" s="94"/>
      <c r="K805" s="135"/>
    </row>
    <row r="806" spans="3:12" x14ac:dyDescent="0.25">
      <c r="C806" s="72"/>
      <c r="D806" s="31"/>
      <c r="E806" s="116"/>
      <c r="F806" s="116"/>
      <c r="G806" s="116"/>
      <c r="H806" s="94"/>
      <c r="I806" s="94"/>
      <c r="J806" s="94"/>
      <c r="K806" s="135"/>
    </row>
    <row r="807" spans="3:12" x14ac:dyDescent="0.25">
      <c r="C807" s="72"/>
      <c r="D807" s="31"/>
      <c r="E807" s="116"/>
      <c r="F807" s="116"/>
      <c r="G807" s="116"/>
      <c r="H807" s="94"/>
      <c r="I807" s="94"/>
      <c r="J807" s="94"/>
      <c r="K807" s="135"/>
    </row>
    <row r="808" spans="3:12" ht="15.75" x14ac:dyDescent="0.25">
      <c r="C808" s="233" t="s">
        <v>458</v>
      </c>
      <c r="D808" s="234" t="s">
        <v>2222</v>
      </c>
      <c r="E808" s="116"/>
      <c r="F808" s="116"/>
      <c r="G808" s="116"/>
      <c r="H808" s="94"/>
      <c r="I808" s="94"/>
      <c r="J808" s="94"/>
      <c r="K808" s="135"/>
    </row>
    <row r="809" spans="3:12" ht="18.75" x14ac:dyDescent="0.25">
      <c r="C809" s="247" t="str">
        <f>IFERROR(VLOOKUP(D808,'[5]Desarrollo e Innov. Curricular'!$E:$F,2,FALSE),IFERROR(VLOOKUP(D808,[5]Investigación!$E:$F,2,FALSE),IFERROR(VLOOKUP(D808,'[5]Vinculación Univ. Sociedad'!$E:$F,2,FALSE),IFERROR(VLOOKUP(D808,'[5]Docencia y Profesorado Universi'!$E:$F,2,FALSE),IFERROR(VLOOKUP(D808,[5]Estudiantes!$E:$F,2,FALSE),IFERROR(VLOOKUP(D808,'[5]Gestion Administrativa'!#REF!,2,FALSE),IFERROR(VLOOKUP(D808,'[5]Gestion Academica'!$E:$F,2,FALSE),IFERROR(VLOOKUP(D808,[5]Graduados!$E:$F,2,FALSE),IFERROR(VLOOKUP(D808,'[5]Gestión del Conocimiento'!$E:$F,2,FALSE),IFERROR(VLOOKUP(D808,[5]Gobernabilidad!$E:$F,2,FALSE),IFERROR(VLOOKUP(D808,'[5]NIVEL DE ES Y  SISTEMA NACIONAL'!$E:$F,2,FALSE),VLOOKUP(D808,'[5]Lo Esencial'!$E:$F,2,0))))))))))))</f>
        <v>Socialización y ejecución del proceso de organización y desarrollo de las redes educativas regionales con actores internos y externos a la UNAH. Visitas a las Oficinas Regionaes de SPS, Choluteca y Copan</v>
      </c>
      <c r="D809" s="31"/>
      <c r="E809" s="116"/>
      <c r="F809" s="116"/>
      <c r="G809" s="116"/>
      <c r="H809" s="94"/>
      <c r="I809" s="94"/>
      <c r="J809" s="94"/>
      <c r="K809" s="135"/>
    </row>
    <row r="810" spans="3:12" ht="15.75" thickBot="1" x14ac:dyDescent="0.3">
      <c r="C810" s="72"/>
      <c r="D810" s="31"/>
      <c r="E810" s="116"/>
      <c r="F810" s="116"/>
      <c r="G810" s="116"/>
      <c r="H810" s="94"/>
      <c r="I810" s="94"/>
      <c r="J810" s="94"/>
      <c r="K810" s="135"/>
    </row>
    <row r="811" spans="3:12" ht="30.75" thickBot="1" x14ac:dyDescent="0.3">
      <c r="C811" s="149" t="s">
        <v>44</v>
      </c>
      <c r="D811" s="152" t="s">
        <v>45</v>
      </c>
      <c r="E811" s="151" t="s">
        <v>55</v>
      </c>
      <c r="F811" s="151" t="s">
        <v>57</v>
      </c>
      <c r="G811" s="150" t="s">
        <v>27</v>
      </c>
      <c r="H811" s="156" t="s">
        <v>195</v>
      </c>
      <c r="I811" s="151" t="s">
        <v>46</v>
      </c>
      <c r="J811" s="151" t="s">
        <v>196</v>
      </c>
      <c r="K811" s="151" t="s">
        <v>478</v>
      </c>
      <c r="L811" s="151" t="s">
        <v>479</v>
      </c>
    </row>
    <row r="812" spans="3:12" x14ac:dyDescent="0.25">
      <c r="C812" s="118" t="s">
        <v>47</v>
      </c>
      <c r="D812" s="805"/>
      <c r="E812" s="181"/>
      <c r="F812" s="138">
        <v>30000</v>
      </c>
      <c r="G812" s="120">
        <f t="shared" ref="G812:G820" si="72">E812*F812</f>
        <v>0</v>
      </c>
      <c r="H812" s="184" t="s">
        <v>194</v>
      </c>
      <c r="I812" s="121" t="s">
        <v>763</v>
      </c>
      <c r="J812" s="121" t="str">
        <f>VLOOKUP(I812,[5]Presupuesto!$B$11:$C$587,2,0)</f>
        <v>SERVICIOS DE PROFESIONALES Y TECNICOS</v>
      </c>
      <c r="K812" s="258" t="s">
        <v>188</v>
      </c>
      <c r="L812" s="121" t="s">
        <v>462</v>
      </c>
    </row>
    <row r="813" spans="3:12" x14ac:dyDescent="0.25">
      <c r="C813" s="122" t="s">
        <v>48</v>
      </c>
      <c r="D813" s="806"/>
      <c r="E813" s="228">
        <v>60</v>
      </c>
      <c r="F813" s="123">
        <v>50</v>
      </c>
      <c r="G813" s="120">
        <f t="shared" si="72"/>
        <v>3000</v>
      </c>
      <c r="H813" s="184" t="s">
        <v>193</v>
      </c>
      <c r="I813" s="121" t="s">
        <v>360</v>
      </c>
      <c r="J813" s="121" t="str">
        <f>VLOOKUP(I813,[5]Presupuesto!$B$11:$C$587,2,0)</f>
        <v>IMPRENTA, PUBLIC. Y REPRODUC. (25300-00)</v>
      </c>
      <c r="K813" s="121" t="str">
        <f>$K$17</f>
        <v>Desarrollo Curricular</v>
      </c>
      <c r="L813" s="121" t="s">
        <v>480</v>
      </c>
    </row>
    <row r="814" spans="3:12" x14ac:dyDescent="0.25">
      <c r="C814" s="122" t="s">
        <v>49</v>
      </c>
      <c r="D814" s="806"/>
      <c r="E814" s="228">
        <f>D812</f>
        <v>0</v>
      </c>
      <c r="F814" s="123">
        <v>150</v>
      </c>
      <c r="G814" s="120">
        <f t="shared" si="72"/>
        <v>0</v>
      </c>
      <c r="H814" s="184"/>
      <c r="I814" s="121" t="s">
        <v>1524</v>
      </c>
      <c r="J814" s="121" t="str">
        <f>VLOOKUP(I814,[5]Presupuesto!$B$11:$C$587,2,0)</f>
        <v>OTROS INTERESES</v>
      </c>
      <c r="K814" s="121" t="str">
        <f t="shared" ref="K814:K821" si="73">$K$17</f>
        <v>Desarrollo Curricular</v>
      </c>
      <c r="L814" s="121" t="s">
        <v>464</v>
      </c>
    </row>
    <row r="815" spans="3:12" x14ac:dyDescent="0.25">
      <c r="C815" s="122" t="s">
        <v>50</v>
      </c>
      <c r="D815" s="806"/>
      <c r="E815" s="174">
        <v>0</v>
      </c>
      <c r="F815" s="141">
        <v>10000</v>
      </c>
      <c r="G815" s="120">
        <f t="shared" si="72"/>
        <v>0</v>
      </c>
      <c r="H815" s="184"/>
      <c r="I815" s="121" t="s">
        <v>1524</v>
      </c>
      <c r="J815" s="121" t="str">
        <f>VLOOKUP(I815,[5]Presupuesto!$B$11:$C$587,2,0)</f>
        <v>OTROS INTERESES</v>
      </c>
      <c r="K815" s="121" t="str">
        <f t="shared" si="73"/>
        <v>Desarrollo Curricular</v>
      </c>
      <c r="L815" s="121" t="s">
        <v>480</v>
      </c>
    </row>
    <row r="816" spans="3:12" x14ac:dyDescent="0.25">
      <c r="C816" s="122" t="s">
        <v>487</v>
      </c>
      <c r="D816" s="806"/>
      <c r="E816" s="174">
        <v>0</v>
      </c>
      <c r="F816" s="141">
        <v>250</v>
      </c>
      <c r="G816" s="120">
        <f t="shared" si="72"/>
        <v>0</v>
      </c>
      <c r="H816" s="184"/>
      <c r="I816" s="121" t="s">
        <v>1524</v>
      </c>
      <c r="J816" s="121" t="str">
        <f>VLOOKUP(I816,[5]Presupuesto!$B$11:$C$587,2,0)</f>
        <v>OTROS INTERESES</v>
      </c>
      <c r="K816" s="121" t="str">
        <f t="shared" si="73"/>
        <v>Desarrollo Curricular</v>
      </c>
      <c r="L816" s="121" t="s">
        <v>480</v>
      </c>
    </row>
    <row r="817" spans="3:12" x14ac:dyDescent="0.25">
      <c r="C817" s="122" t="s">
        <v>51</v>
      </c>
      <c r="D817" s="806"/>
      <c r="E817" s="228">
        <f>(D812*25)/500</f>
        <v>0</v>
      </c>
      <c r="F817" s="123">
        <v>85</v>
      </c>
      <c r="G817" s="120">
        <f t="shared" si="72"/>
        <v>0</v>
      </c>
      <c r="H817" s="184"/>
      <c r="I817" s="121" t="s">
        <v>1524</v>
      </c>
      <c r="J817" s="121" t="str">
        <f>VLOOKUP(I817,[5]Presupuesto!$B$11:$C$587,2,0)</f>
        <v>OTROS INTERESES</v>
      </c>
      <c r="K817" s="121" t="str">
        <f t="shared" si="73"/>
        <v>Desarrollo Curricular</v>
      </c>
      <c r="L817" s="121" t="s">
        <v>480</v>
      </c>
    </row>
    <row r="818" spans="3:12" x14ac:dyDescent="0.25">
      <c r="C818" s="122" t="s">
        <v>180</v>
      </c>
      <c r="D818" s="806"/>
      <c r="E818" s="228">
        <f>D812/12</f>
        <v>0</v>
      </c>
      <c r="F818" s="123">
        <v>36</v>
      </c>
      <c r="G818" s="120">
        <f t="shared" si="72"/>
        <v>0</v>
      </c>
      <c r="H818" s="184"/>
      <c r="I818" s="121" t="s">
        <v>1524</v>
      </c>
      <c r="J818" s="121" t="str">
        <f>VLOOKUP(I818,[5]Presupuesto!$B$11:$C$587,2,0)</f>
        <v>OTROS INTERESES</v>
      </c>
      <c r="K818" s="121" t="str">
        <f t="shared" si="73"/>
        <v>Desarrollo Curricular</v>
      </c>
      <c r="L818" s="121" t="s">
        <v>480</v>
      </c>
    </row>
    <row r="819" spans="3:12" x14ac:dyDescent="0.25">
      <c r="C819" s="122" t="s">
        <v>34</v>
      </c>
      <c r="D819" s="806"/>
      <c r="E819" s="228">
        <f>D812/12</f>
        <v>0</v>
      </c>
      <c r="F819" s="123">
        <v>80</v>
      </c>
      <c r="G819" s="120">
        <f t="shared" si="72"/>
        <v>0</v>
      </c>
      <c r="H819" s="184"/>
      <c r="I819" s="121" t="s">
        <v>1524</v>
      </c>
      <c r="J819" s="121" t="str">
        <f>VLOOKUP(I819,[5]Presupuesto!$B$11:$C$587,2,0)</f>
        <v>OTROS INTERESES</v>
      </c>
      <c r="K819" s="121" t="str">
        <f t="shared" si="73"/>
        <v>Desarrollo Curricular</v>
      </c>
      <c r="L819" s="121" t="s">
        <v>480</v>
      </c>
    </row>
    <row r="820" spans="3:12" x14ac:dyDescent="0.25">
      <c r="C820" s="132" t="s">
        <v>52</v>
      </c>
      <c r="D820" s="806"/>
      <c r="E820" s="251">
        <v>0</v>
      </c>
      <c r="F820" s="142">
        <v>25</v>
      </c>
      <c r="G820" s="120">
        <f t="shared" si="72"/>
        <v>0</v>
      </c>
      <c r="H820" s="184"/>
      <c r="I820" s="121" t="s">
        <v>1524</v>
      </c>
      <c r="J820" s="121" t="str">
        <f>VLOOKUP(I820,[5]Presupuesto!$B$11:$C$587,2,0)</f>
        <v>OTROS INTERESES</v>
      </c>
      <c r="K820" s="121" t="str">
        <f t="shared" si="73"/>
        <v>Desarrollo Curricular</v>
      </c>
      <c r="L820" s="121" t="s">
        <v>480</v>
      </c>
    </row>
    <row r="821" spans="3:12" ht="15.75" thickBot="1" x14ac:dyDescent="0.3">
      <c r="C821" s="255" t="s">
        <v>502</v>
      </c>
      <c r="D821" s="256">
        <v>14</v>
      </c>
      <c r="E821" s="257">
        <v>6</v>
      </c>
      <c r="F821" s="127">
        <f>HLOOKUP(C821,$AH$2:$BU$3,2,0)</f>
        <v>1750</v>
      </c>
      <c r="G821" s="128">
        <f>D821*E821*F821</f>
        <v>147000</v>
      </c>
      <c r="H821" s="184" t="s">
        <v>193</v>
      </c>
      <c r="I821" s="121" t="s">
        <v>367</v>
      </c>
      <c r="J821" s="129" t="str">
        <f>VLOOKUP(I821,[5]Presupuesto!$B$11:$C$587,2,0)</f>
        <v>VIATICOS (26200-00)</v>
      </c>
      <c r="K821" s="121" t="str">
        <f t="shared" si="73"/>
        <v>Desarrollo Curricular</v>
      </c>
      <c r="L821" s="121" t="s">
        <v>480</v>
      </c>
    </row>
    <row r="823" spans="3:12" x14ac:dyDescent="0.25">
      <c r="C823" s="72" t="s">
        <v>42</v>
      </c>
      <c r="D823" s="72"/>
      <c r="E823" s="72"/>
      <c r="F823" s="72"/>
      <c r="G823" s="72"/>
      <c r="H823" s="97"/>
      <c r="I823" s="72"/>
      <c r="J823" s="72"/>
    </row>
    <row r="824" spans="3:12" ht="15.75" thickBot="1" x14ac:dyDescent="0.3">
      <c r="C824" s="201"/>
      <c r="D824" s="201"/>
      <c r="E824" s="201"/>
      <c r="F824" s="201"/>
      <c r="G824" s="201"/>
      <c r="H824" s="97"/>
      <c r="I824" s="201"/>
      <c r="J824" s="201"/>
      <c r="K824" s="135"/>
    </row>
    <row r="825" spans="3:12" ht="15.75" thickBot="1" x14ac:dyDescent="0.3">
      <c r="C825" s="29" t="s">
        <v>43</v>
      </c>
      <c r="D825" s="30">
        <f>SUM(G832:G841)</f>
        <v>6150</v>
      </c>
      <c r="E825" s="116"/>
      <c r="F825" s="116"/>
      <c r="G825" s="116"/>
      <c r="H825" s="94"/>
      <c r="I825" s="94"/>
      <c r="J825" s="94"/>
      <c r="K825" s="135"/>
    </row>
    <row r="826" spans="3:12" x14ac:dyDescent="0.25">
      <c r="C826" s="72"/>
      <c r="D826" s="31"/>
      <c r="E826" s="116"/>
      <c r="F826" s="116"/>
      <c r="G826" s="116"/>
      <c r="H826" s="94"/>
      <c r="I826" s="94"/>
      <c r="J826" s="94"/>
      <c r="K826" s="135"/>
    </row>
    <row r="827" spans="3:12" x14ac:dyDescent="0.25">
      <c r="C827" s="72"/>
      <c r="D827" s="31"/>
      <c r="E827" s="116"/>
      <c r="F827" s="116"/>
      <c r="G827" s="116"/>
      <c r="H827" s="94"/>
      <c r="I827" s="94"/>
      <c r="J827" s="94"/>
      <c r="K827" s="135"/>
    </row>
    <row r="828" spans="3:12" ht="15.75" x14ac:dyDescent="0.25">
      <c r="C828" s="233" t="s">
        <v>458</v>
      </c>
      <c r="D828" s="234" t="s">
        <v>2185</v>
      </c>
      <c r="E828" s="116"/>
      <c r="F828" s="116"/>
      <c r="G828" s="116"/>
      <c r="H828" s="94"/>
      <c r="I828" s="94"/>
      <c r="J828" s="94"/>
      <c r="K828" s="135"/>
    </row>
    <row r="829" spans="3:12" ht="18.75" x14ac:dyDescent="0.25">
      <c r="C829" s="247" t="s">
        <v>2186</v>
      </c>
      <c r="D829" s="31"/>
      <c r="E829" s="116"/>
      <c r="F829" s="116"/>
      <c r="G829" s="116"/>
      <c r="H829" s="94"/>
      <c r="I829" s="94"/>
      <c r="J829" s="94"/>
      <c r="K829" s="135"/>
    </row>
    <row r="830" spans="3:12" ht="15.75" thickBot="1" x14ac:dyDescent="0.3">
      <c r="C830" s="72"/>
      <c r="D830" s="31"/>
      <c r="E830" s="116"/>
      <c r="F830" s="116"/>
      <c r="G830" s="116"/>
      <c r="H830" s="94"/>
      <c r="I830" s="94"/>
      <c r="J830" s="94"/>
      <c r="K830" s="135"/>
    </row>
    <row r="831" spans="3:12" ht="30.75" thickBot="1" x14ac:dyDescent="0.3">
      <c r="C831" s="149" t="s">
        <v>44</v>
      </c>
      <c r="D831" s="152" t="s">
        <v>45</v>
      </c>
      <c r="E831" s="151" t="s">
        <v>55</v>
      </c>
      <c r="F831" s="151" t="s">
        <v>57</v>
      </c>
      <c r="G831" s="150" t="s">
        <v>27</v>
      </c>
      <c r="H831" s="156" t="s">
        <v>195</v>
      </c>
      <c r="I831" s="151" t="s">
        <v>46</v>
      </c>
      <c r="J831" s="151" t="s">
        <v>196</v>
      </c>
      <c r="K831" s="151" t="s">
        <v>478</v>
      </c>
      <c r="L831" s="151" t="s">
        <v>479</v>
      </c>
    </row>
    <row r="832" spans="3:12" x14ac:dyDescent="0.25">
      <c r="C832" s="118" t="s">
        <v>47</v>
      </c>
      <c r="D832" s="805">
        <v>30</v>
      </c>
      <c r="E832" s="181"/>
      <c r="F832" s="138">
        <v>30000</v>
      </c>
      <c r="G832" s="120">
        <f t="shared" ref="G832:G840" si="74">E832*F832</f>
        <v>0</v>
      </c>
      <c r="H832" s="184" t="s">
        <v>194</v>
      </c>
      <c r="I832" s="121" t="s">
        <v>763</v>
      </c>
      <c r="J832" s="121" t="str">
        <f>VLOOKUP(I832,[5]Presupuesto!$B$11:$C$587,2,0)</f>
        <v>SERVICIOS DE PROFESIONALES Y TECNICOS</v>
      </c>
      <c r="K832" s="258" t="s">
        <v>188</v>
      </c>
      <c r="L832" s="121" t="s">
        <v>462</v>
      </c>
    </row>
    <row r="833" spans="3:12" x14ac:dyDescent="0.25">
      <c r="C833" s="122" t="s">
        <v>48</v>
      </c>
      <c r="D833" s="806"/>
      <c r="E833" s="228">
        <f>D832</f>
        <v>30</v>
      </c>
      <c r="F833" s="123">
        <v>25</v>
      </c>
      <c r="G833" s="120">
        <f t="shared" si="74"/>
        <v>750</v>
      </c>
      <c r="H833" s="184" t="s">
        <v>193</v>
      </c>
      <c r="I833" s="121" t="s">
        <v>360</v>
      </c>
      <c r="J833" s="121" t="str">
        <f>VLOOKUP(I833,[5]Presupuesto!$B$11:$C$587,2,0)</f>
        <v>IMPRENTA, PUBLIC. Y REPRODUC. (25300-00)</v>
      </c>
      <c r="K833" s="121" t="str">
        <f>$K$17</f>
        <v>Desarrollo Curricular</v>
      </c>
      <c r="L833" s="121" t="s">
        <v>480</v>
      </c>
    </row>
    <row r="834" spans="3:12" x14ac:dyDescent="0.25">
      <c r="C834" s="122" t="s">
        <v>49</v>
      </c>
      <c r="D834" s="806"/>
      <c r="E834" s="228">
        <f>D832</f>
        <v>30</v>
      </c>
      <c r="F834" s="123">
        <v>180</v>
      </c>
      <c r="G834" s="120">
        <f t="shared" si="74"/>
        <v>5400</v>
      </c>
      <c r="H834" s="184" t="s">
        <v>193</v>
      </c>
      <c r="I834" s="121" t="s">
        <v>377</v>
      </c>
      <c r="J834" s="121" t="str">
        <f>VLOOKUP(I834,[5]Presupuesto!$B$11:$C$587,2,0)</f>
        <v>ALIMENTOS Y BEBIDAS PARA PERSONAS (31100-00)</v>
      </c>
      <c r="K834" s="121" t="str">
        <f t="shared" ref="K834:K841" si="75">$K$17</f>
        <v>Desarrollo Curricular</v>
      </c>
      <c r="L834" s="121" t="s">
        <v>464</v>
      </c>
    </row>
    <row r="835" spans="3:12" x14ac:dyDescent="0.25">
      <c r="C835" s="122" t="s">
        <v>50</v>
      </c>
      <c r="D835" s="806"/>
      <c r="E835" s="174">
        <v>0</v>
      </c>
      <c r="F835" s="141">
        <v>10000</v>
      </c>
      <c r="G835" s="120">
        <f t="shared" si="74"/>
        <v>0</v>
      </c>
      <c r="H835" s="184"/>
      <c r="I835" s="121" t="s">
        <v>1524</v>
      </c>
      <c r="J835" s="121" t="str">
        <f>VLOOKUP(I835,[5]Presupuesto!$B$11:$C$587,2,0)</f>
        <v>OTROS INTERESES</v>
      </c>
      <c r="K835" s="121" t="str">
        <f t="shared" si="75"/>
        <v>Desarrollo Curricular</v>
      </c>
      <c r="L835" s="121" t="s">
        <v>480</v>
      </c>
    </row>
    <row r="836" spans="3:12" x14ac:dyDescent="0.25">
      <c r="C836" s="122" t="s">
        <v>487</v>
      </c>
      <c r="D836" s="806"/>
      <c r="E836" s="174">
        <v>0</v>
      </c>
      <c r="F836" s="141">
        <v>250</v>
      </c>
      <c r="G836" s="120">
        <f t="shared" si="74"/>
        <v>0</v>
      </c>
      <c r="H836" s="184"/>
      <c r="I836" s="121" t="s">
        <v>1524</v>
      </c>
      <c r="J836" s="121" t="str">
        <f>VLOOKUP(I836,[5]Presupuesto!$B$11:$C$587,2,0)</f>
        <v>OTROS INTERESES</v>
      </c>
      <c r="K836" s="121" t="str">
        <f t="shared" si="75"/>
        <v>Desarrollo Curricular</v>
      </c>
      <c r="L836" s="121" t="s">
        <v>480</v>
      </c>
    </row>
    <row r="837" spans="3:12" x14ac:dyDescent="0.25">
      <c r="C837" s="122" t="s">
        <v>51</v>
      </c>
      <c r="D837" s="806"/>
      <c r="E837" s="228">
        <v>0</v>
      </c>
      <c r="F837" s="123">
        <v>85</v>
      </c>
      <c r="G837" s="120">
        <f t="shared" si="74"/>
        <v>0</v>
      </c>
      <c r="H837" s="184"/>
      <c r="I837" s="121" t="s">
        <v>1524</v>
      </c>
      <c r="J837" s="121" t="str">
        <f>VLOOKUP(I837,[5]Presupuesto!$B$11:$C$587,2,0)</f>
        <v>OTROS INTERESES</v>
      </c>
      <c r="K837" s="121" t="str">
        <f t="shared" si="75"/>
        <v>Desarrollo Curricular</v>
      </c>
      <c r="L837" s="121" t="s">
        <v>480</v>
      </c>
    </row>
    <row r="838" spans="3:12" x14ac:dyDescent="0.25">
      <c r="C838" s="122" t="s">
        <v>180</v>
      </c>
      <c r="D838" s="806"/>
      <c r="E838" s="228">
        <v>0</v>
      </c>
      <c r="F838" s="123">
        <v>36</v>
      </c>
      <c r="G838" s="120">
        <f t="shared" si="74"/>
        <v>0</v>
      </c>
      <c r="H838" s="184"/>
      <c r="I838" s="121" t="s">
        <v>1524</v>
      </c>
      <c r="J838" s="121" t="str">
        <f>VLOOKUP(I838,[5]Presupuesto!$B$11:$C$587,2,0)</f>
        <v>OTROS INTERESES</v>
      </c>
      <c r="K838" s="121" t="str">
        <f t="shared" si="75"/>
        <v>Desarrollo Curricular</v>
      </c>
      <c r="L838" s="121" t="s">
        <v>480</v>
      </c>
    </row>
    <row r="839" spans="3:12" x14ac:dyDescent="0.25">
      <c r="C839" s="122" t="s">
        <v>34</v>
      </c>
      <c r="D839" s="806"/>
      <c r="E839" s="228">
        <v>0</v>
      </c>
      <c r="F839" s="123">
        <v>80</v>
      </c>
      <c r="G839" s="120">
        <f t="shared" si="74"/>
        <v>0</v>
      </c>
      <c r="H839" s="184"/>
      <c r="I839" s="121" t="s">
        <v>1524</v>
      </c>
      <c r="J839" s="121" t="str">
        <f>VLOOKUP(I839,[5]Presupuesto!$B$11:$C$587,2,0)</f>
        <v>OTROS INTERESES</v>
      </c>
      <c r="K839" s="121" t="str">
        <f t="shared" si="75"/>
        <v>Desarrollo Curricular</v>
      </c>
      <c r="L839" s="121" t="s">
        <v>480</v>
      </c>
    </row>
    <row r="840" spans="3:12" x14ac:dyDescent="0.25">
      <c r="C840" s="132" t="s">
        <v>52</v>
      </c>
      <c r="D840" s="806"/>
      <c r="E840" s="251">
        <v>0</v>
      </c>
      <c r="F840" s="142">
        <v>25</v>
      </c>
      <c r="G840" s="120">
        <f t="shared" si="74"/>
        <v>0</v>
      </c>
      <c r="H840" s="184"/>
      <c r="I840" s="121" t="s">
        <v>1524</v>
      </c>
      <c r="J840" s="121" t="str">
        <f>VLOOKUP(I840,[5]Presupuesto!$B$11:$C$587,2,0)</f>
        <v>OTROS INTERESES</v>
      </c>
      <c r="K840" s="121" t="str">
        <f t="shared" si="75"/>
        <v>Desarrollo Curricular</v>
      </c>
      <c r="L840" s="121" t="s">
        <v>480</v>
      </c>
    </row>
    <row r="841" spans="3:12" ht="15.75" thickBot="1" x14ac:dyDescent="0.3">
      <c r="C841" s="255" t="s">
        <v>500</v>
      </c>
      <c r="D841" s="256">
        <v>0</v>
      </c>
      <c r="E841" s="257">
        <v>0</v>
      </c>
      <c r="F841" s="127">
        <f>HLOOKUP(C841,$AH$2:$BU$3,2,0)</f>
        <v>1150</v>
      </c>
      <c r="G841" s="128">
        <f>D841*E841*F841</f>
        <v>0</v>
      </c>
      <c r="H841" s="184"/>
      <c r="I841" s="121" t="s">
        <v>1524</v>
      </c>
      <c r="J841" s="129" t="str">
        <f>VLOOKUP(I841,[5]Presupuesto!$B$11:$C$587,2,0)</f>
        <v>OTROS INTERESES</v>
      </c>
      <c r="K841" s="121" t="str">
        <f t="shared" si="75"/>
        <v>Desarrollo Curricular</v>
      </c>
      <c r="L841" s="121" t="s">
        <v>480</v>
      </c>
    </row>
    <row r="843" spans="3:12" x14ac:dyDescent="0.25">
      <c r="C843" s="72" t="s">
        <v>42</v>
      </c>
      <c r="D843" s="72"/>
      <c r="E843" s="72"/>
      <c r="F843" s="72"/>
      <c r="G843" s="72"/>
      <c r="H843" s="97"/>
      <c r="I843" s="72"/>
      <c r="J843" s="72"/>
    </row>
    <row r="844" spans="3:12" ht="15.75" thickBot="1" x14ac:dyDescent="0.3">
      <c r="C844" s="201"/>
      <c r="D844" s="201"/>
      <c r="E844" s="201"/>
      <c r="F844" s="201"/>
      <c r="G844" s="201"/>
      <c r="H844" s="97"/>
      <c r="I844" s="201"/>
      <c r="J844" s="201"/>
      <c r="K844" s="135"/>
    </row>
    <row r="845" spans="3:12" ht="15.75" thickBot="1" x14ac:dyDescent="0.3">
      <c r="C845" s="29" t="s">
        <v>43</v>
      </c>
      <c r="D845" s="30">
        <f>SUM(G852:G861)</f>
        <v>6000</v>
      </c>
      <c r="E845" s="116"/>
      <c r="F845" s="116"/>
      <c r="G845" s="116"/>
      <c r="H845" s="94"/>
      <c r="I845" s="94"/>
      <c r="J845" s="94"/>
      <c r="K845" s="135"/>
    </row>
    <row r="846" spans="3:12" x14ac:dyDescent="0.25">
      <c r="C846" s="72"/>
      <c r="D846" s="31"/>
      <c r="E846" s="116"/>
      <c r="F846" s="116"/>
      <c r="G846" s="116"/>
      <c r="H846" s="94"/>
      <c r="I846" s="94"/>
      <c r="J846" s="94"/>
      <c r="K846" s="135"/>
    </row>
    <row r="847" spans="3:12" x14ac:dyDescent="0.25">
      <c r="C847" s="72"/>
      <c r="D847" s="31"/>
      <c r="E847" s="116"/>
      <c r="F847" s="116"/>
      <c r="G847" s="116"/>
      <c r="H847" s="94"/>
      <c r="I847" s="94"/>
      <c r="J847" s="94"/>
      <c r="K847" s="135"/>
    </row>
    <row r="848" spans="3:12" ht="15.75" x14ac:dyDescent="0.25">
      <c r="C848" s="233" t="s">
        <v>458</v>
      </c>
      <c r="D848" s="234" t="s">
        <v>2200</v>
      </c>
      <c r="E848" s="116"/>
      <c r="F848" s="116"/>
      <c r="G848" s="116"/>
      <c r="H848" s="94"/>
      <c r="I848" s="94"/>
      <c r="J848" s="94"/>
      <c r="K848" s="135"/>
    </row>
    <row r="849" spans="3:12" ht="18.75" x14ac:dyDescent="0.25">
      <c r="C849" s="247" t="str">
        <f>IFERROR(VLOOKUP(D848,'[5]Desarrollo e Innov. Curricular'!$E:$F,2,FALSE),IFERROR(VLOOKUP(D848,[5]Investigación!$E:$F,2,FALSE),IFERROR(VLOOKUP(D848,'[5]Vinculación Univ. Sociedad'!$E:$F,2,FALSE),IFERROR(VLOOKUP(D848,'[5]Docencia y Profesorado Universi'!$E:$F,2,FALSE),IFERROR(VLOOKUP(D848,[5]Estudiantes!$E:$F,2,FALSE),IFERROR(VLOOKUP(D848,'[5]Gestion Administrativa'!#REF!,2,FALSE),IFERROR(VLOOKUP(D848,'[5]Gestion Academica'!$E:$F,2,FALSE),IFERROR(VLOOKUP(D848,[5]Graduados!$E:$F,2,FALSE),IFERROR(VLOOKUP(D848,'[5]Gestión del Conocimiento'!$E:$F,2,FALSE),IFERROR(VLOOKUP(D848,[5]Gobernabilidad!$E:$F,2,FALSE),IFERROR(VLOOKUP(D848,'[5]NIVEL DE ES Y  SISTEMA NACIONAL'!$E:$F,2,FALSE),VLOOKUP(D848,'[5]Lo Esencial'!$E:$F,2,0))))))))))))</f>
        <v>Crear un Proyecto Común de capacitación para la gestión eficaz de la Facultad de HH y AA, consdierando aspectos tales como: La planificación, el monitoreo,  y la evaluación, empleando medios tecnológicos apropiados.</v>
      </c>
      <c r="D849" s="31"/>
      <c r="E849" s="116"/>
      <c r="F849" s="116"/>
      <c r="G849" s="116"/>
      <c r="H849" s="94"/>
      <c r="I849" s="94"/>
      <c r="J849" s="94"/>
      <c r="K849" s="135"/>
    </row>
    <row r="850" spans="3:12" ht="15.75" thickBot="1" x14ac:dyDescent="0.3">
      <c r="C850" s="72"/>
      <c r="D850" s="31"/>
      <c r="E850" s="116"/>
      <c r="F850" s="116"/>
      <c r="G850" s="116"/>
      <c r="H850" s="94"/>
      <c r="I850" s="94"/>
      <c r="J850" s="94"/>
      <c r="K850" s="135"/>
    </row>
    <row r="851" spans="3:12" ht="30.75" thickBot="1" x14ac:dyDescent="0.3">
      <c r="C851" s="149" t="s">
        <v>44</v>
      </c>
      <c r="D851" s="152" t="s">
        <v>45</v>
      </c>
      <c r="E851" s="151" t="s">
        <v>55</v>
      </c>
      <c r="F851" s="151" t="s">
        <v>57</v>
      </c>
      <c r="G851" s="150" t="s">
        <v>27</v>
      </c>
      <c r="H851" s="156" t="s">
        <v>195</v>
      </c>
      <c r="I851" s="151" t="s">
        <v>46</v>
      </c>
      <c r="J851" s="151" t="s">
        <v>196</v>
      </c>
      <c r="K851" s="151" t="s">
        <v>478</v>
      </c>
      <c r="L851" s="151" t="s">
        <v>479</v>
      </c>
    </row>
    <row r="852" spans="3:12" x14ac:dyDescent="0.25">
      <c r="C852" s="118" t="s">
        <v>47</v>
      </c>
      <c r="D852" s="805">
        <v>30</v>
      </c>
      <c r="E852" s="181"/>
      <c r="F852" s="138">
        <v>30000</v>
      </c>
      <c r="G852" s="120">
        <f t="shared" ref="G852:G860" si="76">E852*F852</f>
        <v>0</v>
      </c>
      <c r="H852" s="184" t="s">
        <v>194</v>
      </c>
      <c r="I852" s="121" t="s">
        <v>763</v>
      </c>
      <c r="J852" s="121" t="str">
        <f>VLOOKUP(I852,[5]Presupuesto!$B$11:$C$587,2,0)</f>
        <v>SERVICIOS DE PROFESIONALES Y TECNICOS</v>
      </c>
      <c r="K852" s="258" t="s">
        <v>188</v>
      </c>
      <c r="L852" s="121" t="s">
        <v>462</v>
      </c>
    </row>
    <row r="853" spans="3:12" x14ac:dyDescent="0.25">
      <c r="C853" s="122" t="s">
        <v>48</v>
      </c>
      <c r="D853" s="806"/>
      <c r="E853" s="228">
        <f>D852</f>
        <v>30</v>
      </c>
      <c r="F853" s="123">
        <v>50</v>
      </c>
      <c r="G853" s="120">
        <f t="shared" si="76"/>
        <v>1500</v>
      </c>
      <c r="H853" s="184" t="s">
        <v>193</v>
      </c>
      <c r="I853" s="121" t="s">
        <v>360</v>
      </c>
      <c r="J853" s="121" t="str">
        <f>VLOOKUP(I853,[5]Presupuesto!$B$11:$C$587,2,0)</f>
        <v>IMPRENTA, PUBLIC. Y REPRODUC. (25300-00)</v>
      </c>
      <c r="K853" s="121" t="str">
        <f>$K$17</f>
        <v>Desarrollo Curricular</v>
      </c>
      <c r="L853" s="121" t="s">
        <v>480</v>
      </c>
    </row>
    <row r="854" spans="3:12" x14ac:dyDescent="0.25">
      <c r="C854" s="122" t="s">
        <v>49</v>
      </c>
      <c r="D854" s="806"/>
      <c r="E854" s="228">
        <f>D852</f>
        <v>30</v>
      </c>
      <c r="F854" s="123">
        <v>150</v>
      </c>
      <c r="G854" s="120">
        <f t="shared" si="76"/>
        <v>4500</v>
      </c>
      <c r="H854" s="184" t="s">
        <v>193</v>
      </c>
      <c r="I854" s="121" t="s">
        <v>377</v>
      </c>
      <c r="J854" s="121" t="str">
        <f>VLOOKUP(I854,[5]Presupuesto!$B$11:$C$587,2,0)</f>
        <v>ALIMENTOS Y BEBIDAS PARA PERSONAS (31100-00)</v>
      </c>
      <c r="K854" s="121" t="str">
        <f t="shared" ref="K854:K861" si="77">$K$17</f>
        <v>Desarrollo Curricular</v>
      </c>
      <c r="L854" s="121" t="s">
        <v>464</v>
      </c>
    </row>
    <row r="855" spans="3:12" x14ac:dyDescent="0.25">
      <c r="C855" s="122" t="s">
        <v>50</v>
      </c>
      <c r="D855" s="806"/>
      <c r="E855" s="174">
        <v>0</v>
      </c>
      <c r="F855" s="141">
        <v>10000</v>
      </c>
      <c r="G855" s="120">
        <f t="shared" si="76"/>
        <v>0</v>
      </c>
      <c r="H855" s="184"/>
      <c r="I855" s="121" t="s">
        <v>1524</v>
      </c>
      <c r="J855" s="121" t="str">
        <f>VLOOKUP(I855,[5]Presupuesto!$B$11:$C$587,2,0)</f>
        <v>OTROS INTERESES</v>
      </c>
      <c r="K855" s="121" t="str">
        <f t="shared" si="77"/>
        <v>Desarrollo Curricular</v>
      </c>
      <c r="L855" s="121" t="s">
        <v>480</v>
      </c>
    </row>
    <row r="856" spans="3:12" x14ac:dyDescent="0.25">
      <c r="C856" s="122" t="s">
        <v>487</v>
      </c>
      <c r="D856" s="806"/>
      <c r="E856" s="174">
        <v>0</v>
      </c>
      <c r="F856" s="141">
        <v>250</v>
      </c>
      <c r="G856" s="120">
        <f t="shared" si="76"/>
        <v>0</v>
      </c>
      <c r="H856" s="184"/>
      <c r="I856" s="121" t="s">
        <v>1524</v>
      </c>
      <c r="J856" s="121" t="str">
        <f>VLOOKUP(I856,[5]Presupuesto!$B$11:$C$587,2,0)</f>
        <v>OTROS INTERESES</v>
      </c>
      <c r="K856" s="121" t="str">
        <f t="shared" si="77"/>
        <v>Desarrollo Curricular</v>
      </c>
      <c r="L856" s="121" t="s">
        <v>480</v>
      </c>
    </row>
    <row r="857" spans="3:12" x14ac:dyDescent="0.25">
      <c r="C857" s="122" t="s">
        <v>51</v>
      </c>
      <c r="D857" s="806"/>
      <c r="E857" s="228">
        <v>0</v>
      </c>
      <c r="F857" s="123">
        <v>85</v>
      </c>
      <c r="G857" s="120">
        <f t="shared" si="76"/>
        <v>0</v>
      </c>
      <c r="H857" s="184"/>
      <c r="I857" s="121" t="s">
        <v>1524</v>
      </c>
      <c r="J857" s="121" t="str">
        <f>VLOOKUP(I857,[5]Presupuesto!$B$11:$C$587,2,0)</f>
        <v>OTROS INTERESES</v>
      </c>
      <c r="K857" s="121" t="str">
        <f t="shared" si="77"/>
        <v>Desarrollo Curricular</v>
      </c>
      <c r="L857" s="121" t="s">
        <v>480</v>
      </c>
    </row>
    <row r="858" spans="3:12" x14ac:dyDescent="0.25">
      <c r="C858" s="122" t="s">
        <v>180</v>
      </c>
      <c r="D858" s="806"/>
      <c r="E858" s="228">
        <v>0</v>
      </c>
      <c r="F858" s="123">
        <v>36</v>
      </c>
      <c r="G858" s="120">
        <f t="shared" si="76"/>
        <v>0</v>
      </c>
      <c r="H858" s="184"/>
      <c r="I858" s="121" t="s">
        <v>1524</v>
      </c>
      <c r="J858" s="121" t="str">
        <f>VLOOKUP(I858,[5]Presupuesto!$B$11:$C$587,2,0)</f>
        <v>OTROS INTERESES</v>
      </c>
      <c r="K858" s="121" t="str">
        <f t="shared" si="77"/>
        <v>Desarrollo Curricular</v>
      </c>
      <c r="L858" s="121" t="s">
        <v>480</v>
      </c>
    </row>
    <row r="859" spans="3:12" x14ac:dyDescent="0.25">
      <c r="C859" s="122" t="s">
        <v>34</v>
      </c>
      <c r="D859" s="806"/>
      <c r="E859" s="228">
        <v>0</v>
      </c>
      <c r="F859" s="123">
        <v>80</v>
      </c>
      <c r="G859" s="120">
        <f t="shared" si="76"/>
        <v>0</v>
      </c>
      <c r="H859" s="184"/>
      <c r="I859" s="121" t="s">
        <v>1524</v>
      </c>
      <c r="J859" s="121" t="str">
        <f>VLOOKUP(I859,[5]Presupuesto!$B$11:$C$587,2,0)</f>
        <v>OTROS INTERESES</v>
      </c>
      <c r="K859" s="121" t="str">
        <f t="shared" si="77"/>
        <v>Desarrollo Curricular</v>
      </c>
      <c r="L859" s="121" t="s">
        <v>480</v>
      </c>
    </row>
    <row r="860" spans="3:12" x14ac:dyDescent="0.25">
      <c r="C860" s="132" t="s">
        <v>52</v>
      </c>
      <c r="D860" s="806"/>
      <c r="E860" s="251">
        <v>0</v>
      </c>
      <c r="F860" s="142">
        <v>25</v>
      </c>
      <c r="G860" s="120">
        <f t="shared" si="76"/>
        <v>0</v>
      </c>
      <c r="H860" s="184"/>
      <c r="I860" s="121" t="s">
        <v>1524</v>
      </c>
      <c r="J860" s="121" t="str">
        <f>VLOOKUP(I860,[5]Presupuesto!$B$11:$C$587,2,0)</f>
        <v>OTROS INTERESES</v>
      </c>
      <c r="K860" s="121" t="str">
        <f t="shared" si="77"/>
        <v>Desarrollo Curricular</v>
      </c>
      <c r="L860" s="121" t="s">
        <v>480</v>
      </c>
    </row>
    <row r="861" spans="3:12" ht="15.75" thickBot="1" x14ac:dyDescent="0.3">
      <c r="C861" s="255" t="s">
        <v>500</v>
      </c>
      <c r="D861" s="256">
        <v>0</v>
      </c>
      <c r="E861" s="257">
        <v>0</v>
      </c>
      <c r="F861" s="127">
        <f>HLOOKUP(C861,$AH$2:$BU$3,2,0)</f>
        <v>1150</v>
      </c>
      <c r="G861" s="128">
        <f>D861*E861*F861</f>
        <v>0</v>
      </c>
      <c r="H861" s="184"/>
      <c r="I861" s="121" t="s">
        <v>1524</v>
      </c>
      <c r="J861" s="129" t="str">
        <f>VLOOKUP(I861,[5]Presupuesto!$B$11:$C$587,2,0)</f>
        <v>OTROS INTERESES</v>
      </c>
      <c r="K861" s="121" t="str">
        <f t="shared" si="77"/>
        <v>Desarrollo Curricular</v>
      </c>
      <c r="L861" s="121" t="s">
        <v>480</v>
      </c>
    </row>
    <row r="864" spans="3:12" x14ac:dyDescent="0.25">
      <c r="C864" s="72" t="s">
        <v>42</v>
      </c>
      <c r="D864" s="72"/>
      <c r="E864" s="72"/>
      <c r="F864" s="72"/>
      <c r="G864" s="72"/>
      <c r="H864" s="97"/>
      <c r="I864" s="72"/>
      <c r="J864" s="72"/>
    </row>
    <row r="865" spans="3:12" ht="15.75" thickBot="1" x14ac:dyDescent="0.3">
      <c r="C865" s="201"/>
      <c r="D865" s="201"/>
      <c r="E865" s="201"/>
      <c r="F865" s="201"/>
      <c r="G865" s="201"/>
      <c r="H865" s="97"/>
      <c r="I865" s="201"/>
      <c r="J865" s="201"/>
      <c r="K865" s="135"/>
    </row>
    <row r="866" spans="3:12" ht="15.75" thickBot="1" x14ac:dyDescent="0.3">
      <c r="C866" s="29" t="s">
        <v>43</v>
      </c>
      <c r="D866" s="30">
        <f>SUM(G873:G882)</f>
        <v>4600</v>
      </c>
      <c r="E866" s="116"/>
      <c r="F866" s="116"/>
      <c r="G866" s="116"/>
      <c r="H866" s="94"/>
      <c r="I866" s="94"/>
      <c r="J866" s="94"/>
      <c r="K866" s="135"/>
    </row>
    <row r="867" spans="3:12" x14ac:dyDescent="0.25">
      <c r="C867" s="72"/>
      <c r="D867" s="31"/>
      <c r="E867" s="116"/>
      <c r="F867" s="116"/>
      <c r="G867" s="116"/>
      <c r="H867" s="94"/>
      <c r="I867" s="94"/>
      <c r="J867" s="94"/>
      <c r="K867" s="135"/>
    </row>
    <row r="868" spans="3:12" x14ac:dyDescent="0.25">
      <c r="C868" s="72"/>
      <c r="D868" s="31"/>
      <c r="E868" s="116"/>
      <c r="F868" s="116"/>
      <c r="G868" s="116"/>
      <c r="H868" s="94"/>
      <c r="I868" s="94"/>
      <c r="J868" s="94"/>
      <c r="K868" s="135"/>
    </row>
    <row r="869" spans="3:12" ht="15.75" x14ac:dyDescent="0.25">
      <c r="C869" s="233" t="s">
        <v>458</v>
      </c>
      <c r="D869" s="234" t="s">
        <v>2202</v>
      </c>
      <c r="E869" s="116"/>
      <c r="F869" s="116"/>
      <c r="G869" s="116"/>
      <c r="H869" s="94"/>
      <c r="I869" s="94"/>
      <c r="J869" s="94"/>
      <c r="K869" s="135"/>
    </row>
    <row r="870" spans="3:12" ht="18.75" x14ac:dyDescent="0.25">
      <c r="C870" s="247" t="str">
        <f>IFERROR(VLOOKUP(D869,'[5]Desarrollo e Innov. Curricular'!$E:$F,2,FALSE),IFERROR(VLOOKUP(D869,[5]Investigación!$E:$F,2,FALSE),IFERROR(VLOOKUP(D869,'[5]Vinculación Univ. Sociedad'!$E:$F,2,FALSE),IFERROR(VLOOKUP(D869,'[5]Docencia y Profesorado Universi'!$E:$F,2,FALSE),IFERROR(VLOOKUP(D869,[5]Estudiantes!$E:$F,2,FALSE),IFERROR(VLOOKUP(D869,'[5]Gestion Administrativa'!#REF!,2,FALSE),IFERROR(VLOOKUP(D869,'[5]Gestion Academica'!$E:$F,2,FALSE),IFERROR(VLOOKUP(D869,[5]Graduados!$E:$F,2,FALSE),IFERROR(VLOOKUP(D869,'[5]Gestión del Conocimiento'!$E:$F,2,FALSE),IFERROR(VLOOKUP(D869,[5]Gobernabilidad!$E:$F,2,FALSE),IFERROR(VLOOKUP(D869,'[5]NIVEL DE ES Y  SISTEMA NACIONAL'!$E:$F,2,FALSE),VLOOKUP(D869,'[5]Lo Esencial'!$E:$F,2,0))))))))))))</f>
        <v xml:space="preserve"> Fortalecer los procesos  de comunicación asertiva en forma permanente, constructiva y respetuosa.</v>
      </c>
      <c r="D870" s="31"/>
      <c r="E870" s="116"/>
      <c r="F870" s="116"/>
      <c r="G870" s="116"/>
      <c r="H870" s="94"/>
      <c r="I870" s="94"/>
      <c r="J870" s="94"/>
      <c r="K870" s="135"/>
    </row>
    <row r="871" spans="3:12" ht="15.75" thickBot="1" x14ac:dyDescent="0.3">
      <c r="C871" s="72"/>
      <c r="D871" s="31"/>
      <c r="E871" s="116"/>
      <c r="F871" s="116"/>
      <c r="G871" s="116"/>
      <c r="H871" s="94"/>
      <c r="I871" s="94"/>
      <c r="J871" s="94"/>
      <c r="K871" s="135"/>
    </row>
    <row r="872" spans="3:12" ht="30.75" thickBot="1" x14ac:dyDescent="0.3">
      <c r="C872" s="149" t="s">
        <v>44</v>
      </c>
      <c r="D872" s="152" t="s">
        <v>45</v>
      </c>
      <c r="E872" s="151" t="s">
        <v>55</v>
      </c>
      <c r="F872" s="151" t="s">
        <v>57</v>
      </c>
      <c r="G872" s="150" t="s">
        <v>27</v>
      </c>
      <c r="H872" s="156" t="s">
        <v>195</v>
      </c>
      <c r="I872" s="151" t="s">
        <v>46</v>
      </c>
      <c r="J872" s="151" t="s">
        <v>196</v>
      </c>
      <c r="K872" s="151" t="s">
        <v>478</v>
      </c>
      <c r="L872" s="151" t="s">
        <v>479</v>
      </c>
    </row>
    <row r="873" spans="3:12" x14ac:dyDescent="0.25">
      <c r="C873" s="118" t="s">
        <v>47</v>
      </c>
      <c r="D873" s="805">
        <v>40</v>
      </c>
      <c r="E873" s="181"/>
      <c r="F873" s="138">
        <v>30000</v>
      </c>
      <c r="G873" s="120">
        <f t="shared" ref="G873:G881" si="78">E873*F873</f>
        <v>0</v>
      </c>
      <c r="H873" s="184" t="s">
        <v>194</v>
      </c>
      <c r="I873" s="121" t="s">
        <v>763</v>
      </c>
      <c r="J873" s="121" t="str">
        <f>VLOOKUP(I873,[5]Presupuesto!$B$11:$C$587,2,0)</f>
        <v>SERVICIOS DE PROFESIONALES Y TECNICOS</v>
      </c>
      <c r="K873" s="258" t="s">
        <v>188</v>
      </c>
      <c r="L873" s="121" t="s">
        <v>462</v>
      </c>
    </row>
    <row r="874" spans="3:12" x14ac:dyDescent="0.25">
      <c r="C874" s="122" t="s">
        <v>48</v>
      </c>
      <c r="D874" s="806"/>
      <c r="E874" s="228">
        <f>D873</f>
        <v>40</v>
      </c>
      <c r="F874" s="123">
        <v>50</v>
      </c>
      <c r="G874" s="120">
        <f t="shared" si="78"/>
        <v>2000</v>
      </c>
      <c r="H874" s="184" t="s">
        <v>193</v>
      </c>
      <c r="I874" s="121" t="s">
        <v>360</v>
      </c>
      <c r="J874" s="121" t="str">
        <f>VLOOKUP(I874,[5]Presupuesto!$B$11:$C$587,2,0)</f>
        <v>IMPRENTA, PUBLIC. Y REPRODUC. (25300-00)</v>
      </c>
      <c r="K874" s="121" t="str">
        <f>$K$17</f>
        <v>Desarrollo Curricular</v>
      </c>
      <c r="L874" s="121" t="s">
        <v>480</v>
      </c>
    </row>
    <row r="875" spans="3:12" x14ac:dyDescent="0.25">
      <c r="C875" s="122" t="s">
        <v>49</v>
      </c>
      <c r="D875" s="806"/>
      <c r="E875" s="228">
        <f>D873</f>
        <v>40</v>
      </c>
      <c r="F875" s="123">
        <v>65</v>
      </c>
      <c r="G875" s="120">
        <f t="shared" si="78"/>
        <v>2600</v>
      </c>
      <c r="H875" s="184" t="s">
        <v>193</v>
      </c>
      <c r="I875" s="121" t="s">
        <v>1524</v>
      </c>
      <c r="J875" s="121" t="str">
        <f>VLOOKUP(I875,[5]Presupuesto!$B$11:$C$587,2,0)</f>
        <v>OTROS INTERESES</v>
      </c>
      <c r="K875" s="121" t="str">
        <f t="shared" ref="K875:K882" si="79">$K$17</f>
        <v>Desarrollo Curricular</v>
      </c>
      <c r="L875" s="121" t="s">
        <v>464</v>
      </c>
    </row>
    <row r="876" spans="3:12" x14ac:dyDescent="0.25">
      <c r="C876" s="122" t="s">
        <v>50</v>
      </c>
      <c r="D876" s="806"/>
      <c r="E876" s="174">
        <v>0</v>
      </c>
      <c r="F876" s="141">
        <v>10000</v>
      </c>
      <c r="G876" s="120">
        <f t="shared" si="78"/>
        <v>0</v>
      </c>
      <c r="H876" s="184"/>
      <c r="I876" s="121" t="s">
        <v>1524</v>
      </c>
      <c r="J876" s="121" t="str">
        <f>VLOOKUP(I876,[5]Presupuesto!$B$11:$C$587,2,0)</f>
        <v>OTROS INTERESES</v>
      </c>
      <c r="K876" s="121" t="str">
        <f t="shared" si="79"/>
        <v>Desarrollo Curricular</v>
      </c>
      <c r="L876" s="121" t="s">
        <v>480</v>
      </c>
    </row>
    <row r="877" spans="3:12" x14ac:dyDescent="0.25">
      <c r="C877" s="122" t="s">
        <v>487</v>
      </c>
      <c r="D877" s="806"/>
      <c r="E877" s="174">
        <v>0</v>
      </c>
      <c r="F877" s="141">
        <v>250</v>
      </c>
      <c r="G877" s="120">
        <f t="shared" si="78"/>
        <v>0</v>
      </c>
      <c r="H877" s="184"/>
      <c r="I877" s="121" t="s">
        <v>1524</v>
      </c>
      <c r="J877" s="121" t="str">
        <f>VLOOKUP(I877,[5]Presupuesto!$B$11:$C$587,2,0)</f>
        <v>OTROS INTERESES</v>
      </c>
      <c r="K877" s="121" t="str">
        <f t="shared" si="79"/>
        <v>Desarrollo Curricular</v>
      </c>
      <c r="L877" s="121" t="s">
        <v>480</v>
      </c>
    </row>
    <row r="878" spans="3:12" x14ac:dyDescent="0.25">
      <c r="C878" s="122" t="s">
        <v>51</v>
      </c>
      <c r="D878" s="806"/>
      <c r="E878" s="228">
        <v>0</v>
      </c>
      <c r="F878" s="123">
        <v>85</v>
      </c>
      <c r="G878" s="120">
        <f t="shared" si="78"/>
        <v>0</v>
      </c>
      <c r="H878" s="184"/>
      <c r="I878" s="121" t="s">
        <v>1524</v>
      </c>
      <c r="J878" s="121" t="str">
        <f>VLOOKUP(I878,[5]Presupuesto!$B$11:$C$587,2,0)</f>
        <v>OTROS INTERESES</v>
      </c>
      <c r="K878" s="121" t="str">
        <f t="shared" si="79"/>
        <v>Desarrollo Curricular</v>
      </c>
      <c r="L878" s="121" t="s">
        <v>480</v>
      </c>
    </row>
    <row r="879" spans="3:12" x14ac:dyDescent="0.25">
      <c r="C879" s="122" t="s">
        <v>180</v>
      </c>
      <c r="D879" s="806"/>
      <c r="E879" s="228">
        <v>0</v>
      </c>
      <c r="F879" s="123">
        <v>36</v>
      </c>
      <c r="G879" s="120">
        <f t="shared" si="78"/>
        <v>0</v>
      </c>
      <c r="H879" s="184"/>
      <c r="I879" s="121" t="s">
        <v>1524</v>
      </c>
      <c r="J879" s="121" t="str">
        <f>VLOOKUP(I879,[5]Presupuesto!$B$11:$C$587,2,0)</f>
        <v>OTROS INTERESES</v>
      </c>
      <c r="K879" s="121" t="str">
        <f t="shared" si="79"/>
        <v>Desarrollo Curricular</v>
      </c>
      <c r="L879" s="121" t="s">
        <v>480</v>
      </c>
    </row>
    <row r="880" spans="3:12" x14ac:dyDescent="0.25">
      <c r="C880" s="122" t="s">
        <v>34</v>
      </c>
      <c r="D880" s="806"/>
      <c r="E880" s="228">
        <v>0</v>
      </c>
      <c r="F880" s="123">
        <v>80</v>
      </c>
      <c r="G880" s="120">
        <f t="shared" si="78"/>
        <v>0</v>
      </c>
      <c r="H880" s="184"/>
      <c r="I880" s="121" t="s">
        <v>1524</v>
      </c>
      <c r="J880" s="121" t="str">
        <f>VLOOKUP(I880,[5]Presupuesto!$B$11:$C$587,2,0)</f>
        <v>OTROS INTERESES</v>
      </c>
      <c r="K880" s="121" t="str">
        <f t="shared" si="79"/>
        <v>Desarrollo Curricular</v>
      </c>
      <c r="L880" s="121" t="s">
        <v>480</v>
      </c>
    </row>
    <row r="881" spans="3:12" x14ac:dyDescent="0.25">
      <c r="C881" s="132" t="s">
        <v>52</v>
      </c>
      <c r="D881" s="806"/>
      <c r="E881" s="251">
        <v>0</v>
      </c>
      <c r="F881" s="142">
        <v>25</v>
      </c>
      <c r="G881" s="120">
        <f t="shared" si="78"/>
        <v>0</v>
      </c>
      <c r="H881" s="184"/>
      <c r="I881" s="121" t="s">
        <v>1524</v>
      </c>
      <c r="J881" s="121" t="str">
        <f>VLOOKUP(I881,[5]Presupuesto!$B$11:$C$587,2,0)</f>
        <v>OTROS INTERESES</v>
      </c>
      <c r="K881" s="121" t="str">
        <f t="shared" si="79"/>
        <v>Desarrollo Curricular</v>
      </c>
      <c r="L881" s="121" t="s">
        <v>480</v>
      </c>
    </row>
    <row r="882" spans="3:12" ht="15.75" thickBot="1" x14ac:dyDescent="0.3">
      <c r="C882" s="255" t="s">
        <v>500</v>
      </c>
      <c r="D882" s="256">
        <v>0</v>
      </c>
      <c r="E882" s="257">
        <v>0</v>
      </c>
      <c r="F882" s="127">
        <f>HLOOKUP(C882,$AH$2:$BU$3,2,0)</f>
        <v>1150</v>
      </c>
      <c r="G882" s="128">
        <f>D882*E882*F882</f>
        <v>0</v>
      </c>
      <c r="H882" s="184"/>
      <c r="I882" s="121" t="s">
        <v>1524</v>
      </c>
      <c r="J882" s="129" t="str">
        <f>VLOOKUP(I882,[5]Presupuesto!$B$11:$C$587,2,0)</f>
        <v>OTROS INTERESES</v>
      </c>
      <c r="K882" s="121" t="str">
        <f t="shared" si="79"/>
        <v>Desarrollo Curricular</v>
      </c>
      <c r="L882" s="121" t="s">
        <v>480</v>
      </c>
    </row>
    <row r="884" spans="3:12" x14ac:dyDescent="0.25">
      <c r="C884" s="72" t="s">
        <v>42</v>
      </c>
      <c r="D884" s="72"/>
      <c r="E884" s="72"/>
      <c r="F884" s="72"/>
      <c r="G884" s="72"/>
      <c r="H884" s="97"/>
      <c r="I884" s="72"/>
      <c r="J884" s="72"/>
    </row>
    <row r="885" spans="3:12" ht="15.75" thickBot="1" x14ac:dyDescent="0.3">
      <c r="C885" s="201"/>
      <c r="D885" s="201"/>
      <c r="E885" s="201"/>
      <c r="F885" s="201"/>
      <c r="G885" s="201"/>
      <c r="H885" s="97"/>
      <c r="I885" s="201"/>
      <c r="J885" s="201"/>
      <c r="K885" s="135"/>
    </row>
    <row r="886" spans="3:12" ht="15.75" thickBot="1" x14ac:dyDescent="0.3">
      <c r="C886" s="29" t="s">
        <v>43</v>
      </c>
      <c r="D886" s="30">
        <f>SUM(G893:G902)</f>
        <v>12000</v>
      </c>
      <c r="E886" s="116"/>
      <c r="F886" s="116"/>
      <c r="G886" s="116"/>
      <c r="H886" s="94"/>
      <c r="I886" s="94"/>
      <c r="J886" s="94"/>
      <c r="K886" s="135"/>
    </row>
    <row r="887" spans="3:12" x14ac:dyDescent="0.25">
      <c r="C887" s="72"/>
      <c r="D887" s="31"/>
      <c r="E887" s="116"/>
      <c r="F887" s="116"/>
      <c r="G887" s="116"/>
      <c r="H887" s="94"/>
      <c r="I887" s="94"/>
      <c r="J887" s="94"/>
      <c r="K887" s="135"/>
    </row>
    <row r="888" spans="3:12" x14ac:dyDescent="0.25">
      <c r="C888" s="72"/>
      <c r="D888" s="31"/>
      <c r="E888" s="116"/>
      <c r="F888" s="116"/>
      <c r="G888" s="116"/>
      <c r="H888" s="94"/>
      <c r="I888" s="94"/>
      <c r="J888" s="94"/>
      <c r="K888" s="135"/>
    </row>
    <row r="889" spans="3:12" ht="15.75" x14ac:dyDescent="0.25">
      <c r="C889" s="233" t="s">
        <v>458</v>
      </c>
      <c r="D889" s="234" t="s">
        <v>1772</v>
      </c>
      <c r="E889" s="116"/>
      <c r="F889" s="116"/>
      <c r="G889" s="116"/>
      <c r="H889" s="94"/>
      <c r="I889" s="94"/>
      <c r="J889" s="94"/>
      <c r="K889" s="135"/>
    </row>
    <row r="890" spans="3:12" ht="18.75" x14ac:dyDescent="0.25">
      <c r="C890" s="247" t="str">
        <f>IFERROR(VLOOKUP(D889,'[5]Desarrollo e Innov. Curricular'!$E:$F,2,FALSE),IFERROR(VLOOKUP(D889,[5]Investigación!$E:$F,2,FALSE),IFERROR(VLOOKUP(D889,'[5]Vinculación Univ. Sociedad'!$E:$F,2,FALSE),IFERROR(VLOOKUP(D889,'[5]Docencia y Profesorado Universi'!$E:$F,2,FALSE),IFERROR(VLOOKUP(D889,[5]Estudiantes!$E:$F,2,FALSE),IFERROR(VLOOKUP(D889,'[5]Gestion Administrativa'!#REF!,2,FALSE),IFERROR(VLOOKUP(D889,'[5]Gestion Academica'!$E:$F,2,FALSE),IFERROR(VLOOKUP(D889,[5]Graduados!$E:$F,2,FALSE),IFERROR(VLOOKUP(D889,'[5]Gestión del Conocimiento'!$E:$F,2,FALSE),IFERROR(VLOOKUP(D889,[5]Gobernabilidad!$E:$F,2,FALSE),IFERROR(VLOOKUP(D889,'[5]NIVEL DE ES Y  SISTEMA NACIONAL'!$E:$F,2,FALSE),VLOOKUP(D889,'[5]Lo Esencial'!$E:$F,2,0))))))))))))</f>
        <v>Seguimiento a las prácticas de las Caravanas por una cultura de Paz, experiencias sistematizadas y decisiones tomadas respecto a la transversalización de los ejes: ética, identidad y cultura para la ciudadanía.</v>
      </c>
      <c r="D890" s="31"/>
      <c r="E890" s="116"/>
      <c r="F890" s="116"/>
      <c r="G890" s="116"/>
      <c r="H890" s="94"/>
      <c r="I890" s="94"/>
      <c r="J890" s="94"/>
      <c r="K890" s="135"/>
    </row>
    <row r="891" spans="3:12" ht="15.75" thickBot="1" x14ac:dyDescent="0.3">
      <c r="C891" s="72"/>
      <c r="D891" s="31"/>
      <c r="E891" s="116"/>
      <c r="F891" s="116"/>
      <c r="G891" s="116"/>
      <c r="H891" s="94"/>
      <c r="I891" s="94"/>
      <c r="J891" s="94"/>
      <c r="K891" s="135"/>
    </row>
    <row r="892" spans="3:12" ht="30.75" thickBot="1" x14ac:dyDescent="0.3">
      <c r="C892" s="149" t="s">
        <v>44</v>
      </c>
      <c r="D892" s="152" t="s">
        <v>45</v>
      </c>
      <c r="E892" s="151" t="s">
        <v>55</v>
      </c>
      <c r="F892" s="151" t="s">
        <v>57</v>
      </c>
      <c r="G892" s="150" t="s">
        <v>27</v>
      </c>
      <c r="H892" s="156" t="s">
        <v>195</v>
      </c>
      <c r="I892" s="151" t="s">
        <v>46</v>
      </c>
      <c r="J892" s="151" t="s">
        <v>196</v>
      </c>
      <c r="K892" s="151" t="s">
        <v>478</v>
      </c>
      <c r="L892" s="151" t="s">
        <v>479</v>
      </c>
    </row>
    <row r="893" spans="3:12" x14ac:dyDescent="0.25">
      <c r="C893" s="118" t="s">
        <v>47</v>
      </c>
      <c r="D893" s="805">
        <v>60</v>
      </c>
      <c r="E893" s="181"/>
      <c r="F893" s="138">
        <v>30000</v>
      </c>
      <c r="G893" s="120">
        <f t="shared" ref="G893:G901" si="80">E893*F893</f>
        <v>0</v>
      </c>
      <c r="H893" s="184" t="s">
        <v>194</v>
      </c>
      <c r="I893" s="121" t="s">
        <v>763</v>
      </c>
      <c r="J893" s="121" t="str">
        <f>VLOOKUP(I893,[5]Presupuesto!$B$11:$C$587,2,0)</f>
        <v>SERVICIOS DE PROFESIONALES Y TECNICOS</v>
      </c>
      <c r="K893" s="258" t="s">
        <v>188</v>
      </c>
      <c r="L893" s="121" t="s">
        <v>462</v>
      </c>
    </row>
    <row r="894" spans="3:12" x14ac:dyDescent="0.25">
      <c r="C894" s="122" t="s">
        <v>48</v>
      </c>
      <c r="D894" s="806"/>
      <c r="E894" s="228">
        <f>D893</f>
        <v>60</v>
      </c>
      <c r="F894" s="123">
        <v>50</v>
      </c>
      <c r="G894" s="120">
        <f t="shared" si="80"/>
        <v>3000</v>
      </c>
      <c r="H894" s="184" t="s">
        <v>193</v>
      </c>
      <c r="I894" s="121" t="s">
        <v>360</v>
      </c>
      <c r="J894" s="121" t="str">
        <f>VLOOKUP(I894,[5]Presupuesto!$B$11:$C$587,2,0)</f>
        <v>IMPRENTA, PUBLIC. Y REPRODUC. (25300-00)</v>
      </c>
      <c r="K894" s="121" t="str">
        <f>$K$17</f>
        <v>Desarrollo Curricular</v>
      </c>
      <c r="L894" s="121" t="s">
        <v>480</v>
      </c>
    </row>
    <row r="895" spans="3:12" x14ac:dyDescent="0.25">
      <c r="C895" s="122" t="s">
        <v>49</v>
      </c>
      <c r="D895" s="806"/>
      <c r="E895" s="228">
        <f>D893</f>
        <v>60</v>
      </c>
      <c r="F895" s="123">
        <v>150</v>
      </c>
      <c r="G895" s="120">
        <f t="shared" si="80"/>
        <v>9000</v>
      </c>
      <c r="H895" s="184" t="s">
        <v>193</v>
      </c>
      <c r="I895" s="121" t="s">
        <v>377</v>
      </c>
      <c r="J895" s="121" t="str">
        <f>VLOOKUP(I895,[5]Presupuesto!$B$11:$C$587,2,0)</f>
        <v>ALIMENTOS Y BEBIDAS PARA PERSONAS (31100-00)</v>
      </c>
      <c r="K895" s="121" t="str">
        <f t="shared" ref="K895:K902" si="81">$K$17</f>
        <v>Desarrollo Curricular</v>
      </c>
      <c r="L895" s="121" t="s">
        <v>464</v>
      </c>
    </row>
    <row r="896" spans="3:12" x14ac:dyDescent="0.25">
      <c r="C896" s="122" t="s">
        <v>50</v>
      </c>
      <c r="D896" s="806"/>
      <c r="E896" s="174">
        <v>0</v>
      </c>
      <c r="F896" s="141">
        <v>10000</v>
      </c>
      <c r="G896" s="120">
        <f t="shared" si="80"/>
        <v>0</v>
      </c>
      <c r="H896" s="184"/>
      <c r="I896" s="121" t="s">
        <v>1524</v>
      </c>
      <c r="J896" s="121" t="str">
        <f>VLOOKUP(I896,[5]Presupuesto!$B$11:$C$587,2,0)</f>
        <v>OTROS INTERESES</v>
      </c>
      <c r="K896" s="121" t="str">
        <f t="shared" si="81"/>
        <v>Desarrollo Curricular</v>
      </c>
      <c r="L896" s="121" t="s">
        <v>480</v>
      </c>
    </row>
    <row r="897" spans="3:12" x14ac:dyDescent="0.25">
      <c r="C897" s="122" t="s">
        <v>487</v>
      </c>
      <c r="D897" s="806"/>
      <c r="E897" s="174">
        <v>0</v>
      </c>
      <c r="F897" s="141">
        <v>250</v>
      </c>
      <c r="G897" s="120">
        <f t="shared" si="80"/>
        <v>0</v>
      </c>
      <c r="H897" s="184"/>
      <c r="I897" s="121" t="s">
        <v>1524</v>
      </c>
      <c r="J897" s="121" t="str">
        <f>VLOOKUP(I897,[5]Presupuesto!$B$11:$C$587,2,0)</f>
        <v>OTROS INTERESES</v>
      </c>
      <c r="K897" s="121" t="str">
        <f t="shared" si="81"/>
        <v>Desarrollo Curricular</v>
      </c>
      <c r="L897" s="121" t="s">
        <v>480</v>
      </c>
    </row>
    <row r="898" spans="3:12" x14ac:dyDescent="0.25">
      <c r="C898" s="122" t="s">
        <v>51</v>
      </c>
      <c r="D898" s="806"/>
      <c r="E898" s="228">
        <v>0</v>
      </c>
      <c r="F898" s="123">
        <v>85</v>
      </c>
      <c r="G898" s="120">
        <f t="shared" si="80"/>
        <v>0</v>
      </c>
      <c r="H898" s="184"/>
      <c r="I898" s="121" t="s">
        <v>1524</v>
      </c>
      <c r="J898" s="121" t="str">
        <f>VLOOKUP(I898,[5]Presupuesto!$B$11:$C$587,2,0)</f>
        <v>OTROS INTERESES</v>
      </c>
      <c r="K898" s="121" t="str">
        <f t="shared" si="81"/>
        <v>Desarrollo Curricular</v>
      </c>
      <c r="L898" s="121" t="s">
        <v>480</v>
      </c>
    </row>
    <row r="899" spans="3:12" x14ac:dyDescent="0.25">
      <c r="C899" s="122" t="s">
        <v>180</v>
      </c>
      <c r="D899" s="806"/>
      <c r="E899" s="228">
        <v>0</v>
      </c>
      <c r="F899" s="123">
        <v>36</v>
      </c>
      <c r="G899" s="120">
        <f t="shared" si="80"/>
        <v>0</v>
      </c>
      <c r="H899" s="184"/>
      <c r="I899" s="121" t="s">
        <v>1524</v>
      </c>
      <c r="J899" s="121" t="str">
        <f>VLOOKUP(I899,[5]Presupuesto!$B$11:$C$587,2,0)</f>
        <v>OTROS INTERESES</v>
      </c>
      <c r="K899" s="121" t="str">
        <f t="shared" si="81"/>
        <v>Desarrollo Curricular</v>
      </c>
      <c r="L899" s="121" t="s">
        <v>480</v>
      </c>
    </row>
    <row r="900" spans="3:12" x14ac:dyDescent="0.25">
      <c r="C900" s="122" t="s">
        <v>34</v>
      </c>
      <c r="D900" s="806"/>
      <c r="E900" s="228">
        <v>0</v>
      </c>
      <c r="F900" s="123">
        <v>80</v>
      </c>
      <c r="G900" s="120">
        <f t="shared" si="80"/>
        <v>0</v>
      </c>
      <c r="H900" s="184"/>
      <c r="I900" s="121" t="s">
        <v>1524</v>
      </c>
      <c r="J900" s="121" t="str">
        <f>VLOOKUP(I900,[5]Presupuesto!$B$11:$C$587,2,0)</f>
        <v>OTROS INTERESES</v>
      </c>
      <c r="K900" s="121" t="str">
        <f t="shared" si="81"/>
        <v>Desarrollo Curricular</v>
      </c>
      <c r="L900" s="121" t="s">
        <v>480</v>
      </c>
    </row>
    <row r="901" spans="3:12" x14ac:dyDescent="0.25">
      <c r="C901" s="132" t="s">
        <v>52</v>
      </c>
      <c r="D901" s="806"/>
      <c r="E901" s="251">
        <v>0</v>
      </c>
      <c r="F901" s="142">
        <v>25</v>
      </c>
      <c r="G901" s="120">
        <f t="shared" si="80"/>
        <v>0</v>
      </c>
      <c r="H901" s="184"/>
      <c r="I901" s="121" t="s">
        <v>1524</v>
      </c>
      <c r="J901" s="121" t="str">
        <f>VLOOKUP(I901,[5]Presupuesto!$B$11:$C$587,2,0)</f>
        <v>OTROS INTERESES</v>
      </c>
      <c r="K901" s="121" t="str">
        <f t="shared" si="81"/>
        <v>Desarrollo Curricular</v>
      </c>
      <c r="L901" s="121" t="s">
        <v>480</v>
      </c>
    </row>
    <row r="902" spans="3:12" ht="15.75" thickBot="1" x14ac:dyDescent="0.3">
      <c r="C902" s="255" t="s">
        <v>500</v>
      </c>
      <c r="D902" s="256">
        <v>0</v>
      </c>
      <c r="E902" s="257">
        <v>0</v>
      </c>
      <c r="F902" s="127">
        <f>HLOOKUP(C902,$AH$2:$BU$3,2,0)</f>
        <v>1150</v>
      </c>
      <c r="G902" s="128">
        <f>D902*E902*F902</f>
        <v>0</v>
      </c>
      <c r="H902" s="184"/>
      <c r="I902" s="121" t="s">
        <v>1524</v>
      </c>
      <c r="J902" s="129" t="str">
        <f>VLOOKUP(I902,[5]Presupuesto!$B$11:$C$587,2,0)</f>
        <v>OTROS INTERESES</v>
      </c>
      <c r="K902" s="121" t="str">
        <f t="shared" si="81"/>
        <v>Desarrollo Curricular</v>
      </c>
      <c r="L902" s="121" t="s">
        <v>480</v>
      </c>
    </row>
    <row r="904" spans="3:12" x14ac:dyDescent="0.25">
      <c r="C904" s="72"/>
      <c r="D904" s="72"/>
      <c r="E904" s="72"/>
      <c r="F904" s="72"/>
      <c r="G904" s="72"/>
      <c r="H904" s="97"/>
      <c r="I904" s="72"/>
      <c r="J904" s="72"/>
    </row>
    <row r="905" spans="3:12" x14ac:dyDescent="0.25">
      <c r="C905" s="201"/>
      <c r="D905" s="201"/>
      <c r="E905" s="201"/>
      <c r="F905" s="201"/>
      <c r="G905" s="201"/>
      <c r="H905" s="97"/>
      <c r="I905" s="201"/>
      <c r="J905" s="201"/>
      <c r="K905" s="135"/>
    </row>
  </sheetData>
  <mergeCells count="42">
    <mergeCell ref="D17:D25"/>
    <mergeCell ref="D39:D47"/>
    <mergeCell ref="D62:D70"/>
    <mergeCell ref="D150:D158"/>
    <mergeCell ref="D83:D91"/>
    <mergeCell ref="D104:D112"/>
    <mergeCell ref="D127:D135"/>
    <mergeCell ref="D172:D181"/>
    <mergeCell ref="D193:D205"/>
    <mergeCell ref="D219:D228"/>
    <mergeCell ref="D243:D253"/>
    <mergeCell ref="D269:D279"/>
    <mergeCell ref="D293:D303"/>
    <mergeCell ref="D316:D324"/>
    <mergeCell ref="D338:D346"/>
    <mergeCell ref="D360:D368"/>
    <mergeCell ref="D382:D390"/>
    <mergeCell ref="D404:D412"/>
    <mergeCell ref="D426:D434"/>
    <mergeCell ref="D445:D453"/>
    <mergeCell ref="D464:D472"/>
    <mergeCell ref="D602:D610"/>
    <mergeCell ref="D580:D588"/>
    <mergeCell ref="D483:D491"/>
    <mergeCell ref="D502:D510"/>
    <mergeCell ref="D523:D531"/>
    <mergeCell ref="D542:D550"/>
    <mergeCell ref="D561:D569"/>
    <mergeCell ref="D623:D631"/>
    <mergeCell ref="D644:D652"/>
    <mergeCell ref="D665:D673"/>
    <mergeCell ref="D686:D694"/>
    <mergeCell ref="D707:D715"/>
    <mergeCell ref="D832:D840"/>
    <mergeCell ref="D852:D860"/>
    <mergeCell ref="D873:D881"/>
    <mergeCell ref="D893:D901"/>
    <mergeCell ref="D728:D736"/>
    <mergeCell ref="D749:D757"/>
    <mergeCell ref="D770:D778"/>
    <mergeCell ref="D791:D799"/>
    <mergeCell ref="D812:D820"/>
  </mergeCells>
  <dataValidations count="5">
    <dataValidation type="list" allowBlank="1" showInputMessage="1" showErrorMessage="1" sqref="C26 C48 C71:C72 C92 C113 C136 C159 C182 C206 C229 C254 C280 C304 C325 C347 C369 C391 C413 C435 C454 C473 C492 C511 C532 C551 C570 C589 C611 C632 C653 C674 C695 C716 C737 C758 C779 C800 C821 C841 C861 C882 C902">
      <formula1>$AH$2:$BU$2</formula1>
    </dataValidation>
    <dataValidation type="list" allowBlank="1" showInputMessage="1" showErrorMessage="1" errorTitle="¡Ingreso no valido!" error="Favor ingrese un elemento de la lista." promptTitle="Tipo de Presupuesto" prompt="Seleccione una opción de la lista." sqref="H17:H26 H39:H48 H62:H72 H83:H92 H104:H113 H127:H136 H150:H159 H172:H182 H193:H206 H219:H229 H243:H254 H269:H280 H293:H304 H316:H325 H338:H347 H360:H369 H382:H391 H404:H413 H426:H435 H483:H492 H445:H454 H464:H473 H502:H511 H523:H532 H542:H551 H561:H570 H580:H589 H602:H611 H623:H632 H644:H653 H665:H674 H686:H695 H707:H716 H728:H737 H749:H758 H770:H779 H791:H800 H812:H821 H832:H841 H852:H861 H873:H882 H893:H902">
      <formula1>$R$2:$S$2</formula1>
    </dataValidation>
    <dataValidation type="list" allowBlank="1" showInputMessage="1" showErrorMessage="1" errorTitle="¡Ingreso Inválido!" error="Seleccione una opción de la lista" promptTitle="Mes Requerido" prompt="Seleccione el mes en el que requiere el recurso." sqref="L17:L26 L39:L48 L62:L72 L83:L92 L104:L113 L127:L136 L150:L159 L172:L182 L193:L206 L219:L229 L243:L254 L269:L280 L293:L304 L316:L325 L338:L347 L360:L369 L382:L391 L404:L413 L426:L435 L483:L492 L445:L454 L464:L473 L502:L511 L523:L532 L542:L551 L561:L570 L580:L589 L602:L611 L623:L632 L644:L653 L665:L674 L686:L695 L707:L716 L728:L737 L749:L758 L770:L779 L791:L800 L812:L821 L832:L841 L852:L861 L873:L882 L893:L902">
      <formula1>$U$2:$AF$2</formula1>
    </dataValidation>
    <dataValidation type="list" allowBlank="1" showInputMessage="1" showErrorMessage="1" errorTitle="¡Ingreso Inválido!" error="Seleccione una opción de la lista." promptTitle="Dimensión Estratégica" prompt="Seleccione una opción de la lista." sqref="K17:K26 K39:K48 K62:K72 K83:K92 K104:K113 K127:K136 K150:K159 K172:K182 K193:K206 K219:K229 K243:K254 K269:K280 K293:K304 K316:K325 K338:K347 K360:K369 K382:K391 K404:K413 K426:K435 K483:K492 K445:K454 K464:K473 K502:K511 K523:K532 K542:K551 K561:K570 K580:K589 K602:K611 K623:K632 K644:K653 K665:K674 K686:K695 K707:K716 K728:K737 K749:K758 K770:K779 K791:K800 K812:K821 K832:K841 K852:K861 K873:K882 K893:K902">
      <formula1>$A$2:$K$2</formula1>
    </dataValidation>
    <dataValidation type="list" allowBlank="1" showInputMessage="1" showErrorMessage="1" errorTitle="¡Ingreso Inválido!" error="Verifique el valor ingresado._x000a_" sqref="I17:I26 I39:I48 I62:I72 I83:I92 I104:I113 I127:I136 I150:I159 I172:I182 I193:I206 I219:I229 I243:I254 I269:I280 I293:I304 I404:I413 I316:I325 I338:I347 I360:I369 I382:I391 I426:I435 I483:I492 I445:I454 I464:I473 I502:I511 I523:I532 I542:I551 I561:I570 I580:I589 I602:I611 I623:I632 I644:I653 I665:I674 I686:I695 I707:I716 I728:I737 I749:I758 I770:I779 I791:I800 I812:I821 I832:I841 I852:I861 I873:I882 I893:I902">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01"/>
  <sheetViews>
    <sheetView showGridLines="0" topLeftCell="A300" zoomScale="84" zoomScaleNormal="84" workbookViewId="0">
      <selection activeCell="H6" sqref="H6"/>
    </sheetView>
  </sheetViews>
  <sheetFormatPr baseColWidth="10" defaultColWidth="11.5703125" defaultRowHeight="15" x14ac:dyDescent="0.25"/>
  <cols>
    <col min="1" max="1" width="1.85546875" style="108" customWidth="1"/>
    <col min="2" max="2" width="17" style="108" customWidth="1"/>
    <col min="3" max="3" width="41.7109375" style="108" customWidth="1"/>
    <col min="4" max="4" width="29.28515625" style="95" customWidth="1"/>
    <col min="5" max="5" width="10.140625" style="108" customWidth="1"/>
    <col min="6" max="7" width="13.85546875" style="108" customWidth="1"/>
    <col min="8" max="8" width="13.85546875" style="95" customWidth="1"/>
    <col min="9" max="9" width="12.7109375" style="108" bestFit="1" customWidth="1"/>
    <col min="10" max="10" width="37.140625" style="108" bestFit="1" customWidth="1"/>
    <col min="11" max="11" width="19.5703125" style="108" bestFit="1" customWidth="1"/>
    <col min="12" max="12" width="11.5703125" style="108"/>
    <col min="13" max="13" width="14.7109375" style="108" bestFit="1" customWidth="1"/>
    <col min="14" max="77" width="11.5703125" style="108"/>
    <col min="78" max="78" width="16.7109375" style="108" bestFit="1" customWidth="1"/>
    <col min="79" max="16384" width="11.5703125" style="108"/>
  </cols>
  <sheetData>
    <row r="1" spans="1:576" ht="25.9" hidden="1" x14ac:dyDescent="0.3">
      <c r="A1" s="211"/>
      <c r="B1" s="214"/>
      <c r="C1" s="205" t="s">
        <v>319</v>
      </c>
      <c r="D1" s="205" t="s">
        <v>685</v>
      </c>
      <c r="E1" s="205" t="s">
        <v>687</v>
      </c>
      <c r="F1" s="205" t="s">
        <v>689</v>
      </c>
      <c r="G1" s="205" t="s">
        <v>691</v>
      </c>
      <c r="H1" s="205" t="s">
        <v>693</v>
      </c>
      <c r="I1" s="205" t="s">
        <v>695</v>
      </c>
      <c r="J1" s="205" t="s">
        <v>320</v>
      </c>
      <c r="K1" s="205" t="s">
        <v>698</v>
      </c>
      <c r="L1" s="205" t="s">
        <v>321</v>
      </c>
      <c r="M1" s="205" t="s">
        <v>700</v>
      </c>
      <c r="N1" s="205" t="s">
        <v>702</v>
      </c>
      <c r="O1" s="205" t="s">
        <v>704</v>
      </c>
      <c r="P1" s="205" t="s">
        <v>322</v>
      </c>
      <c r="Q1" s="205" t="s">
        <v>705</v>
      </c>
      <c r="R1" s="205" t="s">
        <v>708</v>
      </c>
      <c r="S1" s="205" t="s">
        <v>323</v>
      </c>
      <c r="T1" s="205" t="s">
        <v>710</v>
      </c>
      <c r="U1" s="205" t="s">
        <v>324</v>
      </c>
      <c r="V1" s="205" t="s">
        <v>711</v>
      </c>
      <c r="W1" s="205" t="s">
        <v>712</v>
      </c>
      <c r="X1" s="205" t="s">
        <v>716</v>
      </c>
      <c r="Y1" s="205" t="s">
        <v>316</v>
      </c>
      <c r="Z1" s="205" t="s">
        <v>731</v>
      </c>
      <c r="AA1" s="214"/>
      <c r="AB1" s="205" t="s">
        <v>733</v>
      </c>
      <c r="AC1" s="205" t="s">
        <v>326</v>
      </c>
      <c r="AD1" s="205" t="s">
        <v>735</v>
      </c>
      <c r="AE1" s="205" t="s">
        <v>737</v>
      </c>
      <c r="AF1" s="205" t="s">
        <v>327</v>
      </c>
      <c r="AG1" s="205" t="s">
        <v>739</v>
      </c>
      <c r="AH1" s="205" t="s">
        <v>741</v>
      </c>
      <c r="AI1" s="205" t="s">
        <v>328</v>
      </c>
      <c r="AJ1" s="205" t="s">
        <v>742</v>
      </c>
      <c r="AK1" s="205" t="s">
        <v>744</v>
      </c>
      <c r="AL1" s="205" t="s">
        <v>745</v>
      </c>
      <c r="AM1" s="205" t="s">
        <v>746</v>
      </c>
      <c r="AN1" s="205" t="s">
        <v>748</v>
      </c>
      <c r="AO1" s="205" t="s">
        <v>750</v>
      </c>
      <c r="AP1" s="205" t="s">
        <v>751</v>
      </c>
      <c r="AQ1" s="205" t="s">
        <v>329</v>
      </c>
      <c r="AR1" s="205" t="s">
        <v>753</v>
      </c>
      <c r="AS1" s="205" t="s">
        <v>755</v>
      </c>
      <c r="AT1" s="205" t="s">
        <v>757</v>
      </c>
      <c r="AU1" s="205" t="s">
        <v>759</v>
      </c>
      <c r="AV1" s="205" t="s">
        <v>761</v>
      </c>
      <c r="AW1" s="205" t="s">
        <v>763</v>
      </c>
      <c r="AX1" s="205" t="s">
        <v>765</v>
      </c>
      <c r="AY1" s="205" t="s">
        <v>767</v>
      </c>
      <c r="AZ1" s="214"/>
      <c r="BA1" s="205" t="s">
        <v>331</v>
      </c>
      <c r="BB1" s="205" t="s">
        <v>789</v>
      </c>
      <c r="BC1" s="205" t="s">
        <v>332</v>
      </c>
      <c r="BD1" s="205" t="s">
        <v>791</v>
      </c>
      <c r="BE1" s="205" t="s">
        <v>793</v>
      </c>
      <c r="BF1" s="214"/>
      <c r="BG1" s="205" t="s">
        <v>334</v>
      </c>
      <c r="BH1" s="205" t="s">
        <v>795</v>
      </c>
      <c r="BI1" s="205" t="s">
        <v>335</v>
      </c>
      <c r="BJ1" s="205" t="s">
        <v>797</v>
      </c>
      <c r="BK1" s="205" t="s">
        <v>799</v>
      </c>
      <c r="BL1" s="205" t="s">
        <v>801</v>
      </c>
      <c r="BM1" s="214"/>
      <c r="BN1" s="205" t="s">
        <v>807</v>
      </c>
      <c r="BO1" s="205" t="s">
        <v>809</v>
      </c>
      <c r="BP1" s="205" t="s">
        <v>337</v>
      </c>
      <c r="BQ1" s="205" t="s">
        <v>803</v>
      </c>
      <c r="BR1" s="205" t="s">
        <v>805</v>
      </c>
      <c r="BS1" s="205" t="s">
        <v>338</v>
      </c>
      <c r="BT1" s="205" t="s">
        <v>811</v>
      </c>
      <c r="BU1" s="205" t="s">
        <v>339</v>
      </c>
      <c r="BV1" s="205" t="s">
        <v>812</v>
      </c>
      <c r="BW1" s="202"/>
      <c r="BX1" s="214"/>
      <c r="BY1" s="205" t="s">
        <v>340</v>
      </c>
      <c r="BZ1" s="205" t="s">
        <v>717</v>
      </c>
      <c r="CA1" s="205" t="s">
        <v>719</v>
      </c>
      <c r="CB1" s="205" t="s">
        <v>721</v>
      </c>
      <c r="CC1" s="205" t="s">
        <v>341</v>
      </c>
      <c r="CD1" s="205" t="s">
        <v>723</v>
      </c>
      <c r="CE1" s="205" t="s">
        <v>725</v>
      </c>
      <c r="CF1" s="205" t="s">
        <v>727</v>
      </c>
      <c r="CG1" s="205" t="s">
        <v>729</v>
      </c>
      <c r="CH1" s="202"/>
      <c r="CI1" s="214"/>
      <c r="CJ1" s="205" t="s">
        <v>342</v>
      </c>
      <c r="CK1" s="205" t="s">
        <v>769</v>
      </c>
      <c r="CL1" s="205" t="s">
        <v>771</v>
      </c>
      <c r="CM1" s="205" t="s">
        <v>773</v>
      </c>
      <c r="CN1" s="205" t="s">
        <v>775</v>
      </c>
      <c r="CO1" s="205" t="s">
        <v>777</v>
      </c>
      <c r="CP1" s="205" t="s">
        <v>779</v>
      </c>
      <c r="CQ1" s="205" t="s">
        <v>781</v>
      </c>
      <c r="CR1" s="205" t="s">
        <v>783</v>
      </c>
      <c r="CS1" s="205" t="s">
        <v>785</v>
      </c>
      <c r="CT1" s="205" t="s">
        <v>787</v>
      </c>
      <c r="CU1" s="202"/>
      <c r="CV1" s="214"/>
      <c r="CW1" s="205" t="s">
        <v>813</v>
      </c>
      <c r="CX1" s="205" t="s">
        <v>814</v>
      </c>
      <c r="CY1" s="205" t="s">
        <v>816</v>
      </c>
      <c r="CZ1" s="205" t="s">
        <v>345</v>
      </c>
      <c r="DA1" s="205" t="s">
        <v>818</v>
      </c>
      <c r="DB1" s="205" t="s">
        <v>820</v>
      </c>
      <c r="DC1" s="205" t="s">
        <v>822</v>
      </c>
      <c r="DD1" s="205" t="s">
        <v>824</v>
      </c>
      <c r="DE1" s="205" t="s">
        <v>826</v>
      </c>
      <c r="DF1" s="205" t="s">
        <v>828</v>
      </c>
      <c r="DG1" s="214"/>
      <c r="DH1" s="205" t="s">
        <v>347</v>
      </c>
      <c r="DI1" s="205" t="s">
        <v>830</v>
      </c>
      <c r="DJ1" s="205" t="s">
        <v>348</v>
      </c>
      <c r="DK1" s="205" t="s">
        <v>832</v>
      </c>
      <c r="DL1" s="205" t="s">
        <v>834</v>
      </c>
      <c r="DM1" s="205" t="s">
        <v>836</v>
      </c>
      <c r="DN1" s="205" t="s">
        <v>838</v>
      </c>
      <c r="DO1" s="205" t="s">
        <v>840</v>
      </c>
      <c r="DP1" s="205" t="s">
        <v>842</v>
      </c>
      <c r="DQ1" s="205" t="s">
        <v>844</v>
      </c>
      <c r="DR1" s="205" t="s">
        <v>349</v>
      </c>
      <c r="DS1" s="205" t="s">
        <v>846</v>
      </c>
      <c r="DT1" s="205" t="s">
        <v>848</v>
      </c>
      <c r="DU1" s="205" t="s">
        <v>850</v>
      </c>
      <c r="DV1" s="214"/>
      <c r="DW1" s="205" t="s">
        <v>852</v>
      </c>
      <c r="DX1" s="205" t="s">
        <v>351</v>
      </c>
      <c r="DY1" s="205" t="s">
        <v>854</v>
      </c>
      <c r="DZ1" s="205" t="s">
        <v>352</v>
      </c>
      <c r="EA1" s="205" t="s">
        <v>856</v>
      </c>
      <c r="EB1" s="205" t="s">
        <v>858</v>
      </c>
      <c r="EC1" s="205" t="s">
        <v>860</v>
      </c>
      <c r="ED1" s="205" t="s">
        <v>862</v>
      </c>
      <c r="EE1" s="205" t="s">
        <v>864</v>
      </c>
      <c r="EF1" s="205" t="s">
        <v>866</v>
      </c>
      <c r="EG1" s="205" t="s">
        <v>868</v>
      </c>
      <c r="EH1" s="205" t="s">
        <v>870</v>
      </c>
      <c r="EI1" s="205" t="s">
        <v>872</v>
      </c>
      <c r="EJ1" s="205" t="s">
        <v>874</v>
      </c>
      <c r="EK1" s="205" t="s">
        <v>876</v>
      </c>
      <c r="EL1" s="214"/>
      <c r="EM1" s="205" t="s">
        <v>878</v>
      </c>
      <c r="EN1" s="205" t="s">
        <v>354</v>
      </c>
      <c r="EO1" s="205" t="s">
        <v>880</v>
      </c>
      <c r="EP1" s="205" t="s">
        <v>882</v>
      </c>
      <c r="EQ1" s="205" t="s">
        <v>355</v>
      </c>
      <c r="ER1" s="205" t="s">
        <v>884</v>
      </c>
      <c r="ES1" s="205" t="s">
        <v>886</v>
      </c>
      <c r="ET1" s="205" t="s">
        <v>356</v>
      </c>
      <c r="EU1" s="205" t="s">
        <v>888</v>
      </c>
      <c r="EV1" s="205" t="s">
        <v>890</v>
      </c>
      <c r="EW1" s="205" t="s">
        <v>892</v>
      </c>
      <c r="EX1" s="205" t="s">
        <v>357</v>
      </c>
      <c r="EY1" s="205" t="s">
        <v>894</v>
      </c>
      <c r="EZ1" s="205" t="s">
        <v>896</v>
      </c>
      <c r="FA1" s="214"/>
      <c r="FB1" s="205" t="s">
        <v>359</v>
      </c>
      <c r="FC1" s="205" t="s">
        <v>898</v>
      </c>
      <c r="FD1" s="205" t="s">
        <v>900</v>
      </c>
      <c r="FE1" s="205" t="s">
        <v>902</v>
      </c>
      <c r="FF1" s="205" t="s">
        <v>904</v>
      </c>
      <c r="FG1" s="205" t="s">
        <v>360</v>
      </c>
      <c r="FH1" s="205" t="s">
        <v>906</v>
      </c>
      <c r="FI1" s="205" t="s">
        <v>908</v>
      </c>
      <c r="FJ1" s="205" t="s">
        <v>910</v>
      </c>
      <c r="FK1" s="205" t="s">
        <v>912</v>
      </c>
      <c r="FL1" s="205" t="s">
        <v>914</v>
      </c>
      <c r="FM1" s="205" t="s">
        <v>361</v>
      </c>
      <c r="FN1" s="205" t="s">
        <v>917</v>
      </c>
      <c r="FO1" s="205" t="s">
        <v>362</v>
      </c>
      <c r="FP1" s="205" t="s">
        <v>920</v>
      </c>
      <c r="FQ1" s="205" t="s">
        <v>921</v>
      </c>
      <c r="FR1" s="205" t="s">
        <v>923</v>
      </c>
      <c r="FS1" s="205" t="s">
        <v>363</v>
      </c>
      <c r="FT1" s="205" t="s">
        <v>926</v>
      </c>
      <c r="FU1" s="205" t="s">
        <v>927</v>
      </c>
      <c r="FV1" s="205" t="s">
        <v>929</v>
      </c>
      <c r="FW1" s="205" t="s">
        <v>364</v>
      </c>
      <c r="FX1" s="205" t="s">
        <v>932</v>
      </c>
      <c r="FY1" s="205" t="s">
        <v>934</v>
      </c>
      <c r="FZ1" s="205" t="s">
        <v>936</v>
      </c>
      <c r="GA1" s="214"/>
      <c r="GB1" s="205" t="s">
        <v>366</v>
      </c>
      <c r="GC1" s="205" t="s">
        <v>367</v>
      </c>
      <c r="GD1" s="214"/>
      <c r="GE1" s="205" t="s">
        <v>369</v>
      </c>
      <c r="GF1" s="205" t="s">
        <v>959</v>
      </c>
      <c r="GG1" s="205" t="s">
        <v>961</v>
      </c>
      <c r="GH1" s="205" t="s">
        <v>963</v>
      </c>
      <c r="GI1" s="205" t="s">
        <v>965</v>
      </c>
      <c r="GJ1" s="205" t="s">
        <v>967</v>
      </c>
      <c r="GK1" s="214"/>
      <c r="GL1" s="205" t="s">
        <v>371</v>
      </c>
      <c r="GM1" s="205" t="s">
        <v>969</v>
      </c>
      <c r="GN1" s="205" t="s">
        <v>971</v>
      </c>
      <c r="GO1" s="205" t="s">
        <v>973</v>
      </c>
      <c r="GP1" s="205" t="s">
        <v>975</v>
      </c>
      <c r="GQ1" s="205" t="s">
        <v>977</v>
      </c>
      <c r="GR1" s="205" t="s">
        <v>979</v>
      </c>
      <c r="GS1" s="202"/>
      <c r="GT1" s="214"/>
      <c r="GU1" s="205" t="s">
        <v>372</v>
      </c>
      <c r="GV1" s="205" t="s">
        <v>938</v>
      </c>
      <c r="GW1" s="205" t="s">
        <v>940</v>
      </c>
      <c r="GX1" s="205" t="s">
        <v>942</v>
      </c>
      <c r="GY1" s="205" t="s">
        <v>944</v>
      </c>
      <c r="GZ1" s="205" t="s">
        <v>946</v>
      </c>
      <c r="HA1" s="205" t="s">
        <v>948</v>
      </c>
      <c r="HB1" s="214"/>
      <c r="HC1" s="205" t="s">
        <v>373</v>
      </c>
      <c r="HD1" s="205" t="s">
        <v>950</v>
      </c>
      <c r="HE1" s="205" t="s">
        <v>952</v>
      </c>
      <c r="HF1" s="205" t="s">
        <v>953</v>
      </c>
      <c r="HG1" s="205" t="s">
        <v>374</v>
      </c>
      <c r="HH1" s="205" t="s">
        <v>956</v>
      </c>
      <c r="HI1" s="205" t="s">
        <v>957</v>
      </c>
      <c r="HJ1" s="202"/>
      <c r="HK1" s="214"/>
      <c r="HL1" s="205" t="s">
        <v>377</v>
      </c>
      <c r="HM1" s="205" t="s">
        <v>981</v>
      </c>
      <c r="HN1" s="205" t="s">
        <v>983</v>
      </c>
      <c r="HO1" s="205" t="s">
        <v>985</v>
      </c>
      <c r="HP1" s="205" t="s">
        <v>987</v>
      </c>
      <c r="HQ1" s="205" t="s">
        <v>378</v>
      </c>
      <c r="HR1" s="205" t="s">
        <v>990</v>
      </c>
      <c r="HS1" s="214"/>
      <c r="HT1" s="205" t="s">
        <v>992</v>
      </c>
      <c r="HU1" s="205" t="s">
        <v>994</v>
      </c>
      <c r="HV1" s="205" t="s">
        <v>380</v>
      </c>
      <c r="HW1" s="205" t="s">
        <v>997</v>
      </c>
      <c r="HX1" s="205" t="s">
        <v>999</v>
      </c>
      <c r="HY1" s="205" t="s">
        <v>1000</v>
      </c>
      <c r="HZ1" s="205" t="s">
        <v>1002</v>
      </c>
      <c r="IA1" s="214"/>
      <c r="IB1" s="205" t="s">
        <v>1004</v>
      </c>
      <c r="IC1" s="205" t="s">
        <v>1006</v>
      </c>
      <c r="ID1" s="205" t="s">
        <v>1008</v>
      </c>
      <c r="IE1" s="205" t="s">
        <v>382</v>
      </c>
      <c r="IF1" s="205" t="s">
        <v>1010</v>
      </c>
      <c r="IG1" s="205" t="s">
        <v>1012</v>
      </c>
      <c r="IH1" s="205" t="s">
        <v>383</v>
      </c>
      <c r="II1" s="205" t="s">
        <v>1014</v>
      </c>
      <c r="IJ1" s="205" t="s">
        <v>1016</v>
      </c>
      <c r="IK1" s="205" t="s">
        <v>384</v>
      </c>
      <c r="IL1" s="205" t="s">
        <v>1018</v>
      </c>
      <c r="IM1" s="205" t="s">
        <v>1020</v>
      </c>
      <c r="IN1" s="205" t="s">
        <v>1022</v>
      </c>
      <c r="IO1" s="205" t="s">
        <v>1024</v>
      </c>
      <c r="IP1" s="205" t="s">
        <v>385</v>
      </c>
      <c r="IQ1" s="205" t="s">
        <v>1026</v>
      </c>
      <c r="IR1" s="214"/>
      <c r="IS1" s="205" t="s">
        <v>1034</v>
      </c>
      <c r="IT1" s="205" t="s">
        <v>1036</v>
      </c>
      <c r="IU1" s="205" t="s">
        <v>387</v>
      </c>
      <c r="IV1" s="205" t="s">
        <v>1038</v>
      </c>
      <c r="IW1" s="205" t="s">
        <v>1040</v>
      </c>
      <c r="IX1" s="205" t="s">
        <v>1042</v>
      </c>
      <c r="IY1" s="214"/>
      <c r="IZ1" s="205" t="s">
        <v>1044</v>
      </c>
      <c r="JA1" s="205" t="s">
        <v>389</v>
      </c>
      <c r="JB1" s="205" t="s">
        <v>1047</v>
      </c>
      <c r="JC1" s="205" t="s">
        <v>1049</v>
      </c>
      <c r="JD1" s="205" t="s">
        <v>1051</v>
      </c>
      <c r="JE1" s="205" t="s">
        <v>1053</v>
      </c>
      <c r="JF1" s="205" t="s">
        <v>1055</v>
      </c>
      <c r="JG1" s="205" t="s">
        <v>1057</v>
      </c>
      <c r="JH1" s="205" t="s">
        <v>390</v>
      </c>
      <c r="JI1" s="205" t="s">
        <v>1060</v>
      </c>
      <c r="JJ1" s="205" t="s">
        <v>1062</v>
      </c>
      <c r="JK1" s="205" t="s">
        <v>1064</v>
      </c>
      <c r="JL1" s="205" t="s">
        <v>1066</v>
      </c>
      <c r="JM1" s="205" t="s">
        <v>1068</v>
      </c>
      <c r="JN1" s="205" t="s">
        <v>1070</v>
      </c>
      <c r="JO1" s="205" t="s">
        <v>1072</v>
      </c>
      <c r="JP1" s="205" t="s">
        <v>1074</v>
      </c>
      <c r="JQ1" s="205" t="s">
        <v>391</v>
      </c>
      <c r="JR1" s="205" t="s">
        <v>1077</v>
      </c>
      <c r="JS1" s="205" t="s">
        <v>1079</v>
      </c>
      <c r="JT1" s="205" t="s">
        <v>1081</v>
      </c>
      <c r="JU1" s="205" t="s">
        <v>1083</v>
      </c>
      <c r="JV1" s="205" t="s">
        <v>1084</v>
      </c>
      <c r="JW1" s="205" t="s">
        <v>1086</v>
      </c>
      <c r="JX1" s="205" t="s">
        <v>1088</v>
      </c>
      <c r="JY1" s="205" t="s">
        <v>1090</v>
      </c>
      <c r="JZ1" s="205" t="s">
        <v>1092</v>
      </c>
      <c r="KA1" s="205" t="s">
        <v>1094</v>
      </c>
      <c r="KB1" s="205" t="s">
        <v>1096</v>
      </c>
      <c r="KC1" s="205" t="s">
        <v>1098</v>
      </c>
      <c r="KD1" s="205" t="s">
        <v>1100</v>
      </c>
      <c r="KE1" s="205" t="s">
        <v>1102</v>
      </c>
      <c r="KF1" s="205" t="s">
        <v>1104</v>
      </c>
      <c r="KG1" s="205" t="s">
        <v>1106</v>
      </c>
      <c r="KH1" s="205" t="s">
        <v>1108</v>
      </c>
      <c r="KI1" s="205" t="s">
        <v>1110</v>
      </c>
      <c r="KJ1" s="205" t="s">
        <v>1112</v>
      </c>
      <c r="KK1" s="205" t="s">
        <v>1114</v>
      </c>
      <c r="KL1" s="205" t="s">
        <v>1116</v>
      </c>
      <c r="KM1" s="205" t="s">
        <v>1118</v>
      </c>
      <c r="KN1" s="205" t="s">
        <v>1120</v>
      </c>
      <c r="KO1" s="205" t="s">
        <v>1122</v>
      </c>
      <c r="KP1" s="205" t="s">
        <v>1124</v>
      </c>
      <c r="KQ1" s="205" t="s">
        <v>1126</v>
      </c>
      <c r="KR1" s="214"/>
      <c r="KS1" s="205" t="s">
        <v>1128</v>
      </c>
      <c r="KT1" s="205" t="s">
        <v>393</v>
      </c>
      <c r="KU1" s="205" t="s">
        <v>1131</v>
      </c>
      <c r="KV1" s="205" t="s">
        <v>1133</v>
      </c>
      <c r="KW1" s="205" t="s">
        <v>1135</v>
      </c>
      <c r="KX1" s="205" t="s">
        <v>1137</v>
      </c>
      <c r="KY1" s="205" t="s">
        <v>394</v>
      </c>
      <c r="KZ1" s="205" t="s">
        <v>1140</v>
      </c>
      <c r="LA1" s="205" t="s">
        <v>1142</v>
      </c>
      <c r="LB1" s="205" t="s">
        <v>1144</v>
      </c>
      <c r="LC1" s="205" t="s">
        <v>1146</v>
      </c>
      <c r="LD1" s="205" t="s">
        <v>1148</v>
      </c>
      <c r="LE1" s="205" t="s">
        <v>1150</v>
      </c>
      <c r="LF1" s="205" t="s">
        <v>1152</v>
      </c>
      <c r="LG1" s="202"/>
      <c r="LH1" s="214"/>
      <c r="LI1" s="205" t="s">
        <v>395</v>
      </c>
      <c r="LJ1" s="205" t="s">
        <v>1028</v>
      </c>
      <c r="LK1" s="205" t="s">
        <v>1030</v>
      </c>
      <c r="LL1" s="205" t="s">
        <v>1032</v>
      </c>
      <c r="LM1" s="202"/>
      <c r="LN1" s="214"/>
      <c r="LO1" s="205" t="s">
        <v>398</v>
      </c>
      <c r="LP1" s="205" t="s">
        <v>399</v>
      </c>
      <c r="LQ1" s="214"/>
      <c r="LR1" s="205" t="s">
        <v>401</v>
      </c>
      <c r="LS1" s="205" t="s">
        <v>1172</v>
      </c>
      <c r="LT1" s="205" t="s">
        <v>1174</v>
      </c>
      <c r="LU1" s="205" t="s">
        <v>1175</v>
      </c>
      <c r="LV1" s="205" t="s">
        <v>1177</v>
      </c>
      <c r="LW1" s="205" t="s">
        <v>1178</v>
      </c>
      <c r="LX1" s="205" t="s">
        <v>1180</v>
      </c>
      <c r="LY1" s="205" t="s">
        <v>1182</v>
      </c>
      <c r="LZ1" s="205" t="s">
        <v>1184</v>
      </c>
      <c r="MA1" s="205" t="s">
        <v>1186</v>
      </c>
      <c r="MB1" s="205" t="s">
        <v>402</v>
      </c>
      <c r="MC1" s="205" t="s">
        <v>1189</v>
      </c>
      <c r="MD1" s="205" t="s">
        <v>1190</v>
      </c>
      <c r="ME1" s="205" t="s">
        <v>1192</v>
      </c>
      <c r="MF1" s="205" t="s">
        <v>403</v>
      </c>
      <c r="MG1" s="205" t="s">
        <v>1195</v>
      </c>
      <c r="MH1" s="205" t="s">
        <v>1196</v>
      </c>
      <c r="MI1" s="205" t="s">
        <v>1198</v>
      </c>
      <c r="MJ1" s="205" t="s">
        <v>1200</v>
      </c>
      <c r="MK1" s="205" t="s">
        <v>404</v>
      </c>
      <c r="ML1" s="205" t="s">
        <v>1203</v>
      </c>
      <c r="MM1" s="205" t="s">
        <v>1205</v>
      </c>
      <c r="MN1" s="205" t="s">
        <v>1207</v>
      </c>
      <c r="MO1" s="205" t="s">
        <v>1209</v>
      </c>
      <c r="MP1" s="205" t="s">
        <v>405</v>
      </c>
      <c r="MQ1" s="205" t="s">
        <v>1212</v>
      </c>
      <c r="MR1" s="205" t="s">
        <v>1214</v>
      </c>
      <c r="MS1" s="205" t="s">
        <v>1216</v>
      </c>
      <c r="MT1" s="205" t="s">
        <v>1218</v>
      </c>
      <c r="MU1" s="205" t="s">
        <v>1220</v>
      </c>
      <c r="MV1" s="205" t="s">
        <v>1222</v>
      </c>
      <c r="MW1" s="205" t="s">
        <v>1224</v>
      </c>
      <c r="MX1" s="205" t="s">
        <v>1226</v>
      </c>
      <c r="MY1" s="205" t="s">
        <v>1228</v>
      </c>
      <c r="MZ1" s="205" t="s">
        <v>1230</v>
      </c>
      <c r="NA1" s="205" t="s">
        <v>1232</v>
      </c>
      <c r="NB1" s="205" t="s">
        <v>1233</v>
      </c>
      <c r="NC1" s="214"/>
      <c r="ND1" s="205" t="s">
        <v>407</v>
      </c>
      <c r="NE1" s="205" t="s">
        <v>1235</v>
      </c>
      <c r="NF1" s="205" t="s">
        <v>1237</v>
      </c>
      <c r="NG1" s="205" t="s">
        <v>1239</v>
      </c>
      <c r="NH1" s="205" t="s">
        <v>1241</v>
      </c>
      <c r="NI1" s="214"/>
      <c r="NJ1" s="205" t="s">
        <v>409</v>
      </c>
      <c r="NK1" s="205" t="s">
        <v>1242</v>
      </c>
      <c r="NL1" s="205" t="s">
        <v>410</v>
      </c>
      <c r="NM1" s="205" t="s">
        <v>1244</v>
      </c>
      <c r="NN1" s="205" t="s">
        <v>1246</v>
      </c>
      <c r="NO1" s="205" t="s">
        <v>411</v>
      </c>
      <c r="NP1" s="205" t="s">
        <v>1248</v>
      </c>
      <c r="NQ1" s="205" t="s">
        <v>1250</v>
      </c>
      <c r="NR1" s="202"/>
      <c r="NS1" s="214"/>
      <c r="NT1" s="205" t="s">
        <v>412</v>
      </c>
      <c r="NU1" s="205" t="s">
        <v>1154</v>
      </c>
      <c r="NV1" s="205" t="s">
        <v>1156</v>
      </c>
      <c r="NW1" s="205" t="s">
        <v>1158</v>
      </c>
      <c r="NX1" s="205" t="s">
        <v>1160</v>
      </c>
      <c r="NY1" s="205" t="s">
        <v>413</v>
      </c>
      <c r="NZ1" s="205" t="s">
        <v>1162</v>
      </c>
      <c r="OA1" s="205" t="s">
        <v>414</v>
      </c>
      <c r="OB1" s="205" t="s">
        <v>1164</v>
      </c>
      <c r="OC1" s="214"/>
      <c r="OD1" s="205" t="s">
        <v>1166</v>
      </c>
      <c r="OE1" s="205" t="s">
        <v>415</v>
      </c>
      <c r="OF1" s="202"/>
      <c r="OG1" s="214"/>
      <c r="OH1" s="205" t="s">
        <v>1168</v>
      </c>
      <c r="OI1" s="205" t="s">
        <v>1170</v>
      </c>
      <c r="OJ1" s="205" t="s">
        <v>416</v>
      </c>
      <c r="OK1" s="202"/>
      <c r="OL1" s="214"/>
      <c r="OM1" s="205" t="s">
        <v>419</v>
      </c>
      <c r="ON1" s="205" t="s">
        <v>1252</v>
      </c>
      <c r="OO1" s="205" t="s">
        <v>1254</v>
      </c>
      <c r="OP1" s="205" t="s">
        <v>420</v>
      </c>
      <c r="OQ1" s="205" t="s">
        <v>421</v>
      </c>
      <c r="OR1" s="205" t="s">
        <v>1352</v>
      </c>
      <c r="OS1" s="205" t="s">
        <v>1354</v>
      </c>
      <c r="OT1" s="205" t="s">
        <v>1356</v>
      </c>
      <c r="OU1" s="205" t="s">
        <v>1358</v>
      </c>
      <c r="OV1" s="205" t="s">
        <v>1360</v>
      </c>
      <c r="OW1" s="214"/>
      <c r="OX1" s="205" t="s">
        <v>423</v>
      </c>
      <c r="OY1" s="205" t="s">
        <v>1362</v>
      </c>
      <c r="OZ1" s="205" t="s">
        <v>1364</v>
      </c>
      <c r="PA1" s="205" t="s">
        <v>1366</v>
      </c>
      <c r="PB1" s="205" t="s">
        <v>1368</v>
      </c>
      <c r="PC1" s="205" t="s">
        <v>1370</v>
      </c>
      <c r="PD1" s="205" t="s">
        <v>1372</v>
      </c>
      <c r="PE1" s="214"/>
      <c r="PF1" s="205" t="s">
        <v>1374</v>
      </c>
      <c r="PG1" s="205" t="s">
        <v>425</v>
      </c>
      <c r="PH1" s="214"/>
      <c r="PI1" s="205" t="s">
        <v>427</v>
      </c>
      <c r="PJ1" s="205" t="s">
        <v>1404</v>
      </c>
      <c r="PK1" s="205" t="s">
        <v>1406</v>
      </c>
      <c r="PL1" s="214"/>
      <c r="PM1" s="205" t="s">
        <v>429</v>
      </c>
      <c r="PN1" s="205" t="s">
        <v>1408</v>
      </c>
      <c r="PO1" s="205" t="s">
        <v>1409</v>
      </c>
      <c r="PP1" s="205" t="s">
        <v>1410</v>
      </c>
      <c r="PQ1" s="205" t="s">
        <v>1411</v>
      </c>
      <c r="PR1" s="205" t="s">
        <v>1413</v>
      </c>
      <c r="PS1" s="205" t="s">
        <v>1414</v>
      </c>
      <c r="PT1" s="205" t="s">
        <v>1416</v>
      </c>
      <c r="PU1" s="205" t="s">
        <v>1417</v>
      </c>
      <c r="PV1" s="202"/>
      <c r="PW1" s="214"/>
      <c r="PX1" s="205" t="s">
        <v>430</v>
      </c>
      <c r="PY1" s="205" t="s">
        <v>1256</v>
      </c>
      <c r="PZ1" s="205" t="s">
        <v>1258</v>
      </c>
      <c r="QA1" s="205" t="s">
        <v>1260</v>
      </c>
      <c r="QB1" s="205" t="s">
        <v>1262</v>
      </c>
      <c r="QC1" s="205" t="s">
        <v>1264</v>
      </c>
      <c r="QD1" s="205" t="s">
        <v>1266</v>
      </c>
      <c r="QE1" s="205" t="s">
        <v>1268</v>
      </c>
      <c r="QF1" s="205" t="s">
        <v>1270</v>
      </c>
      <c r="QG1" s="205" t="s">
        <v>1272</v>
      </c>
      <c r="QH1" s="205" t="s">
        <v>1274</v>
      </c>
      <c r="QI1" s="205" t="s">
        <v>1276</v>
      </c>
      <c r="QJ1" s="205" t="s">
        <v>1278</v>
      </c>
      <c r="QK1" s="205" t="s">
        <v>1280</v>
      </c>
      <c r="QL1" s="205" t="s">
        <v>1282</v>
      </c>
      <c r="QM1" s="205" t="s">
        <v>1284</v>
      </c>
      <c r="QN1" s="205" t="s">
        <v>1286</v>
      </c>
      <c r="QO1" s="205" t="s">
        <v>1288</v>
      </c>
      <c r="QP1" s="205" t="s">
        <v>1290</v>
      </c>
      <c r="QQ1" s="205" t="s">
        <v>1292</v>
      </c>
      <c r="QR1" s="205" t="s">
        <v>1294</v>
      </c>
      <c r="QS1" s="205" t="s">
        <v>1296</v>
      </c>
      <c r="QT1" s="205" t="s">
        <v>1298</v>
      </c>
      <c r="QU1" s="205" t="s">
        <v>431</v>
      </c>
      <c r="QV1" s="205" t="s">
        <v>1301</v>
      </c>
      <c r="QW1" s="205" t="s">
        <v>1303</v>
      </c>
      <c r="QX1" s="205" t="s">
        <v>1304</v>
      </c>
      <c r="QY1" s="205" t="s">
        <v>1306</v>
      </c>
      <c r="QZ1" s="205" t="s">
        <v>1308</v>
      </c>
      <c r="RA1" s="205" t="s">
        <v>1310</v>
      </c>
      <c r="RB1" s="205" t="s">
        <v>1312</v>
      </c>
      <c r="RC1" s="205" t="s">
        <v>1314</v>
      </c>
      <c r="RD1" s="205" t="s">
        <v>1316</v>
      </c>
      <c r="RE1" s="205" t="s">
        <v>1318</v>
      </c>
      <c r="RF1" s="205" t="s">
        <v>1320</v>
      </c>
      <c r="RG1" s="205" t="s">
        <v>1322</v>
      </c>
      <c r="RH1" s="205" t="s">
        <v>1324</v>
      </c>
      <c r="RI1" s="205" t="s">
        <v>1326</v>
      </c>
      <c r="RJ1" s="205" t="s">
        <v>1328</v>
      </c>
      <c r="RK1" s="205" t="s">
        <v>1330</v>
      </c>
      <c r="RL1" s="205" t="s">
        <v>1332</v>
      </c>
      <c r="RM1" s="205" t="s">
        <v>1334</v>
      </c>
      <c r="RN1" s="205" t="s">
        <v>1336</v>
      </c>
      <c r="RO1" s="205" t="s">
        <v>1338</v>
      </c>
      <c r="RP1" s="205" t="s">
        <v>1340</v>
      </c>
      <c r="RQ1" s="205" t="s">
        <v>1342</v>
      </c>
      <c r="RR1" s="205" t="s">
        <v>1344</v>
      </c>
      <c r="RS1" s="205" t="s">
        <v>1346</v>
      </c>
      <c r="RT1" s="205" t="s">
        <v>1348</v>
      </c>
      <c r="RU1" s="205" t="s">
        <v>1350</v>
      </c>
      <c r="RV1" s="202"/>
      <c r="RW1" s="214"/>
      <c r="RX1" s="205" t="s">
        <v>432</v>
      </c>
      <c r="RY1" s="205" t="s">
        <v>1376</v>
      </c>
      <c r="RZ1" s="205" t="s">
        <v>1378</v>
      </c>
      <c r="SA1" s="205" t="s">
        <v>1380</v>
      </c>
      <c r="SB1" s="205" t="s">
        <v>1382</v>
      </c>
      <c r="SC1" s="205" t="s">
        <v>1384</v>
      </c>
      <c r="SD1" s="205" t="s">
        <v>1386</v>
      </c>
      <c r="SE1" s="205" t="s">
        <v>1388</v>
      </c>
      <c r="SF1" s="205" t="s">
        <v>1390</v>
      </c>
      <c r="SG1" s="205" t="s">
        <v>1392</v>
      </c>
      <c r="SH1" s="205" t="s">
        <v>1394</v>
      </c>
      <c r="SI1" s="205" t="s">
        <v>1396</v>
      </c>
      <c r="SJ1" s="205" t="s">
        <v>1398</v>
      </c>
      <c r="SK1" s="205" t="s">
        <v>1400</v>
      </c>
      <c r="SL1" s="205" t="s">
        <v>1402</v>
      </c>
      <c r="SM1" s="202"/>
      <c r="SN1" s="214"/>
      <c r="SO1" s="205" t="s">
        <v>435</v>
      </c>
      <c r="SP1" s="205" t="s">
        <v>1419</v>
      </c>
      <c r="SQ1" s="205" t="s">
        <v>1421</v>
      </c>
      <c r="SR1" s="205" t="s">
        <v>436</v>
      </c>
      <c r="SS1" s="205" t="s">
        <v>1423</v>
      </c>
      <c r="ST1" s="205" t="s">
        <v>1425</v>
      </c>
      <c r="SU1" s="205" t="s">
        <v>1427</v>
      </c>
      <c r="SV1" s="205" t="s">
        <v>1429</v>
      </c>
      <c r="SW1" s="214"/>
      <c r="SX1" s="205" t="s">
        <v>438</v>
      </c>
      <c r="SY1" s="205" t="s">
        <v>1431</v>
      </c>
      <c r="SZ1" s="205" t="s">
        <v>1433</v>
      </c>
      <c r="TA1" s="205" t="s">
        <v>1435</v>
      </c>
      <c r="TB1" s="205" t="s">
        <v>1437</v>
      </c>
      <c r="TC1" s="205" t="s">
        <v>1439</v>
      </c>
      <c r="TD1" s="205" t="s">
        <v>1441</v>
      </c>
      <c r="TE1" s="205" t="s">
        <v>1443</v>
      </c>
      <c r="TF1" s="205" t="s">
        <v>1445</v>
      </c>
      <c r="TG1" s="205" t="s">
        <v>1447</v>
      </c>
      <c r="TH1" s="205" t="s">
        <v>1449</v>
      </c>
      <c r="TI1" s="205" t="s">
        <v>1451</v>
      </c>
      <c r="TJ1" s="205" t="s">
        <v>1453</v>
      </c>
      <c r="TK1" s="205" t="s">
        <v>1455</v>
      </c>
      <c r="TL1" s="205" t="s">
        <v>1457</v>
      </c>
      <c r="TM1" s="205" t="s">
        <v>1459</v>
      </c>
      <c r="TN1" s="202"/>
      <c r="TO1" s="214"/>
      <c r="TP1" s="205" t="s">
        <v>441</v>
      </c>
      <c r="TQ1" s="205" t="s">
        <v>1461</v>
      </c>
      <c r="TR1" s="205" t="s">
        <v>1463</v>
      </c>
      <c r="TS1" s="205" t="s">
        <v>1465</v>
      </c>
      <c r="TT1" s="205" t="s">
        <v>1467</v>
      </c>
      <c r="TU1" s="205" t="s">
        <v>1469</v>
      </c>
      <c r="TV1" s="205" t="s">
        <v>442</v>
      </c>
      <c r="TW1" s="205" t="s">
        <v>1471</v>
      </c>
      <c r="TX1" s="205" t="s">
        <v>1473</v>
      </c>
      <c r="TY1" s="205" t="s">
        <v>1475</v>
      </c>
      <c r="TZ1" s="205" t="s">
        <v>1477</v>
      </c>
      <c r="UA1" s="205" t="s">
        <v>1479</v>
      </c>
      <c r="UB1" s="205" t="s">
        <v>1481</v>
      </c>
      <c r="UC1" s="214"/>
      <c r="UD1" s="205" t="s">
        <v>444</v>
      </c>
      <c r="UE1" s="202"/>
      <c r="UF1" s="214"/>
      <c r="UG1" s="205" t="s">
        <v>445</v>
      </c>
      <c r="UH1" s="205" t="s">
        <v>1483</v>
      </c>
      <c r="UI1" s="205" t="s">
        <v>1485</v>
      </c>
      <c r="UJ1" s="205" t="s">
        <v>1486</v>
      </c>
      <c r="UK1" s="205" t="s">
        <v>1488</v>
      </c>
      <c r="UL1" s="205" t="s">
        <v>1490</v>
      </c>
      <c r="UM1" s="205" t="s">
        <v>1492</v>
      </c>
      <c r="UN1" s="205" t="s">
        <v>1494</v>
      </c>
      <c r="UO1" s="205" t="s">
        <v>1496</v>
      </c>
      <c r="UP1" s="205" t="s">
        <v>1498</v>
      </c>
      <c r="UQ1" s="205" t="s">
        <v>1500</v>
      </c>
      <c r="UR1" s="205" t="s">
        <v>1502</v>
      </c>
      <c r="US1" s="205" t="s">
        <v>1504</v>
      </c>
      <c r="UT1" s="205" t="s">
        <v>1506</v>
      </c>
      <c r="UU1" s="205" t="s">
        <v>1508</v>
      </c>
      <c r="UV1" s="205" t="s">
        <v>1510</v>
      </c>
      <c r="UW1" s="205" t="s">
        <v>1512</v>
      </c>
      <c r="UX1" s="202"/>
      <c r="UY1" s="205" t="s">
        <v>1516</v>
      </c>
      <c r="UZ1" s="205" t="s">
        <v>1518</v>
      </c>
      <c r="VA1" s="205" t="s">
        <v>1520</v>
      </c>
      <c r="VB1" s="205" t="s">
        <v>1522</v>
      </c>
      <c r="VC1" s="205" t="s">
        <v>1524</v>
      </c>
      <c r="VD1" s="208"/>
    </row>
    <row r="2" spans="1:576" s="145" customFormat="1" ht="14.45" hidden="1" x14ac:dyDescent="0.3">
      <c r="A2" s="145" t="s">
        <v>188</v>
      </c>
      <c r="B2" s="145" t="s">
        <v>179</v>
      </c>
      <c r="C2" s="145" t="s">
        <v>542</v>
      </c>
      <c r="D2" s="183" t="s">
        <v>189</v>
      </c>
      <c r="E2" s="145" t="s">
        <v>172</v>
      </c>
      <c r="F2" s="145" t="s">
        <v>543</v>
      </c>
      <c r="G2" s="145" t="s">
        <v>190</v>
      </c>
      <c r="H2" s="183" t="s">
        <v>544</v>
      </c>
      <c r="I2" s="145" t="s">
        <v>545</v>
      </c>
      <c r="J2" s="145" t="s">
        <v>191</v>
      </c>
      <c r="K2" s="145" t="s">
        <v>546</v>
      </c>
      <c r="R2" s="145" t="s">
        <v>193</v>
      </c>
      <c r="S2" s="145" t="s">
        <v>194</v>
      </c>
      <c r="U2" s="145" t="s">
        <v>462</v>
      </c>
      <c r="V2" s="145" t="s">
        <v>480</v>
      </c>
      <c r="W2" s="145" t="s">
        <v>463</v>
      </c>
      <c r="X2" s="145" t="s">
        <v>464</v>
      </c>
      <c r="Y2" s="145" t="s">
        <v>465</v>
      </c>
      <c r="Z2" s="145" t="s">
        <v>466</v>
      </c>
      <c r="AA2" s="145" t="s">
        <v>467</v>
      </c>
      <c r="AB2" s="145" t="s">
        <v>468</v>
      </c>
      <c r="AC2" s="145" t="s">
        <v>469</v>
      </c>
      <c r="AD2" s="145" t="s">
        <v>470</v>
      </c>
      <c r="AE2" s="145" t="s">
        <v>471</v>
      </c>
      <c r="AF2" s="145" t="s">
        <v>472</v>
      </c>
      <c r="AH2" s="145" t="s">
        <v>490</v>
      </c>
      <c r="AI2" s="145" t="s">
        <v>491</v>
      </c>
      <c r="AJ2" s="145" t="s">
        <v>492</v>
      </c>
      <c r="AK2" s="145" t="s">
        <v>493</v>
      </c>
      <c r="AL2" s="145" t="s">
        <v>494</v>
      </c>
      <c r="AM2" s="145" t="s">
        <v>497</v>
      </c>
      <c r="AN2" s="145" t="s">
        <v>495</v>
      </c>
      <c r="AO2" s="145" t="s">
        <v>496</v>
      </c>
      <c r="AP2" s="145" t="s">
        <v>498</v>
      </c>
      <c r="AQ2" s="145" t="s">
        <v>499</v>
      </c>
      <c r="AR2" s="145" t="s">
        <v>500</v>
      </c>
      <c r="AS2" s="145" t="s">
        <v>501</v>
      </c>
      <c r="AT2" s="145" t="s">
        <v>502</v>
      </c>
      <c r="AU2" s="145" t="s">
        <v>503</v>
      </c>
      <c r="AV2" s="145" t="s">
        <v>504</v>
      </c>
      <c r="AW2" s="145" t="s">
        <v>505</v>
      </c>
      <c r="AX2" s="145" t="s">
        <v>506</v>
      </c>
      <c r="AY2" s="145" t="s">
        <v>507</v>
      </c>
      <c r="AZ2" s="145" t="s">
        <v>508</v>
      </c>
      <c r="BA2" s="145" t="s">
        <v>509</v>
      </c>
      <c r="BB2" s="145" t="s">
        <v>510</v>
      </c>
      <c r="BC2" s="145" t="s">
        <v>511</v>
      </c>
      <c r="BD2" s="145" t="s">
        <v>512</v>
      </c>
      <c r="BE2" s="145" t="s">
        <v>513</v>
      </c>
      <c r="BF2" s="145" t="s">
        <v>514</v>
      </c>
      <c r="BG2" s="145" t="s">
        <v>515</v>
      </c>
      <c r="BH2" s="145" t="s">
        <v>516</v>
      </c>
      <c r="BI2" s="145" t="s">
        <v>517</v>
      </c>
      <c r="BJ2" s="145" t="s">
        <v>518</v>
      </c>
      <c r="BK2" s="145" t="s">
        <v>519</v>
      </c>
      <c r="BL2" s="145" t="s">
        <v>520</v>
      </c>
      <c r="BM2" s="145" t="s">
        <v>521</v>
      </c>
      <c r="BN2" s="145" t="s">
        <v>522</v>
      </c>
      <c r="BO2" s="145" t="s">
        <v>523</v>
      </c>
      <c r="BP2" s="145" t="s">
        <v>524</v>
      </c>
      <c r="BQ2" s="145" t="s">
        <v>525</v>
      </c>
      <c r="BR2" s="145" t="s">
        <v>526</v>
      </c>
      <c r="BS2" s="145" t="s">
        <v>527</v>
      </c>
      <c r="BT2" s="145" t="s">
        <v>528</v>
      </c>
      <c r="BU2" s="145" t="s">
        <v>529</v>
      </c>
      <c r="BZ2" s="108" t="s">
        <v>671</v>
      </c>
      <c r="CA2" s="108" t="s">
        <v>672</v>
      </c>
      <c r="CB2" s="108" t="s">
        <v>673</v>
      </c>
      <c r="CC2" s="108" t="s">
        <v>674</v>
      </c>
      <c r="CD2" s="108" t="s">
        <v>675</v>
      </c>
      <c r="CE2" s="108" t="s">
        <v>676</v>
      </c>
      <c r="CF2" s="108" t="s">
        <v>677</v>
      </c>
      <c r="CG2" s="108" t="s">
        <v>678</v>
      </c>
      <c r="CH2" s="108" t="s">
        <v>679</v>
      </c>
      <c r="CI2" s="108" t="s">
        <v>680</v>
      </c>
      <c r="CJ2" s="108" t="s">
        <v>681</v>
      </c>
      <c r="CK2" s="108" t="s">
        <v>682</v>
      </c>
      <c r="CL2" s="108" t="s">
        <v>683</v>
      </c>
      <c r="CM2" s="108" t="s">
        <v>684</v>
      </c>
    </row>
    <row r="3" spans="1:576" ht="14.45"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c r="BZ3" s="439">
        <v>41436.800000000003</v>
      </c>
      <c r="CA3" s="439">
        <v>37669.82</v>
      </c>
      <c r="CB3" s="439">
        <v>33902.839999999997</v>
      </c>
      <c r="CC3" s="439">
        <v>30135.85</v>
      </c>
      <c r="CD3" s="439">
        <v>28252.36</v>
      </c>
      <c r="CE3" s="439">
        <v>26368.87</v>
      </c>
      <c r="CF3" s="439">
        <v>17893.16</v>
      </c>
      <c r="CG3" s="439">
        <v>16951.419999999998</v>
      </c>
      <c r="CH3" s="439">
        <v>13184.44</v>
      </c>
      <c r="CI3" s="439">
        <v>15032.56</v>
      </c>
      <c r="CJ3" s="439">
        <v>13264.02</v>
      </c>
      <c r="CK3" s="439">
        <v>12379.75</v>
      </c>
      <c r="CL3" s="439">
        <v>439.49</v>
      </c>
      <c r="CM3" s="439">
        <v>1904.46</v>
      </c>
    </row>
    <row r="5" spans="1:576" ht="51.6" x14ac:dyDescent="0.3">
      <c r="C5" s="220" t="s">
        <v>192</v>
      </c>
      <c r="D5" s="192">
        <f>SUMIF(C:C,$C$10,D:D)</f>
        <v>18237475.649999999</v>
      </c>
      <c r="CA5" s="439"/>
    </row>
    <row r="6" spans="1:576" ht="14.45" x14ac:dyDescent="0.3">
      <c r="CA6" s="439"/>
    </row>
    <row r="7" spans="1:576" ht="14.45" x14ac:dyDescent="0.3">
      <c r="CA7" s="439"/>
    </row>
    <row r="8" spans="1:576" x14ac:dyDescent="0.25">
      <c r="C8" s="72" t="s">
        <v>54</v>
      </c>
      <c r="D8" s="97"/>
      <c r="E8" s="72"/>
      <c r="F8" s="72"/>
      <c r="G8" s="72"/>
      <c r="H8" s="97"/>
      <c r="I8" s="72"/>
      <c r="J8" s="72"/>
      <c r="CA8" s="439"/>
    </row>
    <row r="9" spans="1:576" thickBot="1" x14ac:dyDescent="0.35">
      <c r="C9" s="117"/>
      <c r="D9" s="97"/>
      <c r="E9" s="117"/>
      <c r="F9" s="117"/>
      <c r="G9" s="117"/>
      <c r="H9" s="97"/>
      <c r="I9" s="117"/>
      <c r="J9" s="144"/>
      <c r="CA9" s="439"/>
    </row>
    <row r="10" spans="1:576" thickBot="1" x14ac:dyDescent="0.35">
      <c r="C10" s="71" t="s">
        <v>43</v>
      </c>
      <c r="D10" s="30">
        <f>SUM(G17:G67)</f>
        <v>4322611.17</v>
      </c>
      <c r="E10" s="116"/>
      <c r="F10" s="116"/>
      <c r="G10" s="116"/>
      <c r="H10" s="94"/>
      <c r="I10" s="94"/>
      <c r="J10" s="94"/>
      <c r="CA10" s="439"/>
    </row>
    <row r="11" spans="1:576" ht="14.45" x14ac:dyDescent="0.3">
      <c r="B11" s="201"/>
      <c r="D11" s="31"/>
      <c r="E11" s="116"/>
      <c r="F11" s="116"/>
      <c r="G11" s="116"/>
      <c r="H11" s="94"/>
      <c r="I11" s="94"/>
      <c r="J11" s="94"/>
      <c r="CA11" s="439"/>
    </row>
    <row r="12" spans="1:576" x14ac:dyDescent="0.25">
      <c r="B12" s="201"/>
      <c r="D12" s="31"/>
      <c r="E12" s="116"/>
      <c r="F12" s="116"/>
      <c r="G12" s="116"/>
      <c r="H12" s="94"/>
      <c r="I12" s="94"/>
      <c r="J12" s="94"/>
      <c r="CA12" s="439"/>
    </row>
    <row r="13" spans="1:576" ht="15.75" x14ac:dyDescent="0.25">
      <c r="C13" s="233" t="s">
        <v>458</v>
      </c>
      <c r="D13" s="234" t="s">
        <v>1764</v>
      </c>
      <c r="E13" s="116"/>
      <c r="F13" s="116"/>
      <c r="G13" s="116"/>
      <c r="H13" s="94"/>
      <c r="I13" s="94"/>
      <c r="J13" s="94"/>
      <c r="CA13" s="439"/>
    </row>
    <row r="14" spans="1:576" ht="18.75" x14ac:dyDescent="0.25">
      <c r="C14" s="24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GESTIONAR LA CREACION DE 12 PLAZAS PARA ATENDER LA DEMANDA ESTUDIANTIL Y LOS PROGRAMAS DE ATENCION a la comunidad</v>
      </c>
      <c r="D14" s="31"/>
      <c r="E14" s="116"/>
      <c r="F14" s="116"/>
      <c r="G14" s="116"/>
      <c r="H14" s="94"/>
      <c r="I14" s="94"/>
      <c r="J14" s="94"/>
      <c r="CA14" s="439"/>
    </row>
    <row r="15" spans="1:576" ht="15.75" thickBot="1" x14ac:dyDescent="0.3">
      <c r="C15" s="117"/>
      <c r="D15" s="31"/>
      <c r="E15" s="116"/>
      <c r="F15" s="116"/>
      <c r="G15" s="116"/>
      <c r="H15" s="94"/>
      <c r="I15" s="94"/>
      <c r="J15" s="94"/>
      <c r="CA15" s="439"/>
    </row>
    <row r="16" spans="1:576" ht="30.75" thickBot="1" x14ac:dyDescent="0.3">
      <c r="C16" s="157" t="s">
        <v>44</v>
      </c>
      <c r="D16" s="161" t="s">
        <v>55</v>
      </c>
      <c r="E16" s="194" t="s">
        <v>56</v>
      </c>
      <c r="F16" s="161" t="s">
        <v>57</v>
      </c>
      <c r="G16" s="158" t="s">
        <v>27</v>
      </c>
      <c r="H16" s="156" t="s">
        <v>195</v>
      </c>
      <c r="I16" s="159" t="s">
        <v>46</v>
      </c>
      <c r="J16" s="159" t="s">
        <v>196</v>
      </c>
      <c r="K16" s="159" t="s">
        <v>478</v>
      </c>
      <c r="L16" s="159" t="s">
        <v>479</v>
      </c>
      <c r="CA16" s="439"/>
    </row>
    <row r="17" spans="2:79" hidden="1" thickBot="1" x14ac:dyDescent="0.35">
      <c r="C17" s="160" t="s">
        <v>671</v>
      </c>
      <c r="D17" s="227"/>
      <c r="E17" s="175">
        <v>12</v>
      </c>
      <c r="F17" s="440">
        <f>HLOOKUP($C17,$BZ$2:$CM$3,2,0)</f>
        <v>41436.800000000003</v>
      </c>
      <c r="G17" s="136">
        <f>D17*E17*F17</f>
        <v>0</v>
      </c>
      <c r="H17" s="189" t="s">
        <v>193</v>
      </c>
      <c r="I17" s="137" t="s">
        <v>319</v>
      </c>
      <c r="J17" s="137" t="str">
        <f>VLOOKUP(I17,Presupuesto!$B$11:$C$586,2,0)</f>
        <v>SUELDOS Y SALARIOS BASICOS (11100-00)</v>
      </c>
      <c r="K17" s="258" t="s">
        <v>188</v>
      </c>
      <c r="L17" s="121" t="s">
        <v>462</v>
      </c>
      <c r="CA17" s="439"/>
    </row>
    <row r="18" spans="2:79" ht="14.45" hidden="1" x14ac:dyDescent="0.3">
      <c r="C18" s="195" t="s">
        <v>58</v>
      </c>
      <c r="D18" s="186"/>
      <c r="E18" s="177">
        <v>0</v>
      </c>
      <c r="F18" s="123">
        <f>IF(E17=0,"",(G17/E17)/12*E17)</f>
        <v>0</v>
      </c>
      <c r="G18" s="120">
        <f>F18</f>
        <v>0</v>
      </c>
      <c r="H18" s="187" t="s">
        <v>194</v>
      </c>
      <c r="I18" s="139" t="s">
        <v>320</v>
      </c>
      <c r="J18" s="139" t="str">
        <f>VLOOKUP(I18,Presupuesto!$B$11:$C$586,2,0)</f>
        <v>RESTRIBUCIONES A PERSONAL DIRECTIVO Y DE CONTROL (11300-00)</v>
      </c>
      <c r="K18" s="121" t="str">
        <f>$K$17</f>
        <v>Desarrollo Curricular</v>
      </c>
      <c r="L18" s="121" t="s">
        <v>480</v>
      </c>
      <c r="CA18" s="439"/>
    </row>
    <row r="19" spans="2:79" hidden="1" thickBot="1" x14ac:dyDescent="0.35">
      <c r="C19" s="196" t="s">
        <v>59</v>
      </c>
      <c r="D19" s="186"/>
      <c r="E19" s="177">
        <v>0</v>
      </c>
      <c r="F19" s="140">
        <f>IF(E17&lt;6,"",((E17-6)/12)*(G17/E17))</f>
        <v>0</v>
      </c>
      <c r="G19" s="120">
        <f>F19</f>
        <v>0</v>
      </c>
      <c r="H19" s="187" t="s">
        <v>194</v>
      </c>
      <c r="I19" s="124">
        <v>11500.02</v>
      </c>
      <c r="J19" s="124" t="e">
        <f>VLOOKUP(I19,Presupuesto!$B$11:$C$586,2,0)</f>
        <v>#N/A</v>
      </c>
      <c r="K19" s="121" t="str">
        <f t="shared" ref="K19:K67" si="0">$K$17</f>
        <v>Desarrollo Curricular</v>
      </c>
      <c r="L19" s="121" t="s">
        <v>463</v>
      </c>
      <c r="CA19" s="439"/>
    </row>
    <row r="20" spans="2:79" hidden="1" thickBot="1" x14ac:dyDescent="0.35">
      <c r="C20" s="160" t="s">
        <v>672</v>
      </c>
      <c r="D20" s="227"/>
      <c r="E20" s="175">
        <v>12</v>
      </c>
      <c r="F20" s="440">
        <f>HLOOKUP($C20,$BZ$2:$CM$3,2,0)</f>
        <v>37669.82</v>
      </c>
      <c r="G20" s="136">
        <f>D20*E20*F20</f>
        <v>0</v>
      </c>
      <c r="H20" s="189"/>
      <c r="I20" s="137">
        <v>11100.01</v>
      </c>
      <c r="J20" s="137" t="e">
        <f>VLOOKUP(I20,Presupuesto!$B$11:$C$586,2,0)</f>
        <v>#N/A</v>
      </c>
      <c r="K20" s="121" t="s">
        <v>546</v>
      </c>
      <c r="L20" s="121" t="s">
        <v>463</v>
      </c>
    </row>
    <row r="21" spans="2:79" ht="14.45" hidden="1" x14ac:dyDescent="0.3">
      <c r="C21" s="195" t="s">
        <v>58</v>
      </c>
      <c r="D21" s="186"/>
      <c r="E21" s="177">
        <v>0</v>
      </c>
      <c r="F21" s="123">
        <f>IF(E20=0,"",(G20/E20)/12*E20)</f>
        <v>0</v>
      </c>
      <c r="G21" s="120">
        <f>F21</f>
        <v>0</v>
      </c>
      <c r="H21" s="187"/>
      <c r="I21" s="139">
        <v>11500</v>
      </c>
      <c r="J21" s="139" t="e">
        <f>VLOOKUP(I21,Presupuesto!$B$11:$C$586,2,0)</f>
        <v>#N/A</v>
      </c>
      <c r="K21" s="121" t="str">
        <f t="shared" si="0"/>
        <v>Desarrollo Curricular</v>
      </c>
      <c r="L21" s="121" t="s">
        <v>463</v>
      </c>
    </row>
    <row r="22" spans="2:79" hidden="1" thickBot="1" x14ac:dyDescent="0.35">
      <c r="C22" s="196" t="s">
        <v>59</v>
      </c>
      <c r="D22" s="186"/>
      <c r="E22" s="177">
        <v>0</v>
      </c>
      <c r="F22" s="140">
        <f>IF(E20&lt;6,"",((E20-6)/12)*(G20/E20))</f>
        <v>0</v>
      </c>
      <c r="G22" s="120">
        <f>F22</f>
        <v>0</v>
      </c>
      <c r="H22" s="187"/>
      <c r="I22" s="124">
        <v>11500.02</v>
      </c>
      <c r="J22" s="124" t="e">
        <f>VLOOKUP(I22,Presupuesto!$B$11:$C$586,2,0)</f>
        <v>#N/A</v>
      </c>
      <c r="K22" s="121" t="str">
        <f t="shared" si="0"/>
        <v>Desarrollo Curricular</v>
      </c>
      <c r="L22" s="121" t="s">
        <v>463</v>
      </c>
    </row>
    <row r="23" spans="2:79" hidden="1" thickBot="1" x14ac:dyDescent="0.35">
      <c r="C23" s="160" t="s">
        <v>673</v>
      </c>
      <c r="D23" s="227"/>
      <c r="E23" s="175">
        <v>12</v>
      </c>
      <c r="F23" s="440">
        <f>HLOOKUP($C23,$BZ$2:$CM$3,2,0)</f>
        <v>33902.839999999997</v>
      </c>
      <c r="G23" s="136">
        <f>D23*E23*F23</f>
        <v>0</v>
      </c>
      <c r="H23" s="189"/>
      <c r="I23" s="137">
        <v>11100.01</v>
      </c>
      <c r="J23" s="137" t="e">
        <f>VLOOKUP(I23,Presupuesto!$B$11:$C$586,2,0)</f>
        <v>#N/A</v>
      </c>
      <c r="K23" s="121" t="s">
        <v>546</v>
      </c>
      <c r="L23" s="121" t="s">
        <v>463</v>
      </c>
    </row>
    <row r="24" spans="2:79" ht="14.45" hidden="1" x14ac:dyDescent="0.3">
      <c r="C24" s="195" t="s">
        <v>58</v>
      </c>
      <c r="D24" s="186"/>
      <c r="E24" s="177">
        <v>0</v>
      </c>
      <c r="F24" s="123">
        <f>IF(E23=0,"",(G23/E23)/12*E23)</f>
        <v>0</v>
      </c>
      <c r="G24" s="120">
        <f>F24</f>
        <v>0</v>
      </c>
      <c r="H24" s="187"/>
      <c r="I24" s="139">
        <v>11500</v>
      </c>
      <c r="J24" s="139" t="e">
        <f>VLOOKUP(I24,Presupuesto!$B$11:$C$586,2,0)</f>
        <v>#N/A</v>
      </c>
      <c r="K24" s="121" t="str">
        <f t="shared" si="0"/>
        <v>Desarrollo Curricular</v>
      </c>
      <c r="L24" s="121" t="s">
        <v>463</v>
      </c>
    </row>
    <row r="25" spans="2:79" hidden="1" thickBot="1" x14ac:dyDescent="0.35">
      <c r="C25" s="196" t="s">
        <v>59</v>
      </c>
      <c r="D25" s="186"/>
      <c r="E25" s="177">
        <v>0</v>
      </c>
      <c r="F25" s="140">
        <f>IF(E23&lt;6,"",((E23-6)/12)*(G23/E23))</f>
        <v>0</v>
      </c>
      <c r="G25" s="120">
        <f>F25</f>
        <v>0</v>
      </c>
      <c r="H25" s="187"/>
      <c r="I25" s="124">
        <v>11500.02</v>
      </c>
      <c r="J25" s="124" t="e">
        <f>VLOOKUP(I25,Presupuesto!$B$11:$C$586,2,0)</f>
        <v>#N/A</v>
      </c>
      <c r="K25" s="121" t="str">
        <f t="shared" si="0"/>
        <v>Desarrollo Curricular</v>
      </c>
      <c r="L25" s="121" t="s">
        <v>463</v>
      </c>
    </row>
    <row r="26" spans="2:79" hidden="1" thickBot="1" x14ac:dyDescent="0.35">
      <c r="C26" s="160" t="s">
        <v>674</v>
      </c>
      <c r="D26" s="227"/>
      <c r="E26" s="175">
        <v>12</v>
      </c>
      <c r="F26" s="440">
        <f>HLOOKUP($C26,$BZ$2:$CM$3,2,0)</f>
        <v>30135.85</v>
      </c>
      <c r="G26" s="136">
        <f>D26*E26*F26</f>
        <v>0</v>
      </c>
      <c r="H26" s="189"/>
      <c r="I26" s="137">
        <v>11100.01</v>
      </c>
      <c r="J26" s="137" t="e">
        <f>VLOOKUP(I26,Presupuesto!$B$11:$C$586,2,0)</f>
        <v>#N/A</v>
      </c>
      <c r="K26" s="121" t="s">
        <v>546</v>
      </c>
      <c r="L26" s="121" t="s">
        <v>463</v>
      </c>
    </row>
    <row r="27" spans="2:79" ht="14.45" hidden="1" x14ac:dyDescent="0.3">
      <c r="C27" s="195" t="s">
        <v>58</v>
      </c>
      <c r="D27" s="186"/>
      <c r="E27" s="177">
        <v>0</v>
      </c>
      <c r="F27" s="123">
        <f>IF(E26=0,"",(G26/E26)/12*E26)</f>
        <v>0</v>
      </c>
      <c r="G27" s="120">
        <f>F27</f>
        <v>0</v>
      </c>
      <c r="H27" s="187"/>
      <c r="I27" s="139">
        <v>11500</v>
      </c>
      <c r="J27" s="139" t="e">
        <f>VLOOKUP(I27,Presupuesto!$B$11:$C$586,2,0)</f>
        <v>#N/A</v>
      </c>
      <c r="K27" s="121" t="str">
        <f t="shared" si="0"/>
        <v>Desarrollo Curricular</v>
      </c>
      <c r="L27" s="121" t="s">
        <v>463</v>
      </c>
    </row>
    <row r="28" spans="2:79" hidden="1" thickBot="1" x14ac:dyDescent="0.35">
      <c r="C28" s="196" t="s">
        <v>59</v>
      </c>
      <c r="D28" s="186"/>
      <c r="E28" s="177">
        <v>0</v>
      </c>
      <c r="F28" s="140">
        <f>IF(E26&lt;6,"",((E26-6)/12)*(G26/E26))</f>
        <v>0</v>
      </c>
      <c r="G28" s="120">
        <f>F28</f>
        <v>0</v>
      </c>
      <c r="H28" s="187"/>
      <c r="I28" s="124">
        <v>11500.02</v>
      </c>
      <c r="J28" s="124" t="e">
        <f>VLOOKUP(I28,Presupuesto!$B$11:$C$586,2,0)</f>
        <v>#N/A</v>
      </c>
      <c r="K28" s="121" t="str">
        <f t="shared" si="0"/>
        <v>Desarrollo Curricular</v>
      </c>
      <c r="L28" s="121" t="s">
        <v>463</v>
      </c>
    </row>
    <row r="29" spans="2:79" ht="15.75" thickBot="1" x14ac:dyDescent="0.3">
      <c r="B29" s="108" t="s">
        <v>1740</v>
      </c>
      <c r="C29" s="160" t="s">
        <v>675</v>
      </c>
      <c r="D29" s="227">
        <v>2</v>
      </c>
      <c r="E29" s="175">
        <v>12</v>
      </c>
      <c r="F29" s="440">
        <f>HLOOKUP($C29,$BZ$2:$CM$3,2,0)</f>
        <v>28252.36</v>
      </c>
      <c r="G29" s="136">
        <f>D29*E29*F29</f>
        <v>678056.64</v>
      </c>
      <c r="H29" s="189" t="s">
        <v>193</v>
      </c>
      <c r="I29" s="137" t="s">
        <v>685</v>
      </c>
      <c r="J29" s="137" t="str">
        <f>VLOOKUP(I29,Presupuesto!$B$11:$C$586,2,0)</f>
        <v>SUELDOS Y SALARIOS PERMANENTES</v>
      </c>
      <c r="K29" s="121" t="s">
        <v>546</v>
      </c>
      <c r="L29" s="121" t="s">
        <v>463</v>
      </c>
    </row>
    <row r="30" spans="2:79" x14ac:dyDescent="0.25">
      <c r="C30" s="195" t="s">
        <v>58</v>
      </c>
      <c r="D30" s="186"/>
      <c r="E30" s="177">
        <v>0</v>
      </c>
      <c r="F30" s="123">
        <f>IF(E29=0,"",(G29/E29)/12*E29)</f>
        <v>56504.72</v>
      </c>
      <c r="G30" s="120">
        <f>F30</f>
        <v>56504.72</v>
      </c>
      <c r="H30" s="187" t="s">
        <v>193</v>
      </c>
      <c r="I30" s="139" t="s">
        <v>739</v>
      </c>
      <c r="J30" s="139" t="str">
        <f>VLOOKUP(I30,Presupuesto!$B$11:$C$586,2,0)</f>
        <v>DECIMO TERCER MES</v>
      </c>
      <c r="K30" s="121" t="str">
        <f t="shared" si="0"/>
        <v>Desarrollo Curricular</v>
      </c>
      <c r="L30" s="121" t="s">
        <v>463</v>
      </c>
    </row>
    <row r="31" spans="2:79" ht="15.75" thickBot="1" x14ac:dyDescent="0.3">
      <c r="C31" s="196" t="s">
        <v>59</v>
      </c>
      <c r="D31" s="186"/>
      <c r="E31" s="177">
        <v>0</v>
      </c>
      <c r="F31" s="140">
        <f>IF(E29&lt;6,"",((E29-6)/12)*(G29/E29))</f>
        <v>28252.36</v>
      </c>
      <c r="G31" s="120">
        <f>F31</f>
        <v>28252.36</v>
      </c>
      <c r="H31" s="187" t="s">
        <v>193</v>
      </c>
      <c r="I31" s="124" t="s">
        <v>741</v>
      </c>
      <c r="J31" s="124" t="str">
        <f>VLOOKUP(I31,Presupuesto!$B$11:$C$586,2,0)</f>
        <v>DECIMOCUARTO MES</v>
      </c>
      <c r="K31" s="121" t="str">
        <f t="shared" si="0"/>
        <v>Desarrollo Curricular</v>
      </c>
      <c r="L31" s="121" t="s">
        <v>463</v>
      </c>
    </row>
    <row r="32" spans="2:79" ht="15.75" thickBot="1" x14ac:dyDescent="0.3">
      <c r="B32" s="108" t="s">
        <v>1740</v>
      </c>
      <c r="C32" s="160" t="s">
        <v>676</v>
      </c>
      <c r="D32" s="227">
        <v>10</v>
      </c>
      <c r="E32" s="175">
        <v>12</v>
      </c>
      <c r="F32" s="440">
        <f>HLOOKUP($C32,$BZ$2:$CM$3,2,0)</f>
        <v>26368.87</v>
      </c>
      <c r="G32" s="136">
        <f>D32*E32*F32</f>
        <v>3164264.4</v>
      </c>
      <c r="H32" s="189" t="s">
        <v>193</v>
      </c>
      <c r="I32" s="137" t="s">
        <v>685</v>
      </c>
      <c r="J32" s="137" t="str">
        <f>VLOOKUP(I32,Presupuesto!$B$11:$C$586,2,0)</f>
        <v>SUELDOS Y SALARIOS PERMANENTES</v>
      </c>
      <c r="K32" s="121" t="s">
        <v>546</v>
      </c>
      <c r="L32" s="121" t="s">
        <v>463</v>
      </c>
    </row>
    <row r="33" spans="3:12" x14ac:dyDescent="0.25">
      <c r="C33" s="195" t="s">
        <v>58</v>
      </c>
      <c r="D33" s="186"/>
      <c r="E33" s="177">
        <v>0</v>
      </c>
      <c r="F33" s="123">
        <f>IF(E32=0,"",(G32/E32)/12*E32)</f>
        <v>263688.7</v>
      </c>
      <c r="G33" s="120">
        <f>F33</f>
        <v>263688.7</v>
      </c>
      <c r="H33" s="187" t="s">
        <v>193</v>
      </c>
      <c r="I33" s="139" t="s">
        <v>739</v>
      </c>
      <c r="J33" s="139" t="str">
        <f>VLOOKUP(I33,Presupuesto!$B$11:$C$586,2,0)</f>
        <v>DECIMO TERCER MES</v>
      </c>
      <c r="K33" s="121" t="str">
        <f t="shared" si="0"/>
        <v>Desarrollo Curricular</v>
      </c>
      <c r="L33" s="121" t="s">
        <v>463</v>
      </c>
    </row>
    <row r="34" spans="3:12" x14ac:dyDescent="0.25">
      <c r="C34" s="122" t="s">
        <v>59</v>
      </c>
      <c r="D34" s="186"/>
      <c r="E34" s="177">
        <v>0</v>
      </c>
      <c r="F34" s="140">
        <f>IF(E32&lt;6,"",((E32-6)/12)*(G32/E32))</f>
        <v>131844.35</v>
      </c>
      <c r="G34" s="120">
        <f>F34</f>
        <v>131844.35</v>
      </c>
      <c r="H34" s="187" t="s">
        <v>193</v>
      </c>
      <c r="I34" s="124" t="s">
        <v>741</v>
      </c>
      <c r="J34" s="124" t="str">
        <f>VLOOKUP(I34,Presupuesto!$B$11:$C$586,2,0)</f>
        <v>DECIMOCUARTO MES</v>
      </c>
      <c r="K34" s="121" t="str">
        <f t="shared" si="0"/>
        <v>Desarrollo Curricular</v>
      </c>
      <c r="L34" s="121" t="s">
        <v>463</v>
      </c>
    </row>
    <row r="35" spans="3:12" hidden="1" thickBot="1" x14ac:dyDescent="0.35">
      <c r="C35" s="160" t="s">
        <v>677</v>
      </c>
      <c r="D35" s="227"/>
      <c r="E35" s="175">
        <v>12</v>
      </c>
      <c r="F35" s="440">
        <f>HLOOKUP($C35,$BZ$2:$CM$3,2,0)</f>
        <v>17893.16</v>
      </c>
      <c r="G35" s="136">
        <f>D35*E35*F35</f>
        <v>0</v>
      </c>
      <c r="H35" s="189"/>
      <c r="I35" s="137">
        <v>11100.01</v>
      </c>
      <c r="J35" s="137" t="e">
        <f>VLOOKUP(I35,Presupuesto!$B$11:$C$586,2,0)</f>
        <v>#N/A</v>
      </c>
      <c r="K35" s="121" t="s">
        <v>546</v>
      </c>
      <c r="L35" s="121" t="s">
        <v>463</v>
      </c>
    </row>
    <row r="36" spans="3:12" ht="14.45" hidden="1" x14ac:dyDescent="0.3">
      <c r="C36" s="195" t="s">
        <v>58</v>
      </c>
      <c r="D36" s="186"/>
      <c r="E36" s="177">
        <v>0</v>
      </c>
      <c r="F36" s="123">
        <f>IF(E35=0,"",(G35/E35)/12*E35)</f>
        <v>0</v>
      </c>
      <c r="G36" s="120">
        <f>F36</f>
        <v>0</v>
      </c>
      <c r="H36" s="187"/>
      <c r="I36" s="139">
        <v>11500</v>
      </c>
      <c r="J36" s="139" t="e">
        <f>VLOOKUP(I36,Presupuesto!$B$11:$C$586,2,0)</f>
        <v>#N/A</v>
      </c>
      <c r="K36" s="121" t="str">
        <f t="shared" si="0"/>
        <v>Desarrollo Curricular</v>
      </c>
      <c r="L36" s="121" t="s">
        <v>463</v>
      </c>
    </row>
    <row r="37" spans="3:12" hidden="1" thickBot="1" x14ac:dyDescent="0.35">
      <c r="C37" s="196" t="s">
        <v>59</v>
      </c>
      <c r="D37" s="186"/>
      <c r="E37" s="177">
        <v>0</v>
      </c>
      <c r="F37" s="140">
        <f>IF(E35&lt;6,"",((E35-6)/12)*(G35/E35))</f>
        <v>0</v>
      </c>
      <c r="G37" s="120">
        <f>F37</f>
        <v>0</v>
      </c>
      <c r="H37" s="187"/>
      <c r="I37" s="124">
        <v>11500.02</v>
      </c>
      <c r="J37" s="124" t="e">
        <f>VLOOKUP(I37,Presupuesto!$B$11:$C$586,2,0)</f>
        <v>#N/A</v>
      </c>
      <c r="K37" s="121" t="str">
        <f t="shared" si="0"/>
        <v>Desarrollo Curricular</v>
      </c>
      <c r="L37" s="121" t="s">
        <v>463</v>
      </c>
    </row>
    <row r="38" spans="3:12" hidden="1" thickBot="1" x14ac:dyDescent="0.35">
      <c r="C38" s="160" t="s">
        <v>678</v>
      </c>
      <c r="D38" s="227"/>
      <c r="E38" s="175">
        <v>12</v>
      </c>
      <c r="F38" s="440">
        <f>HLOOKUP($C38,$BZ$2:$CM$3,2,0)</f>
        <v>16951.419999999998</v>
      </c>
      <c r="G38" s="136">
        <f>D38*E38*F38</f>
        <v>0</v>
      </c>
      <c r="H38" s="189"/>
      <c r="I38" s="137">
        <v>11100.01</v>
      </c>
      <c r="J38" s="137" t="e">
        <f>VLOOKUP(I38,Presupuesto!$B$11:$C$586,2,0)</f>
        <v>#N/A</v>
      </c>
      <c r="K38" s="121" t="s">
        <v>546</v>
      </c>
      <c r="L38" s="121" t="s">
        <v>463</v>
      </c>
    </row>
    <row r="39" spans="3:12" ht="14.45" hidden="1" x14ac:dyDescent="0.3">
      <c r="C39" s="195" t="s">
        <v>58</v>
      </c>
      <c r="D39" s="186"/>
      <c r="E39" s="177">
        <v>0</v>
      </c>
      <c r="F39" s="123">
        <f>IF(E38=0,"",(G38/E38)/12*E38)</f>
        <v>0</v>
      </c>
      <c r="G39" s="120">
        <f>F39</f>
        <v>0</v>
      </c>
      <c r="H39" s="187"/>
      <c r="I39" s="139">
        <v>11500</v>
      </c>
      <c r="J39" s="139" t="e">
        <f>VLOOKUP(I39,Presupuesto!$B$11:$C$586,2,0)</f>
        <v>#N/A</v>
      </c>
      <c r="K39" s="121" t="str">
        <f t="shared" si="0"/>
        <v>Desarrollo Curricular</v>
      </c>
      <c r="L39" s="121" t="s">
        <v>463</v>
      </c>
    </row>
    <row r="40" spans="3:12" hidden="1" thickBot="1" x14ac:dyDescent="0.35">
      <c r="C40" s="196" t="s">
        <v>59</v>
      </c>
      <c r="D40" s="186"/>
      <c r="E40" s="177">
        <v>0</v>
      </c>
      <c r="F40" s="140">
        <f>IF(E38&lt;6,"",((E38-6)/12)*(G38/E38))</f>
        <v>0</v>
      </c>
      <c r="G40" s="120">
        <f>F40</f>
        <v>0</v>
      </c>
      <c r="H40" s="187"/>
      <c r="I40" s="124">
        <v>11500.02</v>
      </c>
      <c r="J40" s="124" t="e">
        <f>VLOOKUP(I40,Presupuesto!$B$11:$C$586,2,0)</f>
        <v>#N/A</v>
      </c>
      <c r="K40" s="121" t="str">
        <f t="shared" si="0"/>
        <v>Desarrollo Curricular</v>
      </c>
      <c r="L40" s="121" t="s">
        <v>463</v>
      </c>
    </row>
    <row r="41" spans="3:12" hidden="1" thickBot="1" x14ac:dyDescent="0.35">
      <c r="C41" s="160" t="s">
        <v>679</v>
      </c>
      <c r="D41" s="227"/>
      <c r="E41" s="175">
        <v>12</v>
      </c>
      <c r="F41" s="440">
        <f>HLOOKUP($C41,$BZ$2:$CM$3,2,0)</f>
        <v>13184.44</v>
      </c>
      <c r="G41" s="136">
        <f>D41*E41*F41</f>
        <v>0</v>
      </c>
      <c r="H41" s="189"/>
      <c r="I41" s="137">
        <v>11100.01</v>
      </c>
      <c r="J41" s="137" t="e">
        <f>VLOOKUP(I41,Presupuesto!$B$11:$C$586,2,0)</f>
        <v>#N/A</v>
      </c>
      <c r="K41" s="121" t="s">
        <v>546</v>
      </c>
      <c r="L41" s="121" t="s">
        <v>463</v>
      </c>
    </row>
    <row r="42" spans="3:12" ht="14.45" hidden="1" x14ac:dyDescent="0.3">
      <c r="C42" s="195" t="s">
        <v>58</v>
      </c>
      <c r="D42" s="186"/>
      <c r="E42" s="177">
        <v>0</v>
      </c>
      <c r="F42" s="123">
        <f>IF(E41=0,"",(G41/E41)/12*E41)</f>
        <v>0</v>
      </c>
      <c r="G42" s="120">
        <f>F42</f>
        <v>0</v>
      </c>
      <c r="H42" s="187"/>
      <c r="I42" s="139">
        <v>11500</v>
      </c>
      <c r="J42" s="139" t="e">
        <f>VLOOKUP(I42,Presupuesto!$B$11:$C$586,2,0)</f>
        <v>#N/A</v>
      </c>
      <c r="K42" s="121" t="str">
        <f t="shared" si="0"/>
        <v>Desarrollo Curricular</v>
      </c>
      <c r="L42" s="121" t="s">
        <v>463</v>
      </c>
    </row>
    <row r="43" spans="3:12" hidden="1" thickBot="1" x14ac:dyDescent="0.35">
      <c r="C43" s="196" t="s">
        <v>59</v>
      </c>
      <c r="D43" s="186"/>
      <c r="E43" s="177">
        <v>0</v>
      </c>
      <c r="F43" s="140">
        <f>IF(E41&lt;6,"",((E41-6)/12)*(G41/E41))</f>
        <v>0</v>
      </c>
      <c r="G43" s="120">
        <f>F43</f>
        <v>0</v>
      </c>
      <c r="H43" s="187"/>
      <c r="I43" s="124">
        <v>11500.02</v>
      </c>
      <c r="J43" s="124" t="e">
        <f>VLOOKUP(I43,Presupuesto!$B$11:$C$586,2,0)</f>
        <v>#N/A</v>
      </c>
      <c r="K43" s="121" t="str">
        <f t="shared" si="0"/>
        <v>Desarrollo Curricular</v>
      </c>
      <c r="L43" s="121" t="s">
        <v>463</v>
      </c>
    </row>
    <row r="44" spans="3:12" hidden="1" thickBot="1" x14ac:dyDescent="0.35">
      <c r="C44" s="160" t="s">
        <v>680</v>
      </c>
      <c r="D44" s="227"/>
      <c r="E44" s="175">
        <v>12</v>
      </c>
      <c r="F44" s="440">
        <f>HLOOKUP($C44,$BZ$2:$CM$3,2,0)</f>
        <v>15032.56</v>
      </c>
      <c r="G44" s="136">
        <f>D44*E44*F44</f>
        <v>0</v>
      </c>
      <c r="H44" s="189"/>
      <c r="I44" s="137">
        <v>11100.01</v>
      </c>
      <c r="J44" s="137" t="e">
        <f>VLOOKUP(I44,Presupuesto!$B$11:$C$586,2,0)</f>
        <v>#N/A</v>
      </c>
      <c r="K44" s="121" t="s">
        <v>546</v>
      </c>
      <c r="L44" s="121" t="s">
        <v>463</v>
      </c>
    </row>
    <row r="45" spans="3:12" ht="14.45" hidden="1" x14ac:dyDescent="0.3">
      <c r="C45" s="195" t="s">
        <v>58</v>
      </c>
      <c r="D45" s="186"/>
      <c r="E45" s="177">
        <v>0</v>
      </c>
      <c r="F45" s="123">
        <f>IF(E44=0,"",(G44/E44)/12*E44)</f>
        <v>0</v>
      </c>
      <c r="G45" s="120">
        <f>F45</f>
        <v>0</v>
      </c>
      <c r="H45" s="187"/>
      <c r="I45" s="139">
        <v>11500</v>
      </c>
      <c r="J45" s="139" t="e">
        <f>VLOOKUP(I45,Presupuesto!$B$11:$C$586,2,0)</f>
        <v>#N/A</v>
      </c>
      <c r="K45" s="121" t="str">
        <f t="shared" si="0"/>
        <v>Desarrollo Curricular</v>
      </c>
      <c r="L45" s="121" t="s">
        <v>463</v>
      </c>
    </row>
    <row r="46" spans="3:12" hidden="1" thickBot="1" x14ac:dyDescent="0.35">
      <c r="C46" s="196" t="s">
        <v>59</v>
      </c>
      <c r="D46" s="186"/>
      <c r="E46" s="177">
        <v>0</v>
      </c>
      <c r="F46" s="140">
        <f>IF(E44&lt;6,"",((E44-6)/12)*(G44/E44))</f>
        <v>0</v>
      </c>
      <c r="G46" s="120">
        <f>F46</f>
        <v>0</v>
      </c>
      <c r="H46" s="187"/>
      <c r="I46" s="124">
        <v>11500.02</v>
      </c>
      <c r="J46" s="124" t="e">
        <f>VLOOKUP(I46,Presupuesto!$B$11:$C$586,2,0)</f>
        <v>#N/A</v>
      </c>
      <c r="K46" s="121" t="str">
        <f t="shared" si="0"/>
        <v>Desarrollo Curricular</v>
      </c>
      <c r="L46" s="121" t="s">
        <v>463</v>
      </c>
    </row>
    <row r="47" spans="3:12" hidden="1" thickBot="1" x14ac:dyDescent="0.35">
      <c r="C47" s="160" t="s">
        <v>681</v>
      </c>
      <c r="D47" s="227"/>
      <c r="E47" s="175">
        <v>12</v>
      </c>
      <c r="F47" s="440">
        <f>HLOOKUP($C47,$BZ$2:$CM$3,2,0)</f>
        <v>13264.02</v>
      </c>
      <c r="G47" s="136">
        <f>D47*E47*F47</f>
        <v>0</v>
      </c>
      <c r="H47" s="189"/>
      <c r="I47" s="137">
        <v>11100.01</v>
      </c>
      <c r="J47" s="137" t="e">
        <f>VLOOKUP(I47,Presupuesto!$B$11:$C$586,2,0)</f>
        <v>#N/A</v>
      </c>
      <c r="K47" s="121" t="s">
        <v>546</v>
      </c>
      <c r="L47" s="121" t="s">
        <v>463</v>
      </c>
    </row>
    <row r="48" spans="3:12" ht="14.45" hidden="1" x14ac:dyDescent="0.3">
      <c r="C48" s="195" t="s">
        <v>58</v>
      </c>
      <c r="D48" s="186"/>
      <c r="E48" s="177">
        <v>0</v>
      </c>
      <c r="F48" s="123">
        <f>IF(E47=0,"",(G47/E47)/12*E47)</f>
        <v>0</v>
      </c>
      <c r="G48" s="120">
        <f>F48</f>
        <v>0</v>
      </c>
      <c r="H48" s="187"/>
      <c r="I48" s="139">
        <v>11500</v>
      </c>
      <c r="J48" s="139" t="e">
        <f>VLOOKUP(I48,Presupuesto!$B$11:$C$586,2,0)</f>
        <v>#N/A</v>
      </c>
      <c r="K48" s="121" t="str">
        <f t="shared" si="0"/>
        <v>Desarrollo Curricular</v>
      </c>
      <c r="L48" s="121" t="s">
        <v>463</v>
      </c>
    </row>
    <row r="49" spans="2:12" hidden="1" thickBot="1" x14ac:dyDescent="0.35">
      <c r="C49" s="196" t="s">
        <v>59</v>
      </c>
      <c r="D49" s="186"/>
      <c r="E49" s="177">
        <v>0</v>
      </c>
      <c r="F49" s="140">
        <f>IF(E47&lt;6,"",((E47-6)/12)*(G47/E47))</f>
        <v>0</v>
      </c>
      <c r="G49" s="120">
        <f>F49</f>
        <v>0</v>
      </c>
      <c r="H49" s="187"/>
      <c r="I49" s="124">
        <v>11500.02</v>
      </c>
      <c r="J49" s="124" t="e">
        <f>VLOOKUP(I49,Presupuesto!$B$11:$C$586,2,0)</f>
        <v>#N/A</v>
      </c>
      <c r="K49" s="121" t="str">
        <f t="shared" si="0"/>
        <v>Desarrollo Curricular</v>
      </c>
      <c r="L49" s="121" t="s">
        <v>463</v>
      </c>
    </row>
    <row r="50" spans="2:12" hidden="1" thickBot="1" x14ac:dyDescent="0.35">
      <c r="C50" s="160" t="s">
        <v>682</v>
      </c>
      <c r="D50" s="227"/>
      <c r="E50" s="175">
        <v>12</v>
      </c>
      <c r="F50" s="440">
        <f>HLOOKUP($C50,$BZ$2:$CM$3,2,0)</f>
        <v>12379.75</v>
      </c>
      <c r="G50" s="136">
        <f>D50*E50*F50</f>
        <v>0</v>
      </c>
      <c r="H50" s="189"/>
      <c r="I50" s="137">
        <v>11100.01</v>
      </c>
      <c r="J50" s="137" t="e">
        <f>VLOOKUP(I50,Presupuesto!$B$11:$C$586,2,0)</f>
        <v>#N/A</v>
      </c>
      <c r="K50" s="121" t="s">
        <v>546</v>
      </c>
      <c r="L50" s="121" t="s">
        <v>463</v>
      </c>
    </row>
    <row r="51" spans="2:12" ht="14.45" hidden="1" x14ac:dyDescent="0.3">
      <c r="C51" s="195" t="s">
        <v>58</v>
      </c>
      <c r="D51" s="186"/>
      <c r="E51" s="177">
        <v>0</v>
      </c>
      <c r="F51" s="123">
        <f>IF(E50=0,"",(G50/E50)/12*E50)</f>
        <v>0</v>
      </c>
      <c r="G51" s="120">
        <f>F51</f>
        <v>0</v>
      </c>
      <c r="H51" s="187"/>
      <c r="I51" s="139">
        <v>11500</v>
      </c>
      <c r="J51" s="139" t="e">
        <f>VLOOKUP(I51,Presupuesto!$B$11:$C$586,2,0)</f>
        <v>#N/A</v>
      </c>
      <c r="K51" s="121" t="str">
        <f t="shared" si="0"/>
        <v>Desarrollo Curricular</v>
      </c>
      <c r="L51" s="121" t="s">
        <v>463</v>
      </c>
    </row>
    <row r="52" spans="2:12" hidden="1" thickBot="1" x14ac:dyDescent="0.35">
      <c r="C52" s="196" t="s">
        <v>59</v>
      </c>
      <c r="D52" s="186"/>
      <c r="E52" s="177">
        <v>0</v>
      </c>
      <c r="F52" s="140">
        <f>IF(E50&lt;6,"",((E50-6)/12)*(G50/E50))</f>
        <v>0</v>
      </c>
      <c r="G52" s="120">
        <f>F52</f>
        <v>0</v>
      </c>
      <c r="H52" s="187"/>
      <c r="I52" s="124">
        <v>11500.02</v>
      </c>
      <c r="J52" s="124" t="e">
        <f>VLOOKUP(I52,Presupuesto!$B$11:$C$586,2,0)</f>
        <v>#N/A</v>
      </c>
      <c r="K52" s="121" t="str">
        <f t="shared" si="0"/>
        <v>Desarrollo Curricular</v>
      </c>
      <c r="L52" s="121" t="s">
        <v>463</v>
      </c>
    </row>
    <row r="53" spans="2:12" hidden="1" thickBot="1" x14ac:dyDescent="0.35">
      <c r="C53" s="160" t="s">
        <v>683</v>
      </c>
      <c r="D53" s="227"/>
      <c r="E53" s="175">
        <v>12</v>
      </c>
      <c r="F53" s="440">
        <f>HLOOKUP($C53,$BZ$2:$CM$3,2,0)</f>
        <v>439.49</v>
      </c>
      <c r="G53" s="136">
        <f>D53*E53*F53</f>
        <v>0</v>
      </c>
      <c r="H53" s="189"/>
      <c r="I53" s="137">
        <v>11100.01</v>
      </c>
      <c r="J53" s="137" t="e">
        <f>VLOOKUP(I53,Presupuesto!$B$11:$C$586,2,0)</f>
        <v>#N/A</v>
      </c>
      <c r="K53" s="121" t="s">
        <v>546</v>
      </c>
      <c r="L53" s="121" t="s">
        <v>463</v>
      </c>
    </row>
    <row r="54" spans="2:12" ht="14.45" hidden="1" x14ac:dyDescent="0.3">
      <c r="C54" s="195" t="s">
        <v>58</v>
      </c>
      <c r="D54" s="186"/>
      <c r="E54" s="177">
        <v>0</v>
      </c>
      <c r="F54" s="123">
        <f>IF(E53=0,"",(G53/E53)/12*E53)</f>
        <v>0</v>
      </c>
      <c r="G54" s="120">
        <f>F54</f>
        <v>0</v>
      </c>
      <c r="H54" s="187"/>
      <c r="I54" s="139">
        <v>11500</v>
      </c>
      <c r="J54" s="139" t="e">
        <f>VLOOKUP(I54,Presupuesto!$B$11:$C$586,2,0)</f>
        <v>#N/A</v>
      </c>
      <c r="K54" s="121" t="str">
        <f t="shared" si="0"/>
        <v>Desarrollo Curricular</v>
      </c>
      <c r="L54" s="121" t="s">
        <v>463</v>
      </c>
    </row>
    <row r="55" spans="2:12" hidden="1" thickBot="1" x14ac:dyDescent="0.35">
      <c r="C55" s="196" t="s">
        <v>59</v>
      </c>
      <c r="D55" s="186"/>
      <c r="E55" s="177">
        <v>0</v>
      </c>
      <c r="F55" s="140">
        <f>IF(E53&lt;6,"",((E53-6)/12)*(G53/E53))</f>
        <v>0</v>
      </c>
      <c r="G55" s="120">
        <f>F55</f>
        <v>0</v>
      </c>
      <c r="H55" s="187"/>
      <c r="I55" s="124">
        <v>11500.02</v>
      </c>
      <c r="J55" s="124" t="e">
        <f>VLOOKUP(I55,Presupuesto!$B$11:$C$586,2,0)</f>
        <v>#N/A</v>
      </c>
      <c r="K55" s="121" t="str">
        <f t="shared" si="0"/>
        <v>Desarrollo Curricular</v>
      </c>
      <c r="L55" s="121" t="s">
        <v>463</v>
      </c>
    </row>
    <row r="56" spans="2:12" hidden="1" thickBot="1" x14ac:dyDescent="0.35">
      <c r="C56" s="160" t="s">
        <v>684</v>
      </c>
      <c r="D56" s="227"/>
      <c r="E56" s="175">
        <v>12</v>
      </c>
      <c r="F56" s="440">
        <f>HLOOKUP($C56,$BZ$2:$CM$3,2,0)</f>
        <v>1904.46</v>
      </c>
      <c r="G56" s="136">
        <f>D56*E56*F56</f>
        <v>0</v>
      </c>
      <c r="H56" s="189"/>
      <c r="I56" s="137">
        <v>11100.01</v>
      </c>
      <c r="J56" s="137" t="e">
        <f>VLOOKUP(I56,Presupuesto!$B$11:$C$586,2,0)</f>
        <v>#N/A</v>
      </c>
      <c r="K56" s="121" t="s">
        <v>546</v>
      </c>
      <c r="L56" s="121" t="s">
        <v>463</v>
      </c>
    </row>
    <row r="57" spans="2:12" ht="14.45" hidden="1" x14ac:dyDescent="0.3">
      <c r="C57" s="195" t="s">
        <v>58</v>
      </c>
      <c r="D57" s="186"/>
      <c r="E57" s="177">
        <v>0</v>
      </c>
      <c r="F57" s="123">
        <f>IF(E56=0,"",(G56/E56)/12*E56)</f>
        <v>0</v>
      </c>
      <c r="G57" s="120">
        <f>F57</f>
        <v>0</v>
      </c>
      <c r="H57" s="187"/>
      <c r="I57" s="139">
        <v>11500</v>
      </c>
      <c r="J57" s="139" t="e">
        <f>VLOOKUP(I57,Presupuesto!$B$11:$C$586,2,0)</f>
        <v>#N/A</v>
      </c>
      <c r="K57" s="121" t="str">
        <f t="shared" si="0"/>
        <v>Desarrollo Curricular</v>
      </c>
      <c r="L57" s="121" t="s">
        <v>463</v>
      </c>
    </row>
    <row r="58" spans="2:12" hidden="1" thickBot="1" x14ac:dyDescent="0.35">
      <c r="C58" s="196" t="s">
        <v>59</v>
      </c>
      <c r="D58" s="186"/>
      <c r="E58" s="177">
        <v>0</v>
      </c>
      <c r="F58" s="140">
        <f>IF(E56&lt;6,"",((E56-6)/12)*(G56/E56))</f>
        <v>0</v>
      </c>
      <c r="G58" s="120">
        <f>F58</f>
        <v>0</v>
      </c>
      <c r="H58" s="187"/>
      <c r="I58" s="124">
        <v>11500.02</v>
      </c>
      <c r="J58" s="124" t="e">
        <f>VLOOKUP(I58,Presupuesto!$B$11:$C$586,2,0)</f>
        <v>#N/A</v>
      </c>
      <c r="K58" s="121" t="str">
        <f t="shared" si="0"/>
        <v>Desarrollo Curricular</v>
      </c>
      <c r="L58" s="121" t="s">
        <v>463</v>
      </c>
    </row>
    <row r="59" spans="2:12" hidden="1" thickBot="1" x14ac:dyDescent="0.35">
      <c r="B59" s="108" t="s">
        <v>1741</v>
      </c>
      <c r="C59" s="163" t="s">
        <v>84</v>
      </c>
      <c r="D59" s="227"/>
      <c r="E59" s="175">
        <v>12</v>
      </c>
      <c r="F59" s="162">
        <v>3000</v>
      </c>
      <c r="G59" s="136">
        <f>D59*E59*F59</f>
        <v>0</v>
      </c>
      <c r="H59" s="189" t="s">
        <v>193</v>
      </c>
      <c r="I59" s="137" t="s">
        <v>685</v>
      </c>
      <c r="J59" s="137" t="str">
        <f>VLOOKUP(I59,Presupuesto!$B$11:$C$586,2,0)</f>
        <v>SUELDOS Y SALARIOS PERMANENTES</v>
      </c>
      <c r="K59" s="121" t="str">
        <f t="shared" si="0"/>
        <v>Desarrollo Curricular</v>
      </c>
      <c r="L59" s="121" t="s">
        <v>463</v>
      </c>
    </row>
    <row r="60" spans="2:12" ht="14.45" hidden="1" x14ac:dyDescent="0.3">
      <c r="C60" s="195" t="s">
        <v>58</v>
      </c>
      <c r="D60" s="186"/>
      <c r="E60" s="177">
        <v>0</v>
      </c>
      <c r="F60" s="140">
        <f>IF(E59=0,"",(G59/E59)/12*E59)</f>
        <v>0</v>
      </c>
      <c r="G60" s="120">
        <f>F60</f>
        <v>0</v>
      </c>
      <c r="H60" s="187" t="s">
        <v>193</v>
      </c>
      <c r="I60" s="124" t="s">
        <v>739</v>
      </c>
      <c r="J60" s="124" t="str">
        <f>VLOOKUP(I60,Presupuesto!$B$11:$C$586,2,0)</f>
        <v>DECIMO TERCER MES</v>
      </c>
      <c r="K60" s="121" t="str">
        <f t="shared" si="0"/>
        <v>Desarrollo Curricular</v>
      </c>
      <c r="L60" s="121" t="s">
        <v>462</v>
      </c>
    </row>
    <row r="61" spans="2:12" hidden="1" thickBot="1" x14ac:dyDescent="0.35">
      <c r="C61" s="196" t="s">
        <v>59</v>
      </c>
      <c r="D61" s="186"/>
      <c r="E61" s="177">
        <v>0</v>
      </c>
      <c r="F61" s="123">
        <f>IF(E59&lt;6,"",((E59-6)/12)*(G59/E59))</f>
        <v>0</v>
      </c>
      <c r="G61" s="120">
        <f>F61</f>
        <v>0</v>
      </c>
      <c r="H61" s="187" t="s">
        <v>193</v>
      </c>
      <c r="I61" s="124" t="s">
        <v>741</v>
      </c>
      <c r="J61" s="124" t="str">
        <f>VLOOKUP(I61,Presupuesto!$B$11:$C$586,2,0)</f>
        <v>DECIMOCUARTO MES</v>
      </c>
      <c r="K61" s="121" t="str">
        <f t="shared" si="0"/>
        <v>Desarrollo Curricular</v>
      </c>
      <c r="L61" s="121" t="s">
        <v>467</v>
      </c>
    </row>
    <row r="62" spans="2:12" hidden="1" thickBot="1" x14ac:dyDescent="0.35">
      <c r="C62" s="163" t="s">
        <v>60</v>
      </c>
      <c r="D62" s="227"/>
      <c r="E62" s="175">
        <v>12</v>
      </c>
      <c r="F62" s="141">
        <v>30000</v>
      </c>
      <c r="G62" s="136">
        <f>D62*E62*F62</f>
        <v>0</v>
      </c>
      <c r="H62" s="189"/>
      <c r="I62" s="137">
        <v>24900</v>
      </c>
      <c r="J62" s="137" t="e">
        <f>VLOOKUP(I62,Presupuesto!$B$11:$C$586,2,0)</f>
        <v>#N/A</v>
      </c>
      <c r="K62" s="121" t="str">
        <f t="shared" si="0"/>
        <v>Desarrollo Curricular</v>
      </c>
      <c r="L62" s="121" t="s">
        <v>462</v>
      </c>
    </row>
    <row r="63" spans="2:12" ht="14.45" hidden="1" x14ac:dyDescent="0.3">
      <c r="C63" s="195" t="s">
        <v>58</v>
      </c>
      <c r="D63" s="186"/>
      <c r="E63" s="177">
        <v>0</v>
      </c>
      <c r="F63" s="123">
        <v>0</v>
      </c>
      <c r="G63" s="120">
        <f>F63</f>
        <v>0</v>
      </c>
      <c r="H63" s="187"/>
      <c r="I63" s="124">
        <v>24900</v>
      </c>
      <c r="J63" s="124" t="e">
        <f>VLOOKUP(I63,Presupuesto!$B$11:$C$586,2,0)</f>
        <v>#N/A</v>
      </c>
      <c r="K63" s="121" t="str">
        <f t="shared" si="0"/>
        <v>Desarrollo Curricular</v>
      </c>
      <c r="L63" s="121" t="s">
        <v>462</v>
      </c>
    </row>
    <row r="64" spans="2:12" hidden="1" thickBot="1" x14ac:dyDescent="0.35">
      <c r="C64" s="196" t="s">
        <v>59</v>
      </c>
      <c r="D64" s="186"/>
      <c r="E64" s="177">
        <v>0</v>
      </c>
      <c r="F64" s="123">
        <v>0</v>
      </c>
      <c r="G64" s="120">
        <f>F64</f>
        <v>0</v>
      </c>
      <c r="H64" s="187"/>
      <c r="I64" s="124"/>
      <c r="J64" s="124" t="e">
        <f>VLOOKUP(I64,Presupuesto!$B$11:$C$586,2,0)</f>
        <v>#N/A</v>
      </c>
      <c r="K64" s="121" t="str">
        <f t="shared" si="0"/>
        <v>Desarrollo Curricular</v>
      </c>
      <c r="L64" s="121" t="s">
        <v>462</v>
      </c>
    </row>
    <row r="65" spans="2:79" hidden="1" thickBot="1" x14ac:dyDescent="0.35">
      <c r="C65" s="163" t="s">
        <v>61</v>
      </c>
      <c r="D65" s="227"/>
      <c r="E65" s="175">
        <v>12</v>
      </c>
      <c r="F65" s="141">
        <v>30000</v>
      </c>
      <c r="G65" s="136">
        <f>D65*E65*F65</f>
        <v>0</v>
      </c>
      <c r="H65" s="189" t="s">
        <v>193</v>
      </c>
      <c r="I65" s="137">
        <v>11100.01</v>
      </c>
      <c r="J65" s="137" t="e">
        <f>VLOOKUP(I65,Presupuesto!$B$11:$C$586,2,0)</f>
        <v>#N/A</v>
      </c>
      <c r="K65" s="121" t="str">
        <f t="shared" si="0"/>
        <v>Desarrollo Curricular</v>
      </c>
      <c r="L65" s="121" t="s">
        <v>462</v>
      </c>
    </row>
    <row r="66" spans="2:79" ht="14.45" hidden="1" x14ac:dyDescent="0.3">
      <c r="C66" s="195" t="s">
        <v>58</v>
      </c>
      <c r="D66" s="193"/>
      <c r="E66" s="154">
        <v>0</v>
      </c>
      <c r="F66" s="142">
        <f>IF(E65=0,"",(G65/E65)/12*E65)</f>
        <v>0</v>
      </c>
      <c r="G66" s="143">
        <f>F66</f>
        <v>0</v>
      </c>
      <c r="H66" s="187"/>
      <c r="I66" s="124">
        <v>11500</v>
      </c>
      <c r="J66" s="124" t="e">
        <f>VLOOKUP(I66,Presupuesto!$B$11:$C$586,2,0)</f>
        <v>#N/A</v>
      </c>
      <c r="K66" s="121" t="str">
        <f t="shared" si="0"/>
        <v>Desarrollo Curricular</v>
      </c>
      <c r="L66" s="121" t="s">
        <v>462</v>
      </c>
    </row>
    <row r="67" spans="2:79" hidden="1" thickBot="1" x14ac:dyDescent="0.35">
      <c r="C67" s="197" t="s">
        <v>59</v>
      </c>
      <c r="D67" s="185"/>
      <c r="E67" s="155">
        <v>0</v>
      </c>
      <c r="F67" s="128">
        <f>IF(E65&lt;6,"",((E65-6)/12)*(G65/E65))</f>
        <v>0</v>
      </c>
      <c r="G67" s="128">
        <f>F67</f>
        <v>0</v>
      </c>
      <c r="H67" s="185"/>
      <c r="I67" s="129">
        <v>11500.02</v>
      </c>
      <c r="J67" s="147" t="e">
        <f>VLOOKUP(I67,Presupuesto!$B$11:$C$586,2,0)</f>
        <v>#N/A</v>
      </c>
      <c r="K67" s="129" t="str">
        <f t="shared" si="0"/>
        <v>Desarrollo Curricular</v>
      </c>
      <c r="L67" s="147" t="s">
        <v>462</v>
      </c>
    </row>
    <row r="70" spans="2:79" x14ac:dyDescent="0.25">
      <c r="C70" s="72" t="s">
        <v>54</v>
      </c>
      <c r="D70" s="97"/>
      <c r="E70" s="72"/>
      <c r="F70" s="72"/>
      <c r="G70" s="72"/>
      <c r="H70" s="97"/>
      <c r="I70" s="72"/>
      <c r="J70" s="72"/>
      <c r="CA70" s="439"/>
    </row>
    <row r="71" spans="2:79" ht="15.75" thickBot="1" x14ac:dyDescent="0.3">
      <c r="C71" s="201"/>
      <c r="D71" s="97"/>
      <c r="E71" s="201"/>
      <c r="F71" s="201"/>
      <c r="G71" s="201"/>
      <c r="H71" s="97"/>
      <c r="I71" s="201"/>
      <c r="J71" s="201"/>
      <c r="CA71" s="439"/>
    </row>
    <row r="72" spans="2:79" ht="15.75" thickBot="1" x14ac:dyDescent="0.3">
      <c r="C72" s="71" t="s">
        <v>43</v>
      </c>
      <c r="D72" s="30">
        <f>SUM(G79:G129)</f>
        <v>40500</v>
      </c>
      <c r="E72" s="116"/>
      <c r="F72" s="116"/>
      <c r="G72" s="116"/>
      <c r="H72" s="94"/>
      <c r="I72" s="94"/>
      <c r="J72" s="94"/>
      <c r="CA72" s="439"/>
    </row>
    <row r="73" spans="2:79" x14ac:dyDescent="0.25">
      <c r="B73" s="201"/>
      <c r="D73" s="31"/>
      <c r="E73" s="116"/>
      <c r="F73" s="116"/>
      <c r="G73" s="116"/>
      <c r="H73" s="94"/>
      <c r="I73" s="94"/>
      <c r="J73" s="94"/>
      <c r="CA73" s="439"/>
    </row>
    <row r="74" spans="2:79" x14ac:dyDescent="0.25">
      <c r="B74" s="201"/>
      <c r="D74" s="31"/>
      <c r="E74" s="116"/>
      <c r="F74" s="116"/>
      <c r="G74" s="116"/>
      <c r="H74" s="94"/>
      <c r="I74" s="94"/>
      <c r="J74" s="94"/>
      <c r="CA74" s="439"/>
    </row>
    <row r="75" spans="2:79" ht="15.75" x14ac:dyDescent="0.25">
      <c r="C75" s="233" t="s">
        <v>458</v>
      </c>
      <c r="D75" s="234" t="s">
        <v>1763</v>
      </c>
      <c r="E75" s="116"/>
      <c r="F75" s="116"/>
      <c r="G75" s="116"/>
      <c r="H75" s="94"/>
      <c r="I75" s="94"/>
      <c r="J75" s="94"/>
      <c r="CA75" s="439"/>
    </row>
    <row r="76" spans="2:79" ht="18.75" x14ac:dyDescent="0.25">
      <c r="C76" s="247" t="str">
        <f>IFERROR(VLOOKUP(D75,'Desarrollo e Innov. Curricular'!$E:$F,2,FALSE),IFERROR(VLOOKUP(D75,Investigación!$E:$F,2,FALSE),IFERROR(VLOOKUP(D75,'Vinculación Univ. Sociedad'!$E:$F,2,FALSE),IFERROR(VLOOKUP(D75,'Docencia y Profesorado Universi'!$E:$F,2,FALSE),IFERROR(VLOOKUP(D75,Estudiantes!$E:$F,2,FALSE),IFERROR(VLOOKUP(D75,'Gestion Administrativa'!$E:$F,2,FALSE),IFERROR(VLOOKUP(D75,'Gestion Academica'!$E:$F,2,FALSE),IFERROR(VLOOKUP(D75,Graduados!$E:$F,2,FALSE),IFERROR(VLOOKUP(D75,'Gestión del Conocimiento'!$E:$F,2,FALSE),IFERROR(VLOOKUP(D75,Gobernabilidad!$E:$F,2,FALSE),IFERROR(VLOOKUP(D75,'NIVEL DE ES Y  SISTEMA NACIONAL'!$E:$F,2,FALSE),VLOOKUP(D75,'Lo Esencial'!$E:$F,2,0))))))))))))</f>
        <v>DESARROLLO DE 2 TALLERES EN TEMAS ESPECÍFICOS DE LA ESPECIALIDAD ACTUALIZACIÓN DOCENTE Y RELEVO GENERACIONAL                                                                                        impulsar la reactivación de la maestría en actividad física para la salud</v>
      </c>
      <c r="D76" s="31"/>
      <c r="E76" s="116"/>
      <c r="F76" s="116"/>
      <c r="G76" s="116"/>
      <c r="H76" s="94"/>
      <c r="I76" s="94"/>
      <c r="J76" s="94"/>
      <c r="CA76" s="439"/>
    </row>
    <row r="77" spans="2:79" ht="15.75" thickBot="1" x14ac:dyDescent="0.3">
      <c r="C77" s="201"/>
      <c r="D77" s="31"/>
      <c r="E77" s="116"/>
      <c r="F77" s="116"/>
      <c r="G77" s="116"/>
      <c r="H77" s="94"/>
      <c r="I77" s="94"/>
      <c r="J77" s="94"/>
      <c r="CA77" s="439"/>
    </row>
    <row r="78" spans="2:79" ht="30.75" thickBot="1" x14ac:dyDescent="0.3">
      <c r="C78" s="157" t="s">
        <v>44</v>
      </c>
      <c r="D78" s="161" t="s">
        <v>55</v>
      </c>
      <c r="E78" s="194" t="s">
        <v>56</v>
      </c>
      <c r="F78" s="161" t="s">
        <v>57</v>
      </c>
      <c r="G78" s="158" t="s">
        <v>27</v>
      </c>
      <c r="H78" s="156" t="s">
        <v>195</v>
      </c>
      <c r="I78" s="159" t="s">
        <v>46</v>
      </c>
      <c r="J78" s="159" t="s">
        <v>196</v>
      </c>
      <c r="K78" s="159" t="s">
        <v>478</v>
      </c>
      <c r="L78" s="159" t="s">
        <v>479</v>
      </c>
      <c r="CA78" s="439"/>
    </row>
    <row r="79" spans="2:79" hidden="1" thickBot="1" x14ac:dyDescent="0.35">
      <c r="C79" s="160" t="s">
        <v>671</v>
      </c>
      <c r="D79" s="227"/>
      <c r="E79" s="175">
        <v>12</v>
      </c>
      <c r="F79" s="440">
        <f>HLOOKUP($C79,$BZ$2:$CM$3,2,0)</f>
        <v>41436.800000000003</v>
      </c>
      <c r="G79" s="136">
        <f>D79*E79*F79</f>
        <v>0</v>
      </c>
      <c r="H79" s="189" t="s">
        <v>193</v>
      </c>
      <c r="I79" s="137" t="s">
        <v>319</v>
      </c>
      <c r="J79" s="137" t="str">
        <f>VLOOKUP(I79,Presupuesto!$B$11:$C$586,2,0)</f>
        <v>SUELDOS Y SALARIOS BASICOS (11100-00)</v>
      </c>
      <c r="K79" s="258" t="s">
        <v>188</v>
      </c>
      <c r="L79" s="121" t="s">
        <v>462</v>
      </c>
      <c r="CA79" s="439"/>
    </row>
    <row r="80" spans="2:79" ht="14.45" hidden="1" x14ac:dyDescent="0.3">
      <c r="C80" s="195" t="s">
        <v>58</v>
      </c>
      <c r="D80" s="186"/>
      <c r="E80" s="177">
        <v>0</v>
      </c>
      <c r="F80" s="123">
        <f>IF(E79=0,"",(G79/E79)/12*E79)</f>
        <v>0</v>
      </c>
      <c r="G80" s="120">
        <f>F80</f>
        <v>0</v>
      </c>
      <c r="H80" s="187" t="s">
        <v>194</v>
      </c>
      <c r="I80" s="139" t="s">
        <v>320</v>
      </c>
      <c r="J80" s="139" t="str">
        <f>VLOOKUP(I80,Presupuesto!$B$11:$C$586,2,0)</f>
        <v>RESTRIBUCIONES A PERSONAL DIRECTIVO Y DE CONTROL (11300-00)</v>
      </c>
      <c r="K80" s="121" t="str">
        <f>$K$17</f>
        <v>Desarrollo Curricular</v>
      </c>
      <c r="L80" s="121" t="s">
        <v>480</v>
      </c>
      <c r="CA80" s="439"/>
    </row>
    <row r="81" spans="2:79" hidden="1" thickBot="1" x14ac:dyDescent="0.35">
      <c r="C81" s="196" t="s">
        <v>59</v>
      </c>
      <c r="D81" s="186"/>
      <c r="E81" s="177">
        <v>0</v>
      </c>
      <c r="F81" s="140">
        <f>IF(E79&lt;6,"",((E79-6)/12)*(G79/E79))</f>
        <v>0</v>
      </c>
      <c r="G81" s="120">
        <f>F81</f>
        <v>0</v>
      </c>
      <c r="H81" s="187" t="s">
        <v>194</v>
      </c>
      <c r="I81" s="124">
        <v>11500.02</v>
      </c>
      <c r="J81" s="124" t="e">
        <f>VLOOKUP(I81,Presupuesto!$B$11:$C$586,2,0)</f>
        <v>#N/A</v>
      </c>
      <c r="K81" s="121" t="str">
        <f t="shared" ref="K81:K129" si="1">$K$17</f>
        <v>Desarrollo Curricular</v>
      </c>
      <c r="L81" s="121" t="s">
        <v>463</v>
      </c>
      <c r="CA81" s="439"/>
    </row>
    <row r="82" spans="2:79" hidden="1" thickBot="1" x14ac:dyDescent="0.35">
      <c r="C82" s="160" t="s">
        <v>672</v>
      </c>
      <c r="D82" s="227"/>
      <c r="E82" s="175">
        <v>12</v>
      </c>
      <c r="F82" s="440">
        <f>HLOOKUP($C82,$BZ$2:$CM$3,2,0)</f>
        <v>37669.82</v>
      </c>
      <c r="G82" s="136">
        <f>D82*E82*F82</f>
        <v>0</v>
      </c>
      <c r="H82" s="189"/>
      <c r="I82" s="137">
        <v>11100.01</v>
      </c>
      <c r="J82" s="137" t="e">
        <f>VLOOKUP(I82,Presupuesto!$B$11:$C$586,2,0)</f>
        <v>#N/A</v>
      </c>
      <c r="K82" s="121" t="s">
        <v>546</v>
      </c>
      <c r="L82" s="121" t="s">
        <v>463</v>
      </c>
    </row>
    <row r="83" spans="2:79" ht="14.45" hidden="1" x14ac:dyDescent="0.3">
      <c r="C83" s="195" t="s">
        <v>58</v>
      </c>
      <c r="D83" s="186"/>
      <c r="E83" s="177">
        <v>0</v>
      </c>
      <c r="F83" s="123">
        <f>IF(E82=0,"",(G82/E82)/12*E82)</f>
        <v>0</v>
      </c>
      <c r="G83" s="120">
        <f>F83</f>
        <v>0</v>
      </c>
      <c r="H83" s="187"/>
      <c r="I83" s="139">
        <v>11500</v>
      </c>
      <c r="J83" s="139" t="e">
        <f>VLOOKUP(I83,Presupuesto!$B$11:$C$586,2,0)</f>
        <v>#N/A</v>
      </c>
      <c r="K83" s="121" t="str">
        <f t="shared" si="1"/>
        <v>Desarrollo Curricular</v>
      </c>
      <c r="L83" s="121" t="s">
        <v>463</v>
      </c>
    </row>
    <row r="84" spans="2:79" hidden="1" thickBot="1" x14ac:dyDescent="0.35">
      <c r="C84" s="196" t="s">
        <v>59</v>
      </c>
      <c r="D84" s="186"/>
      <c r="E84" s="177">
        <v>0</v>
      </c>
      <c r="F84" s="140">
        <f>IF(E82&lt;6,"",((E82-6)/12)*(G82/E82))</f>
        <v>0</v>
      </c>
      <c r="G84" s="120">
        <f>F84</f>
        <v>0</v>
      </c>
      <c r="H84" s="187"/>
      <c r="I84" s="124">
        <v>11500.02</v>
      </c>
      <c r="J84" s="124" t="e">
        <f>VLOOKUP(I84,Presupuesto!$B$11:$C$586,2,0)</f>
        <v>#N/A</v>
      </c>
      <c r="K84" s="121" t="str">
        <f t="shared" si="1"/>
        <v>Desarrollo Curricular</v>
      </c>
      <c r="L84" s="121" t="s">
        <v>463</v>
      </c>
    </row>
    <row r="85" spans="2:79" hidden="1" thickBot="1" x14ac:dyDescent="0.35">
      <c r="C85" s="160" t="s">
        <v>673</v>
      </c>
      <c r="D85" s="227"/>
      <c r="E85" s="175">
        <v>12</v>
      </c>
      <c r="F85" s="440">
        <f>HLOOKUP($C85,$BZ$2:$CM$3,2,0)</f>
        <v>33902.839999999997</v>
      </c>
      <c r="G85" s="136">
        <f>D85*E85*F85</f>
        <v>0</v>
      </c>
      <c r="H85" s="189"/>
      <c r="I85" s="137">
        <v>11100.01</v>
      </c>
      <c r="J85" s="137" t="e">
        <f>VLOOKUP(I85,Presupuesto!$B$11:$C$586,2,0)</f>
        <v>#N/A</v>
      </c>
      <c r="K85" s="121" t="s">
        <v>546</v>
      </c>
      <c r="L85" s="121" t="s">
        <v>463</v>
      </c>
    </row>
    <row r="86" spans="2:79" ht="14.45" hidden="1" x14ac:dyDescent="0.3">
      <c r="C86" s="195" t="s">
        <v>58</v>
      </c>
      <c r="D86" s="186"/>
      <c r="E86" s="177">
        <v>0</v>
      </c>
      <c r="F86" s="123">
        <f>IF(E85=0,"",(G85/E85)/12*E85)</f>
        <v>0</v>
      </c>
      <c r="G86" s="120">
        <f>F86</f>
        <v>0</v>
      </c>
      <c r="H86" s="187"/>
      <c r="I86" s="139">
        <v>11500</v>
      </c>
      <c r="J86" s="139" t="e">
        <f>VLOOKUP(I86,Presupuesto!$B$11:$C$586,2,0)</f>
        <v>#N/A</v>
      </c>
      <c r="K86" s="121" t="str">
        <f t="shared" si="1"/>
        <v>Desarrollo Curricular</v>
      </c>
      <c r="L86" s="121" t="s">
        <v>463</v>
      </c>
    </row>
    <row r="87" spans="2:79" hidden="1" thickBot="1" x14ac:dyDescent="0.35">
      <c r="C87" s="196" t="s">
        <v>59</v>
      </c>
      <c r="D87" s="186"/>
      <c r="E87" s="177">
        <v>0</v>
      </c>
      <c r="F87" s="140">
        <f>IF(E85&lt;6,"",((E85-6)/12)*(G85/E85))</f>
        <v>0</v>
      </c>
      <c r="G87" s="120">
        <f>F87</f>
        <v>0</v>
      </c>
      <c r="H87" s="187"/>
      <c r="I87" s="124">
        <v>11500.02</v>
      </c>
      <c r="J87" s="124" t="e">
        <f>VLOOKUP(I87,Presupuesto!$B$11:$C$586,2,0)</f>
        <v>#N/A</v>
      </c>
      <c r="K87" s="121" t="str">
        <f t="shared" si="1"/>
        <v>Desarrollo Curricular</v>
      </c>
      <c r="L87" s="121" t="s">
        <v>463</v>
      </c>
    </row>
    <row r="88" spans="2:79" hidden="1" thickBot="1" x14ac:dyDescent="0.35">
      <c r="C88" s="160" t="s">
        <v>674</v>
      </c>
      <c r="D88" s="227"/>
      <c r="E88" s="175">
        <v>12</v>
      </c>
      <c r="F88" s="440">
        <f>HLOOKUP($C88,$BZ$2:$CM$3,2,0)</f>
        <v>30135.85</v>
      </c>
      <c r="G88" s="136">
        <f>D88*E88*F88</f>
        <v>0</v>
      </c>
      <c r="H88" s="189"/>
      <c r="I88" s="137">
        <v>11100.01</v>
      </c>
      <c r="J88" s="137" t="e">
        <f>VLOOKUP(I88,Presupuesto!$B$11:$C$586,2,0)</f>
        <v>#N/A</v>
      </c>
      <c r="K88" s="121" t="s">
        <v>546</v>
      </c>
      <c r="L88" s="121" t="s">
        <v>463</v>
      </c>
    </row>
    <row r="89" spans="2:79" ht="14.45" hidden="1" x14ac:dyDescent="0.3">
      <c r="C89" s="195" t="s">
        <v>58</v>
      </c>
      <c r="D89" s="186"/>
      <c r="E89" s="177">
        <v>0</v>
      </c>
      <c r="F89" s="123">
        <f>IF(E88=0,"",(G88/E88)/12*E88)</f>
        <v>0</v>
      </c>
      <c r="G89" s="120">
        <f>F89</f>
        <v>0</v>
      </c>
      <c r="H89" s="187"/>
      <c r="I89" s="139">
        <v>11500</v>
      </c>
      <c r="J89" s="139" t="e">
        <f>VLOOKUP(I89,Presupuesto!$B$11:$C$586,2,0)</f>
        <v>#N/A</v>
      </c>
      <c r="K89" s="121" t="str">
        <f t="shared" si="1"/>
        <v>Desarrollo Curricular</v>
      </c>
      <c r="L89" s="121" t="s">
        <v>463</v>
      </c>
    </row>
    <row r="90" spans="2:79" hidden="1" thickBot="1" x14ac:dyDescent="0.35">
      <c r="C90" s="196" t="s">
        <v>59</v>
      </c>
      <c r="D90" s="186"/>
      <c r="E90" s="177">
        <v>0</v>
      </c>
      <c r="F90" s="140">
        <f>IF(E88&lt;6,"",((E88-6)/12)*(G88/E88))</f>
        <v>0</v>
      </c>
      <c r="G90" s="120">
        <f>F90</f>
        <v>0</v>
      </c>
      <c r="H90" s="187"/>
      <c r="I90" s="124">
        <v>11500.02</v>
      </c>
      <c r="J90" s="124" t="e">
        <f>VLOOKUP(I90,Presupuesto!$B$11:$C$586,2,0)</f>
        <v>#N/A</v>
      </c>
      <c r="K90" s="121" t="str">
        <f t="shared" si="1"/>
        <v>Desarrollo Curricular</v>
      </c>
      <c r="L90" s="121" t="s">
        <v>463</v>
      </c>
    </row>
    <row r="91" spans="2:79" hidden="1" thickBot="1" x14ac:dyDescent="0.35">
      <c r="B91" s="108" t="s">
        <v>1740</v>
      </c>
      <c r="C91" s="160" t="s">
        <v>675</v>
      </c>
      <c r="D91" s="227"/>
      <c r="E91" s="175">
        <v>12</v>
      </c>
      <c r="F91" s="440">
        <f>HLOOKUP($C91,$BZ$2:$CM$3,2,0)</f>
        <v>28252.36</v>
      </c>
      <c r="G91" s="136">
        <f>D91*E91*F91</f>
        <v>0</v>
      </c>
      <c r="H91" s="189" t="s">
        <v>193</v>
      </c>
      <c r="I91" s="137" t="s">
        <v>685</v>
      </c>
      <c r="J91" s="137" t="str">
        <f>VLOOKUP(I91,Presupuesto!$B$11:$C$586,2,0)</f>
        <v>SUELDOS Y SALARIOS PERMANENTES</v>
      </c>
      <c r="K91" s="121" t="s">
        <v>546</v>
      </c>
      <c r="L91" s="121" t="s">
        <v>463</v>
      </c>
    </row>
    <row r="92" spans="2:79" ht="14.45" hidden="1" x14ac:dyDescent="0.3">
      <c r="C92" s="195" t="s">
        <v>58</v>
      </c>
      <c r="D92" s="186"/>
      <c r="E92" s="177">
        <v>0</v>
      </c>
      <c r="F92" s="123">
        <f>IF(E91=0,"",(G91/E91)/12*E91)</f>
        <v>0</v>
      </c>
      <c r="G92" s="120">
        <f>F92</f>
        <v>0</v>
      </c>
      <c r="H92" s="187" t="s">
        <v>193</v>
      </c>
      <c r="I92" s="139" t="s">
        <v>739</v>
      </c>
      <c r="J92" s="139" t="str">
        <f>VLOOKUP(I92,Presupuesto!$B$11:$C$586,2,0)</f>
        <v>DECIMO TERCER MES</v>
      </c>
      <c r="K92" s="121" t="str">
        <f t="shared" si="1"/>
        <v>Desarrollo Curricular</v>
      </c>
      <c r="L92" s="121" t="s">
        <v>463</v>
      </c>
    </row>
    <row r="93" spans="2:79" hidden="1" thickBot="1" x14ac:dyDescent="0.35">
      <c r="C93" s="196" t="s">
        <v>59</v>
      </c>
      <c r="D93" s="186"/>
      <c r="E93" s="177">
        <v>0</v>
      </c>
      <c r="F93" s="140">
        <f>IF(E91&lt;6,"",((E91-6)/12)*(G91/E91))</f>
        <v>0</v>
      </c>
      <c r="G93" s="120">
        <f>F93</f>
        <v>0</v>
      </c>
      <c r="H93" s="187" t="s">
        <v>193</v>
      </c>
      <c r="I93" s="124" t="s">
        <v>741</v>
      </c>
      <c r="J93" s="124" t="str">
        <f>VLOOKUP(I93,Presupuesto!$B$11:$C$586,2,0)</f>
        <v>DECIMOCUARTO MES</v>
      </c>
      <c r="K93" s="121" t="str">
        <f t="shared" si="1"/>
        <v>Desarrollo Curricular</v>
      </c>
      <c r="L93" s="121" t="s">
        <v>463</v>
      </c>
    </row>
    <row r="94" spans="2:79" hidden="1" thickBot="1" x14ac:dyDescent="0.35">
      <c r="B94" s="108" t="s">
        <v>1740</v>
      </c>
      <c r="C94" s="160" t="s">
        <v>676</v>
      </c>
      <c r="D94" s="227"/>
      <c r="E94" s="175">
        <v>12</v>
      </c>
      <c r="F94" s="440">
        <f>HLOOKUP($C94,$BZ$2:$CM$3,2,0)</f>
        <v>26368.87</v>
      </c>
      <c r="G94" s="136">
        <f>D94*E94*F94</f>
        <v>0</v>
      </c>
      <c r="H94" s="189" t="s">
        <v>193</v>
      </c>
      <c r="I94" s="137" t="s">
        <v>685</v>
      </c>
      <c r="J94" s="137" t="str">
        <f>VLOOKUP(I94,Presupuesto!$B$11:$C$586,2,0)</f>
        <v>SUELDOS Y SALARIOS PERMANENTES</v>
      </c>
      <c r="K94" s="121" t="s">
        <v>546</v>
      </c>
      <c r="L94" s="121" t="s">
        <v>463</v>
      </c>
    </row>
    <row r="95" spans="2:79" ht="14.45" hidden="1" x14ac:dyDescent="0.3">
      <c r="C95" s="195" t="s">
        <v>58</v>
      </c>
      <c r="D95" s="186"/>
      <c r="E95" s="177">
        <v>0</v>
      </c>
      <c r="F95" s="123">
        <f>IF(E94=0,"",(G94/E94)/12*E94)</f>
        <v>0</v>
      </c>
      <c r="G95" s="120">
        <f>F95</f>
        <v>0</v>
      </c>
      <c r="H95" s="187" t="s">
        <v>193</v>
      </c>
      <c r="I95" s="139" t="s">
        <v>739</v>
      </c>
      <c r="J95" s="139" t="str">
        <f>VLOOKUP(I95,Presupuesto!$B$11:$C$586,2,0)</f>
        <v>DECIMO TERCER MES</v>
      </c>
      <c r="K95" s="121" t="str">
        <f t="shared" si="1"/>
        <v>Desarrollo Curricular</v>
      </c>
      <c r="L95" s="121" t="s">
        <v>463</v>
      </c>
    </row>
    <row r="96" spans="2:79" hidden="1" thickBot="1" x14ac:dyDescent="0.35">
      <c r="C96" s="196" t="s">
        <v>59</v>
      </c>
      <c r="D96" s="186"/>
      <c r="E96" s="177">
        <v>0</v>
      </c>
      <c r="F96" s="140">
        <f>IF(E94&lt;6,"",((E94-6)/12)*(G94/E94))</f>
        <v>0</v>
      </c>
      <c r="G96" s="120">
        <f>F96</f>
        <v>0</v>
      </c>
      <c r="H96" s="187" t="s">
        <v>193</v>
      </c>
      <c r="I96" s="124" t="s">
        <v>741</v>
      </c>
      <c r="J96" s="124" t="str">
        <f>VLOOKUP(I96,Presupuesto!$B$11:$C$586,2,0)</f>
        <v>DECIMOCUARTO MES</v>
      </c>
      <c r="K96" s="121" t="str">
        <f t="shared" si="1"/>
        <v>Desarrollo Curricular</v>
      </c>
      <c r="L96" s="121" t="s">
        <v>463</v>
      </c>
    </row>
    <row r="97" spans="3:12" hidden="1" thickBot="1" x14ac:dyDescent="0.35">
      <c r="C97" s="160" t="s">
        <v>677</v>
      </c>
      <c r="D97" s="227"/>
      <c r="E97" s="175">
        <v>12</v>
      </c>
      <c r="F97" s="440">
        <f>HLOOKUP($C97,$BZ$2:$CM$3,2,0)</f>
        <v>17893.16</v>
      </c>
      <c r="G97" s="136">
        <f>D97*E97*F97</f>
        <v>0</v>
      </c>
      <c r="H97" s="189"/>
      <c r="I97" s="137">
        <v>11100.01</v>
      </c>
      <c r="J97" s="137" t="e">
        <f>VLOOKUP(I97,Presupuesto!$B$11:$C$586,2,0)</f>
        <v>#N/A</v>
      </c>
      <c r="K97" s="121" t="s">
        <v>546</v>
      </c>
      <c r="L97" s="121" t="s">
        <v>463</v>
      </c>
    </row>
    <row r="98" spans="3:12" ht="14.45" hidden="1" x14ac:dyDescent="0.3">
      <c r="C98" s="195" t="s">
        <v>58</v>
      </c>
      <c r="D98" s="186"/>
      <c r="E98" s="177">
        <v>0</v>
      </c>
      <c r="F98" s="123">
        <f>IF(E97=0,"",(G97/E97)/12*E97)</f>
        <v>0</v>
      </c>
      <c r="G98" s="120">
        <f>F98</f>
        <v>0</v>
      </c>
      <c r="H98" s="187"/>
      <c r="I98" s="139">
        <v>11500</v>
      </c>
      <c r="J98" s="139" t="e">
        <f>VLOOKUP(I98,Presupuesto!$B$11:$C$586,2,0)</f>
        <v>#N/A</v>
      </c>
      <c r="K98" s="121" t="str">
        <f t="shared" si="1"/>
        <v>Desarrollo Curricular</v>
      </c>
      <c r="L98" s="121" t="s">
        <v>463</v>
      </c>
    </row>
    <row r="99" spans="3:12" hidden="1" thickBot="1" x14ac:dyDescent="0.35">
      <c r="C99" s="196" t="s">
        <v>59</v>
      </c>
      <c r="D99" s="186"/>
      <c r="E99" s="177">
        <v>0</v>
      </c>
      <c r="F99" s="140">
        <f>IF(E97&lt;6,"",((E97-6)/12)*(G97/E97))</f>
        <v>0</v>
      </c>
      <c r="G99" s="120">
        <f>F99</f>
        <v>0</v>
      </c>
      <c r="H99" s="187"/>
      <c r="I99" s="124">
        <v>11500.02</v>
      </c>
      <c r="J99" s="124" t="e">
        <f>VLOOKUP(I99,Presupuesto!$B$11:$C$586,2,0)</f>
        <v>#N/A</v>
      </c>
      <c r="K99" s="121" t="str">
        <f t="shared" si="1"/>
        <v>Desarrollo Curricular</v>
      </c>
      <c r="L99" s="121" t="s">
        <v>463</v>
      </c>
    </row>
    <row r="100" spans="3:12" hidden="1" thickBot="1" x14ac:dyDescent="0.35">
      <c r="C100" s="160" t="s">
        <v>678</v>
      </c>
      <c r="D100" s="227"/>
      <c r="E100" s="175">
        <v>12</v>
      </c>
      <c r="F100" s="440">
        <f>HLOOKUP($C100,$BZ$2:$CM$3,2,0)</f>
        <v>16951.419999999998</v>
      </c>
      <c r="G100" s="136">
        <f>D100*E100*F100</f>
        <v>0</v>
      </c>
      <c r="H100" s="189"/>
      <c r="I100" s="137">
        <v>11100.01</v>
      </c>
      <c r="J100" s="137" t="e">
        <f>VLOOKUP(I100,Presupuesto!$B$11:$C$586,2,0)</f>
        <v>#N/A</v>
      </c>
      <c r="K100" s="121" t="s">
        <v>546</v>
      </c>
      <c r="L100" s="121" t="s">
        <v>463</v>
      </c>
    </row>
    <row r="101" spans="3:12" ht="14.45" hidden="1" x14ac:dyDescent="0.3">
      <c r="C101" s="195" t="s">
        <v>58</v>
      </c>
      <c r="D101" s="186"/>
      <c r="E101" s="177">
        <v>0</v>
      </c>
      <c r="F101" s="123">
        <f>IF(E100=0,"",(G100/E100)/12*E100)</f>
        <v>0</v>
      </c>
      <c r="G101" s="120">
        <f>F101</f>
        <v>0</v>
      </c>
      <c r="H101" s="187"/>
      <c r="I101" s="139">
        <v>11500</v>
      </c>
      <c r="J101" s="139" t="e">
        <f>VLOOKUP(I101,Presupuesto!$B$11:$C$586,2,0)</f>
        <v>#N/A</v>
      </c>
      <c r="K101" s="121" t="str">
        <f t="shared" si="1"/>
        <v>Desarrollo Curricular</v>
      </c>
      <c r="L101" s="121" t="s">
        <v>463</v>
      </c>
    </row>
    <row r="102" spans="3:12" hidden="1" thickBot="1" x14ac:dyDescent="0.35">
      <c r="C102" s="196" t="s">
        <v>59</v>
      </c>
      <c r="D102" s="186"/>
      <c r="E102" s="177">
        <v>0</v>
      </c>
      <c r="F102" s="140">
        <f>IF(E100&lt;6,"",((E100-6)/12)*(G100/E100))</f>
        <v>0</v>
      </c>
      <c r="G102" s="120">
        <f>F102</f>
        <v>0</v>
      </c>
      <c r="H102" s="187"/>
      <c r="I102" s="124">
        <v>11500.02</v>
      </c>
      <c r="J102" s="124" t="e">
        <f>VLOOKUP(I102,Presupuesto!$B$11:$C$586,2,0)</f>
        <v>#N/A</v>
      </c>
      <c r="K102" s="121" t="str">
        <f t="shared" si="1"/>
        <v>Desarrollo Curricular</v>
      </c>
      <c r="L102" s="121" t="s">
        <v>463</v>
      </c>
    </row>
    <row r="103" spans="3:12" hidden="1" thickBot="1" x14ac:dyDescent="0.35">
      <c r="C103" s="160" t="s">
        <v>679</v>
      </c>
      <c r="D103" s="227"/>
      <c r="E103" s="175">
        <v>12</v>
      </c>
      <c r="F103" s="440">
        <f>HLOOKUP($C103,$BZ$2:$CM$3,2,0)</f>
        <v>13184.44</v>
      </c>
      <c r="G103" s="136">
        <f>D103*E103*F103</f>
        <v>0</v>
      </c>
      <c r="H103" s="189"/>
      <c r="I103" s="137">
        <v>11100.01</v>
      </c>
      <c r="J103" s="137" t="e">
        <f>VLOOKUP(I103,Presupuesto!$B$11:$C$586,2,0)</f>
        <v>#N/A</v>
      </c>
      <c r="K103" s="121" t="s">
        <v>546</v>
      </c>
      <c r="L103" s="121" t="s">
        <v>463</v>
      </c>
    </row>
    <row r="104" spans="3:12" ht="14.45" hidden="1" x14ac:dyDescent="0.3">
      <c r="C104" s="195" t="s">
        <v>58</v>
      </c>
      <c r="D104" s="186"/>
      <c r="E104" s="177">
        <v>0</v>
      </c>
      <c r="F104" s="123">
        <f>IF(E103=0,"",(G103/E103)/12*E103)</f>
        <v>0</v>
      </c>
      <c r="G104" s="120">
        <f>F104</f>
        <v>0</v>
      </c>
      <c r="H104" s="187"/>
      <c r="I104" s="139">
        <v>11500</v>
      </c>
      <c r="J104" s="139" t="e">
        <f>VLOOKUP(I104,Presupuesto!$B$11:$C$586,2,0)</f>
        <v>#N/A</v>
      </c>
      <c r="K104" s="121" t="str">
        <f t="shared" si="1"/>
        <v>Desarrollo Curricular</v>
      </c>
      <c r="L104" s="121" t="s">
        <v>463</v>
      </c>
    </row>
    <row r="105" spans="3:12" hidden="1" thickBot="1" x14ac:dyDescent="0.35">
      <c r="C105" s="196" t="s">
        <v>59</v>
      </c>
      <c r="D105" s="186"/>
      <c r="E105" s="177">
        <v>0</v>
      </c>
      <c r="F105" s="140">
        <f>IF(E103&lt;6,"",((E103-6)/12)*(G103/E103))</f>
        <v>0</v>
      </c>
      <c r="G105" s="120">
        <f>F105</f>
        <v>0</v>
      </c>
      <c r="H105" s="187"/>
      <c r="I105" s="124">
        <v>11500.02</v>
      </c>
      <c r="J105" s="124" t="e">
        <f>VLOOKUP(I105,Presupuesto!$B$11:$C$586,2,0)</f>
        <v>#N/A</v>
      </c>
      <c r="K105" s="121" t="str">
        <f t="shared" si="1"/>
        <v>Desarrollo Curricular</v>
      </c>
      <c r="L105" s="121" t="s">
        <v>463</v>
      </c>
    </row>
    <row r="106" spans="3:12" hidden="1" thickBot="1" x14ac:dyDescent="0.35">
      <c r="C106" s="160" t="s">
        <v>680</v>
      </c>
      <c r="D106" s="227"/>
      <c r="E106" s="175">
        <v>12</v>
      </c>
      <c r="F106" s="440">
        <f>HLOOKUP($C106,$BZ$2:$CM$3,2,0)</f>
        <v>15032.56</v>
      </c>
      <c r="G106" s="136">
        <f>D106*E106*F106</f>
        <v>0</v>
      </c>
      <c r="H106" s="189"/>
      <c r="I106" s="137">
        <v>11100.01</v>
      </c>
      <c r="J106" s="137" t="e">
        <f>VLOOKUP(I106,Presupuesto!$B$11:$C$586,2,0)</f>
        <v>#N/A</v>
      </c>
      <c r="K106" s="121" t="s">
        <v>546</v>
      </c>
      <c r="L106" s="121" t="s">
        <v>463</v>
      </c>
    </row>
    <row r="107" spans="3:12" ht="14.45" hidden="1" x14ac:dyDescent="0.3">
      <c r="C107" s="195" t="s">
        <v>58</v>
      </c>
      <c r="D107" s="186"/>
      <c r="E107" s="177">
        <v>0</v>
      </c>
      <c r="F107" s="123">
        <f>IF(E106=0,"",(G106/E106)/12*E106)</f>
        <v>0</v>
      </c>
      <c r="G107" s="120">
        <f>F107</f>
        <v>0</v>
      </c>
      <c r="H107" s="187"/>
      <c r="I107" s="139">
        <v>11500</v>
      </c>
      <c r="J107" s="139" t="e">
        <f>VLOOKUP(I107,Presupuesto!$B$11:$C$586,2,0)</f>
        <v>#N/A</v>
      </c>
      <c r="K107" s="121" t="str">
        <f t="shared" si="1"/>
        <v>Desarrollo Curricular</v>
      </c>
      <c r="L107" s="121" t="s">
        <v>463</v>
      </c>
    </row>
    <row r="108" spans="3:12" hidden="1" thickBot="1" x14ac:dyDescent="0.35">
      <c r="C108" s="196" t="s">
        <v>59</v>
      </c>
      <c r="D108" s="186"/>
      <c r="E108" s="177">
        <v>0</v>
      </c>
      <c r="F108" s="140">
        <f>IF(E106&lt;6,"",((E106-6)/12)*(G106/E106))</f>
        <v>0</v>
      </c>
      <c r="G108" s="120">
        <f>F108</f>
        <v>0</v>
      </c>
      <c r="H108" s="187"/>
      <c r="I108" s="124">
        <v>11500.02</v>
      </c>
      <c r="J108" s="124" t="e">
        <f>VLOOKUP(I108,Presupuesto!$B$11:$C$586,2,0)</f>
        <v>#N/A</v>
      </c>
      <c r="K108" s="121" t="str">
        <f t="shared" si="1"/>
        <v>Desarrollo Curricular</v>
      </c>
      <c r="L108" s="121" t="s">
        <v>463</v>
      </c>
    </row>
    <row r="109" spans="3:12" hidden="1" thickBot="1" x14ac:dyDescent="0.35">
      <c r="C109" s="160" t="s">
        <v>681</v>
      </c>
      <c r="D109" s="227"/>
      <c r="E109" s="175">
        <v>12</v>
      </c>
      <c r="F109" s="440">
        <f>HLOOKUP($C109,$BZ$2:$CM$3,2,0)</f>
        <v>13264.02</v>
      </c>
      <c r="G109" s="136">
        <f>D109*E109*F109</f>
        <v>0</v>
      </c>
      <c r="H109" s="189"/>
      <c r="I109" s="137">
        <v>11100.01</v>
      </c>
      <c r="J109" s="137" t="e">
        <f>VLOOKUP(I109,Presupuesto!$B$11:$C$586,2,0)</f>
        <v>#N/A</v>
      </c>
      <c r="K109" s="121" t="s">
        <v>546</v>
      </c>
      <c r="L109" s="121" t="s">
        <v>463</v>
      </c>
    </row>
    <row r="110" spans="3:12" ht="14.45" hidden="1" x14ac:dyDescent="0.3">
      <c r="C110" s="195" t="s">
        <v>58</v>
      </c>
      <c r="D110" s="186"/>
      <c r="E110" s="177">
        <v>0</v>
      </c>
      <c r="F110" s="123">
        <f>IF(E109=0,"",(G109/E109)/12*E109)</f>
        <v>0</v>
      </c>
      <c r="G110" s="120">
        <f>F110</f>
        <v>0</v>
      </c>
      <c r="H110" s="187"/>
      <c r="I110" s="139">
        <v>11500</v>
      </c>
      <c r="J110" s="139" t="e">
        <f>VLOOKUP(I110,Presupuesto!$B$11:$C$586,2,0)</f>
        <v>#N/A</v>
      </c>
      <c r="K110" s="121" t="str">
        <f t="shared" si="1"/>
        <v>Desarrollo Curricular</v>
      </c>
      <c r="L110" s="121" t="s">
        <v>463</v>
      </c>
    </row>
    <row r="111" spans="3:12" hidden="1" thickBot="1" x14ac:dyDescent="0.35">
      <c r="C111" s="196" t="s">
        <v>59</v>
      </c>
      <c r="D111" s="186"/>
      <c r="E111" s="177">
        <v>0</v>
      </c>
      <c r="F111" s="140">
        <f>IF(E109&lt;6,"",((E109-6)/12)*(G109/E109))</f>
        <v>0</v>
      </c>
      <c r="G111" s="120">
        <f>F111</f>
        <v>0</v>
      </c>
      <c r="H111" s="187"/>
      <c r="I111" s="124">
        <v>11500.02</v>
      </c>
      <c r="J111" s="124" t="e">
        <f>VLOOKUP(I111,Presupuesto!$B$11:$C$586,2,0)</f>
        <v>#N/A</v>
      </c>
      <c r="K111" s="121" t="str">
        <f t="shared" si="1"/>
        <v>Desarrollo Curricular</v>
      </c>
      <c r="L111" s="121" t="s">
        <v>463</v>
      </c>
    </row>
    <row r="112" spans="3:12" hidden="1" thickBot="1" x14ac:dyDescent="0.35">
      <c r="C112" s="160" t="s">
        <v>682</v>
      </c>
      <c r="D112" s="227"/>
      <c r="E112" s="175">
        <v>12</v>
      </c>
      <c r="F112" s="440">
        <f>HLOOKUP($C112,$BZ$2:$CM$3,2,0)</f>
        <v>12379.75</v>
      </c>
      <c r="G112" s="136">
        <f>D112*E112*F112</f>
        <v>0</v>
      </c>
      <c r="H112" s="189"/>
      <c r="I112" s="137">
        <v>11100.01</v>
      </c>
      <c r="J112" s="137" t="e">
        <f>VLOOKUP(I112,Presupuesto!$B$11:$C$586,2,0)</f>
        <v>#N/A</v>
      </c>
      <c r="K112" s="121" t="s">
        <v>546</v>
      </c>
      <c r="L112" s="121" t="s">
        <v>463</v>
      </c>
    </row>
    <row r="113" spans="2:12" ht="14.45" hidden="1" x14ac:dyDescent="0.3">
      <c r="C113" s="195" t="s">
        <v>58</v>
      </c>
      <c r="D113" s="186"/>
      <c r="E113" s="177">
        <v>0</v>
      </c>
      <c r="F113" s="123">
        <f>IF(E112=0,"",(G112/E112)/12*E112)</f>
        <v>0</v>
      </c>
      <c r="G113" s="120">
        <f>F113</f>
        <v>0</v>
      </c>
      <c r="H113" s="187"/>
      <c r="I113" s="139">
        <v>11500</v>
      </c>
      <c r="J113" s="139" t="e">
        <f>VLOOKUP(I113,Presupuesto!$B$11:$C$586,2,0)</f>
        <v>#N/A</v>
      </c>
      <c r="K113" s="121" t="str">
        <f t="shared" si="1"/>
        <v>Desarrollo Curricular</v>
      </c>
      <c r="L113" s="121" t="s">
        <v>463</v>
      </c>
    </row>
    <row r="114" spans="2:12" hidden="1" thickBot="1" x14ac:dyDescent="0.35">
      <c r="C114" s="196" t="s">
        <v>59</v>
      </c>
      <c r="D114" s="186"/>
      <c r="E114" s="177">
        <v>0</v>
      </c>
      <c r="F114" s="140">
        <f>IF(E112&lt;6,"",((E112-6)/12)*(G112/E112))</f>
        <v>0</v>
      </c>
      <c r="G114" s="120">
        <f>F114</f>
        <v>0</v>
      </c>
      <c r="H114" s="187"/>
      <c r="I114" s="124">
        <v>11500.02</v>
      </c>
      <c r="J114" s="124" t="e">
        <f>VLOOKUP(I114,Presupuesto!$B$11:$C$586,2,0)</f>
        <v>#N/A</v>
      </c>
      <c r="K114" s="121" t="str">
        <f t="shared" si="1"/>
        <v>Desarrollo Curricular</v>
      </c>
      <c r="L114" s="121" t="s">
        <v>463</v>
      </c>
    </row>
    <row r="115" spans="2:12" hidden="1" thickBot="1" x14ac:dyDescent="0.35">
      <c r="C115" s="160" t="s">
        <v>683</v>
      </c>
      <c r="D115" s="227"/>
      <c r="E115" s="175">
        <v>12</v>
      </c>
      <c r="F115" s="440">
        <f>HLOOKUP($C115,$BZ$2:$CM$3,2,0)</f>
        <v>439.49</v>
      </c>
      <c r="G115" s="136">
        <f>D115*E115*F115</f>
        <v>0</v>
      </c>
      <c r="H115" s="189"/>
      <c r="I115" s="137">
        <v>11100.01</v>
      </c>
      <c r="J115" s="137" t="e">
        <f>VLOOKUP(I115,Presupuesto!$B$11:$C$586,2,0)</f>
        <v>#N/A</v>
      </c>
      <c r="K115" s="121" t="s">
        <v>546</v>
      </c>
      <c r="L115" s="121" t="s">
        <v>463</v>
      </c>
    </row>
    <row r="116" spans="2:12" ht="14.45" hidden="1" x14ac:dyDescent="0.3">
      <c r="C116" s="195" t="s">
        <v>58</v>
      </c>
      <c r="D116" s="186"/>
      <c r="E116" s="177">
        <v>0</v>
      </c>
      <c r="F116" s="123">
        <f>IF(E115=0,"",(G115/E115)/12*E115)</f>
        <v>0</v>
      </c>
      <c r="G116" s="120">
        <f>F116</f>
        <v>0</v>
      </c>
      <c r="H116" s="187"/>
      <c r="I116" s="139">
        <v>11500</v>
      </c>
      <c r="J116" s="139" t="e">
        <f>VLOOKUP(I116,Presupuesto!$B$11:$C$586,2,0)</f>
        <v>#N/A</v>
      </c>
      <c r="K116" s="121" t="str">
        <f t="shared" si="1"/>
        <v>Desarrollo Curricular</v>
      </c>
      <c r="L116" s="121" t="s">
        <v>463</v>
      </c>
    </row>
    <row r="117" spans="2:12" hidden="1" thickBot="1" x14ac:dyDescent="0.35">
      <c r="C117" s="196" t="s">
        <v>59</v>
      </c>
      <c r="D117" s="186"/>
      <c r="E117" s="177">
        <v>0</v>
      </c>
      <c r="F117" s="140">
        <f>IF(E115&lt;6,"",((E115-6)/12)*(G115/E115))</f>
        <v>0</v>
      </c>
      <c r="G117" s="120">
        <f>F117</f>
        <v>0</v>
      </c>
      <c r="H117" s="187"/>
      <c r="I117" s="124">
        <v>11500.02</v>
      </c>
      <c r="J117" s="124" t="e">
        <f>VLOOKUP(I117,Presupuesto!$B$11:$C$586,2,0)</f>
        <v>#N/A</v>
      </c>
      <c r="K117" s="121" t="str">
        <f t="shared" si="1"/>
        <v>Desarrollo Curricular</v>
      </c>
      <c r="L117" s="121" t="s">
        <v>463</v>
      </c>
    </row>
    <row r="118" spans="2:12" hidden="1" thickBot="1" x14ac:dyDescent="0.35">
      <c r="C118" s="160" t="s">
        <v>684</v>
      </c>
      <c r="D118" s="227"/>
      <c r="E118" s="175">
        <v>12</v>
      </c>
      <c r="F118" s="440">
        <f>HLOOKUP($C118,$BZ$2:$CM$3,2,0)</f>
        <v>1904.46</v>
      </c>
      <c r="G118" s="136">
        <f>D118*E118*F118</f>
        <v>0</v>
      </c>
      <c r="H118" s="189"/>
      <c r="I118" s="137">
        <v>11100.01</v>
      </c>
      <c r="J118" s="137" t="e">
        <f>VLOOKUP(I118,Presupuesto!$B$11:$C$586,2,0)</f>
        <v>#N/A</v>
      </c>
      <c r="K118" s="121" t="s">
        <v>546</v>
      </c>
      <c r="L118" s="121" t="s">
        <v>463</v>
      </c>
    </row>
    <row r="119" spans="2:12" ht="14.45" hidden="1" x14ac:dyDescent="0.3">
      <c r="C119" s="195" t="s">
        <v>58</v>
      </c>
      <c r="D119" s="186"/>
      <c r="E119" s="177">
        <v>0</v>
      </c>
      <c r="F119" s="123">
        <f>IF(E118=0,"",(G118/E118)/12*E118)</f>
        <v>0</v>
      </c>
      <c r="G119" s="120">
        <f>F119</f>
        <v>0</v>
      </c>
      <c r="H119" s="187"/>
      <c r="I119" s="139">
        <v>11500</v>
      </c>
      <c r="J119" s="139" t="e">
        <f>VLOOKUP(I119,Presupuesto!$B$11:$C$586,2,0)</f>
        <v>#N/A</v>
      </c>
      <c r="K119" s="121" t="str">
        <f t="shared" si="1"/>
        <v>Desarrollo Curricular</v>
      </c>
      <c r="L119" s="121" t="s">
        <v>463</v>
      </c>
    </row>
    <row r="120" spans="2:12" hidden="1" thickBot="1" x14ac:dyDescent="0.35">
      <c r="C120" s="196" t="s">
        <v>59</v>
      </c>
      <c r="D120" s="186"/>
      <c r="E120" s="177">
        <v>0</v>
      </c>
      <c r="F120" s="140">
        <f>IF(E118&lt;6,"",((E118-6)/12)*(G118/E118))</f>
        <v>0</v>
      </c>
      <c r="G120" s="120">
        <f>F120</f>
        <v>0</v>
      </c>
      <c r="H120" s="187"/>
      <c r="I120" s="124">
        <v>11500.02</v>
      </c>
      <c r="J120" s="124" t="e">
        <f>VLOOKUP(I120,Presupuesto!$B$11:$C$586,2,0)</f>
        <v>#N/A</v>
      </c>
      <c r="K120" s="121" t="str">
        <f t="shared" si="1"/>
        <v>Desarrollo Curricular</v>
      </c>
      <c r="L120" s="121" t="s">
        <v>463</v>
      </c>
    </row>
    <row r="121" spans="2:12" ht="15.75" thickBot="1" x14ac:dyDescent="0.3">
      <c r="B121" s="108" t="s">
        <v>1741</v>
      </c>
      <c r="C121" s="163" t="s">
        <v>84</v>
      </c>
      <c r="D121" s="227">
        <v>1</v>
      </c>
      <c r="E121" s="175">
        <v>12</v>
      </c>
      <c r="F121" s="162">
        <v>3000</v>
      </c>
      <c r="G121" s="136">
        <f>D121*E121*F121</f>
        <v>36000</v>
      </c>
      <c r="H121" s="189" t="s">
        <v>193</v>
      </c>
      <c r="I121" s="137" t="s">
        <v>685</v>
      </c>
      <c r="J121" s="137" t="str">
        <f>VLOOKUP(I121,Presupuesto!$B$11:$C$586,2,0)</f>
        <v>SUELDOS Y SALARIOS PERMANENTES</v>
      </c>
      <c r="K121" s="121" t="str">
        <f t="shared" si="1"/>
        <v>Desarrollo Curricular</v>
      </c>
      <c r="L121" s="121" t="s">
        <v>463</v>
      </c>
    </row>
    <row r="122" spans="2:12" x14ac:dyDescent="0.25">
      <c r="C122" s="195" t="s">
        <v>58</v>
      </c>
      <c r="D122" s="186"/>
      <c r="E122" s="177">
        <v>0</v>
      </c>
      <c r="F122" s="140">
        <f>IF(E121=0,"",(G121/E121)/12*E121)</f>
        <v>3000</v>
      </c>
      <c r="G122" s="120">
        <f>F122</f>
        <v>3000</v>
      </c>
      <c r="H122" s="187" t="s">
        <v>193</v>
      </c>
      <c r="I122" s="124" t="s">
        <v>739</v>
      </c>
      <c r="J122" s="124" t="str">
        <f>VLOOKUP(I122,Presupuesto!$B$11:$C$586,2,0)</f>
        <v>DECIMO TERCER MES</v>
      </c>
      <c r="K122" s="121" t="str">
        <f t="shared" si="1"/>
        <v>Desarrollo Curricular</v>
      </c>
      <c r="L122" s="121" t="s">
        <v>462</v>
      </c>
    </row>
    <row r="123" spans="2:12" x14ac:dyDescent="0.25">
      <c r="C123" s="122" t="s">
        <v>59</v>
      </c>
      <c r="D123" s="186"/>
      <c r="E123" s="177">
        <v>0</v>
      </c>
      <c r="F123" s="123">
        <f>IF(E121&lt;6,"",((E121-6)/12)*(G121/E121))</f>
        <v>1500</v>
      </c>
      <c r="G123" s="120">
        <f>F123</f>
        <v>1500</v>
      </c>
      <c r="H123" s="187" t="s">
        <v>193</v>
      </c>
      <c r="I123" s="124" t="s">
        <v>741</v>
      </c>
      <c r="J123" s="124" t="str">
        <f>VLOOKUP(I123,Presupuesto!$B$11:$C$586,2,0)</f>
        <v>DECIMOCUARTO MES</v>
      </c>
      <c r="K123" s="121" t="str">
        <f t="shared" si="1"/>
        <v>Desarrollo Curricular</v>
      </c>
      <c r="L123" s="121" t="s">
        <v>467</v>
      </c>
    </row>
    <row r="124" spans="2:12" hidden="1" thickBot="1" x14ac:dyDescent="0.35">
      <c r="C124" s="758" t="s">
        <v>60</v>
      </c>
      <c r="D124" s="227"/>
      <c r="E124" s="175">
        <v>12</v>
      </c>
      <c r="F124" s="141">
        <v>30000</v>
      </c>
      <c r="G124" s="136">
        <f>D124*E124*F124</f>
        <v>0</v>
      </c>
      <c r="H124" s="189"/>
      <c r="I124" s="137">
        <v>24900</v>
      </c>
      <c r="J124" s="137" t="e">
        <f>VLOOKUP(I124,Presupuesto!$B$11:$C$586,2,0)</f>
        <v>#N/A</v>
      </c>
      <c r="K124" s="121" t="str">
        <f t="shared" si="1"/>
        <v>Desarrollo Curricular</v>
      </c>
      <c r="L124" s="121" t="s">
        <v>462</v>
      </c>
    </row>
    <row r="125" spans="2:12" ht="14.45" hidden="1" x14ac:dyDescent="0.3">
      <c r="C125" s="195" t="s">
        <v>58</v>
      </c>
      <c r="D125" s="186"/>
      <c r="E125" s="177">
        <v>0</v>
      </c>
      <c r="F125" s="123">
        <v>0</v>
      </c>
      <c r="G125" s="120">
        <f>F125</f>
        <v>0</v>
      </c>
      <c r="H125" s="187"/>
      <c r="I125" s="124">
        <v>24900</v>
      </c>
      <c r="J125" s="124" t="e">
        <f>VLOOKUP(I125,Presupuesto!$B$11:$C$586,2,0)</f>
        <v>#N/A</v>
      </c>
      <c r="K125" s="121" t="str">
        <f t="shared" si="1"/>
        <v>Desarrollo Curricular</v>
      </c>
      <c r="L125" s="121" t="s">
        <v>462</v>
      </c>
    </row>
    <row r="126" spans="2:12" hidden="1" thickBot="1" x14ac:dyDescent="0.35">
      <c r="C126" s="196" t="s">
        <v>59</v>
      </c>
      <c r="D126" s="186"/>
      <c r="E126" s="177">
        <v>0</v>
      </c>
      <c r="F126" s="123">
        <v>0</v>
      </c>
      <c r="G126" s="120">
        <f>F126</f>
        <v>0</v>
      </c>
      <c r="H126" s="187"/>
      <c r="I126" s="124"/>
      <c r="J126" s="124" t="e">
        <f>VLOOKUP(I126,Presupuesto!$B$11:$C$586,2,0)</f>
        <v>#N/A</v>
      </c>
      <c r="K126" s="121" t="str">
        <f t="shared" si="1"/>
        <v>Desarrollo Curricular</v>
      </c>
      <c r="L126" s="121" t="s">
        <v>462</v>
      </c>
    </row>
    <row r="127" spans="2:12" hidden="1" thickBot="1" x14ac:dyDescent="0.35">
      <c r="C127" s="163" t="s">
        <v>61</v>
      </c>
      <c r="D127" s="227"/>
      <c r="E127" s="175">
        <v>12</v>
      </c>
      <c r="F127" s="141">
        <v>30000</v>
      </c>
      <c r="G127" s="136">
        <f>D127*E127*F127</f>
        <v>0</v>
      </c>
      <c r="H127" s="189" t="s">
        <v>193</v>
      </c>
      <c r="I127" s="137">
        <v>11100.01</v>
      </c>
      <c r="J127" s="137" t="e">
        <f>VLOOKUP(I127,Presupuesto!$B$11:$C$586,2,0)</f>
        <v>#N/A</v>
      </c>
      <c r="K127" s="121" t="str">
        <f t="shared" si="1"/>
        <v>Desarrollo Curricular</v>
      </c>
      <c r="L127" s="121" t="s">
        <v>462</v>
      </c>
    </row>
    <row r="128" spans="2:12" ht="14.45" hidden="1" x14ac:dyDescent="0.3">
      <c r="C128" s="195" t="s">
        <v>58</v>
      </c>
      <c r="D128" s="193"/>
      <c r="E128" s="154">
        <v>0</v>
      </c>
      <c r="F128" s="142">
        <f>IF(E127=0,"",(G127/E127)/12*E127)</f>
        <v>0</v>
      </c>
      <c r="G128" s="143">
        <f>F128</f>
        <v>0</v>
      </c>
      <c r="H128" s="187"/>
      <c r="I128" s="124">
        <v>11500</v>
      </c>
      <c r="J128" s="124" t="e">
        <f>VLOOKUP(I128,Presupuesto!$B$11:$C$586,2,0)</f>
        <v>#N/A</v>
      </c>
      <c r="K128" s="121" t="str">
        <f t="shared" si="1"/>
        <v>Desarrollo Curricular</v>
      </c>
      <c r="L128" s="121" t="s">
        <v>462</v>
      </c>
    </row>
    <row r="129" spans="3:12" hidden="1" thickBot="1" x14ac:dyDescent="0.35">
      <c r="C129" s="197" t="s">
        <v>59</v>
      </c>
      <c r="D129" s="185"/>
      <c r="E129" s="155">
        <v>0</v>
      </c>
      <c r="F129" s="128">
        <f>IF(E127&lt;6,"",((E127-6)/12)*(G127/E127))</f>
        <v>0</v>
      </c>
      <c r="G129" s="128">
        <f>F129</f>
        <v>0</v>
      </c>
      <c r="H129" s="185"/>
      <c r="I129" s="129">
        <v>11500.02</v>
      </c>
      <c r="J129" s="147" t="e">
        <f>VLOOKUP(I129,Presupuesto!$B$11:$C$586,2,0)</f>
        <v>#N/A</v>
      </c>
      <c r="K129" s="129" t="str">
        <f t="shared" si="1"/>
        <v>Desarrollo Curricular</v>
      </c>
      <c r="L129" s="147" t="s">
        <v>462</v>
      </c>
    </row>
    <row r="132" spans="3:12" x14ac:dyDescent="0.25">
      <c r="C132" s="72" t="s">
        <v>54</v>
      </c>
      <c r="D132" s="97"/>
      <c r="E132" s="72"/>
      <c r="F132" s="72"/>
      <c r="G132" s="72"/>
      <c r="H132" s="97"/>
      <c r="I132" s="72"/>
      <c r="J132" s="72"/>
    </row>
    <row r="133" spans="3:12" ht="15.75" thickBot="1" x14ac:dyDescent="0.3">
      <c r="C133" s="201"/>
      <c r="D133" s="97"/>
      <c r="E133" s="201"/>
      <c r="F133" s="201"/>
      <c r="G133" s="201"/>
      <c r="H133" s="97"/>
      <c r="I133" s="201"/>
      <c r="J133" s="201"/>
    </row>
    <row r="134" spans="3:12" ht="15.75" thickBot="1" x14ac:dyDescent="0.3">
      <c r="C134" s="71" t="s">
        <v>43</v>
      </c>
      <c r="D134" s="30">
        <f>SUM(G141:G191)</f>
        <v>167126.625</v>
      </c>
      <c r="E134" s="116"/>
      <c r="F134" s="116"/>
      <c r="G134" s="116"/>
      <c r="H134" s="94"/>
      <c r="I134" s="94"/>
      <c r="J134" s="94"/>
    </row>
    <row r="135" spans="3:12" x14ac:dyDescent="0.25">
      <c r="D135" s="31"/>
      <c r="E135" s="116"/>
      <c r="F135" s="116"/>
      <c r="G135" s="116"/>
      <c r="H135" s="94"/>
      <c r="I135" s="94"/>
      <c r="J135" s="94"/>
    </row>
    <row r="136" spans="3:12" x14ac:dyDescent="0.25">
      <c r="D136" s="31"/>
      <c r="E136" s="116"/>
      <c r="F136" s="116"/>
      <c r="G136" s="116"/>
      <c r="H136" s="94"/>
      <c r="I136" s="94"/>
      <c r="J136" s="94"/>
    </row>
    <row r="137" spans="3:12" ht="15.75" x14ac:dyDescent="0.25">
      <c r="C137" s="233" t="s">
        <v>458</v>
      </c>
      <c r="D137" s="234" t="s">
        <v>1832</v>
      </c>
      <c r="E137" s="116"/>
      <c r="F137" s="116"/>
      <c r="G137" s="116"/>
      <c r="H137" s="94"/>
      <c r="I137" s="94"/>
      <c r="J137" s="94"/>
    </row>
    <row r="138" spans="3:12" ht="18.75" x14ac:dyDescent="0.25">
      <c r="C138" s="247" t="s">
        <v>1833</v>
      </c>
      <c r="D138" s="31"/>
      <c r="E138" s="116"/>
      <c r="F138" s="116"/>
      <c r="G138" s="116"/>
      <c r="H138" s="94"/>
      <c r="I138" s="94"/>
      <c r="J138" s="94"/>
    </row>
    <row r="139" spans="3:12" ht="15.75" thickBot="1" x14ac:dyDescent="0.3">
      <c r="C139" s="201"/>
      <c r="D139" s="31"/>
      <c r="E139" s="116"/>
      <c r="F139" s="116"/>
      <c r="G139" s="116"/>
      <c r="H139" s="94"/>
      <c r="I139" s="94"/>
      <c r="J139" s="94"/>
    </row>
    <row r="140" spans="3:12" ht="30.75" thickBot="1" x14ac:dyDescent="0.3">
      <c r="C140" s="157" t="s">
        <v>44</v>
      </c>
      <c r="D140" s="161" t="s">
        <v>55</v>
      </c>
      <c r="E140" s="194" t="s">
        <v>56</v>
      </c>
      <c r="F140" s="161" t="s">
        <v>57</v>
      </c>
      <c r="G140" s="158" t="s">
        <v>27</v>
      </c>
      <c r="H140" s="156" t="s">
        <v>195</v>
      </c>
      <c r="I140" s="159" t="s">
        <v>46</v>
      </c>
      <c r="J140" s="159" t="s">
        <v>196</v>
      </c>
      <c r="K140" s="159" t="s">
        <v>478</v>
      </c>
      <c r="L140" s="159" t="s">
        <v>479</v>
      </c>
    </row>
    <row r="141" spans="3:12" hidden="1" thickBot="1" x14ac:dyDescent="0.35">
      <c r="C141" s="160" t="s">
        <v>671</v>
      </c>
      <c r="D141" s="227"/>
      <c r="E141" s="175">
        <v>12</v>
      </c>
      <c r="F141" s="440">
        <f>HLOOKUP($C141,$BZ$2:$CM$3,2,0)</f>
        <v>41436.800000000003</v>
      </c>
      <c r="G141" s="136">
        <f>D141*E141*F141</f>
        <v>0</v>
      </c>
      <c r="H141" s="189" t="s">
        <v>193</v>
      </c>
      <c r="I141" s="137" t="s">
        <v>319</v>
      </c>
      <c r="J141" s="137" t="str">
        <f>VLOOKUP(I141,[1]Presupuesto!$B$11:$C$586,2,0)</f>
        <v>SUELDOS Y SALARIOS BASICOS (11100-00)</v>
      </c>
      <c r="K141" s="258" t="s">
        <v>188</v>
      </c>
      <c r="L141" s="121" t="s">
        <v>462</v>
      </c>
    </row>
    <row r="142" spans="3:12" ht="14.45" hidden="1" x14ac:dyDescent="0.3">
      <c r="C142" s="195" t="s">
        <v>58</v>
      </c>
      <c r="D142" s="186"/>
      <c r="E142" s="177">
        <v>0</v>
      </c>
      <c r="F142" s="123">
        <f>IF(E141=0,"",(G141/E141)/12*E141)</f>
        <v>0</v>
      </c>
      <c r="G142" s="120">
        <f>F142</f>
        <v>0</v>
      </c>
      <c r="H142" s="187" t="s">
        <v>194</v>
      </c>
      <c r="I142" s="139" t="s">
        <v>320</v>
      </c>
      <c r="J142" s="139" t="str">
        <f>VLOOKUP(I142,[1]Presupuesto!$B$11:$C$586,2,0)</f>
        <v>RESTRIBUCIONES A PERSONAL DIRECTIVO Y DE CONTROL (11300-00)</v>
      </c>
      <c r="K142" s="121" t="str">
        <f>$K$17</f>
        <v>Desarrollo Curricular</v>
      </c>
      <c r="L142" s="121" t="s">
        <v>480</v>
      </c>
    </row>
    <row r="143" spans="3:12" hidden="1" thickBot="1" x14ac:dyDescent="0.35">
      <c r="C143" s="196" t="s">
        <v>59</v>
      </c>
      <c r="D143" s="186"/>
      <c r="E143" s="177">
        <v>0</v>
      </c>
      <c r="F143" s="140">
        <f>IF(E141&lt;6,"",((E141-6)/12)*(G141/E141))</f>
        <v>0</v>
      </c>
      <c r="G143" s="120">
        <f>F143</f>
        <v>0</v>
      </c>
      <c r="H143" s="187" t="s">
        <v>194</v>
      </c>
      <c r="I143" s="124">
        <v>11500.02</v>
      </c>
      <c r="J143" s="124" t="e">
        <f>VLOOKUP(I143,[1]Presupuesto!$B$11:$C$586,2,0)</f>
        <v>#N/A</v>
      </c>
      <c r="K143" s="121" t="str">
        <f t="shared" ref="K143:K191" si="2">$K$17</f>
        <v>Desarrollo Curricular</v>
      </c>
      <c r="L143" s="121" t="s">
        <v>463</v>
      </c>
    </row>
    <row r="144" spans="3:12" hidden="1" thickBot="1" x14ac:dyDescent="0.35">
      <c r="C144" s="160" t="s">
        <v>672</v>
      </c>
      <c r="D144" s="227"/>
      <c r="E144" s="175">
        <v>12</v>
      </c>
      <c r="F144" s="440">
        <f>HLOOKUP($C144,$BZ$2:$CM$3,2,0)</f>
        <v>37669.82</v>
      </c>
      <c r="G144" s="136">
        <f>D144*E144*F144</f>
        <v>0</v>
      </c>
      <c r="H144" s="189"/>
      <c r="I144" s="137">
        <v>11100.01</v>
      </c>
      <c r="J144" s="137" t="e">
        <f>VLOOKUP(I144,[1]Presupuesto!$B$11:$C$586,2,0)</f>
        <v>#N/A</v>
      </c>
      <c r="K144" s="121" t="s">
        <v>546</v>
      </c>
      <c r="L144" s="121" t="s">
        <v>463</v>
      </c>
    </row>
    <row r="145" spans="3:12" ht="14.45" hidden="1" x14ac:dyDescent="0.3">
      <c r="C145" s="195" t="s">
        <v>58</v>
      </c>
      <c r="D145" s="186"/>
      <c r="E145" s="177">
        <v>0</v>
      </c>
      <c r="F145" s="123">
        <f>IF(E144=0,"",(G144/E144)/12*E144)</f>
        <v>0</v>
      </c>
      <c r="G145" s="120">
        <f>F145</f>
        <v>0</v>
      </c>
      <c r="H145" s="187"/>
      <c r="I145" s="139">
        <v>11500</v>
      </c>
      <c r="J145" s="139" t="e">
        <f>VLOOKUP(I145,[1]Presupuesto!$B$11:$C$586,2,0)</f>
        <v>#N/A</v>
      </c>
      <c r="K145" s="121" t="str">
        <f t="shared" si="2"/>
        <v>Desarrollo Curricular</v>
      </c>
      <c r="L145" s="121" t="s">
        <v>463</v>
      </c>
    </row>
    <row r="146" spans="3:12" hidden="1" thickBot="1" x14ac:dyDescent="0.35">
      <c r="C146" s="196" t="s">
        <v>59</v>
      </c>
      <c r="D146" s="186"/>
      <c r="E146" s="177">
        <v>0</v>
      </c>
      <c r="F146" s="140">
        <f>IF(E144&lt;6,"",((E144-6)/12)*(G144/E144))</f>
        <v>0</v>
      </c>
      <c r="G146" s="120">
        <f>F146</f>
        <v>0</v>
      </c>
      <c r="H146" s="187"/>
      <c r="I146" s="124">
        <v>11500.02</v>
      </c>
      <c r="J146" s="124" t="e">
        <f>VLOOKUP(I146,[1]Presupuesto!$B$11:$C$586,2,0)</f>
        <v>#N/A</v>
      </c>
      <c r="K146" s="121" t="str">
        <f t="shared" si="2"/>
        <v>Desarrollo Curricular</v>
      </c>
      <c r="L146" s="121" t="s">
        <v>463</v>
      </c>
    </row>
    <row r="147" spans="3:12" hidden="1" thickBot="1" x14ac:dyDescent="0.35">
      <c r="C147" s="160" t="s">
        <v>673</v>
      </c>
      <c r="D147" s="227"/>
      <c r="E147" s="175">
        <v>12</v>
      </c>
      <c r="F147" s="440">
        <f>HLOOKUP($C147,$BZ$2:$CM$3,2,0)</f>
        <v>33902.839999999997</v>
      </c>
      <c r="G147" s="136">
        <f>D147*E147*F147</f>
        <v>0</v>
      </c>
      <c r="H147" s="189"/>
      <c r="I147" s="137" t="s">
        <v>689</v>
      </c>
      <c r="J147" s="137" t="str">
        <f>VLOOKUP(I147,[1]Presupuesto!$B$11:$C$586,2,0)</f>
        <v>PAGOS A PERSONAL POR HORA</v>
      </c>
      <c r="K147" s="121" t="s">
        <v>546</v>
      </c>
      <c r="L147" s="121" t="s">
        <v>463</v>
      </c>
    </row>
    <row r="148" spans="3:12" ht="14.45" hidden="1" x14ac:dyDescent="0.3">
      <c r="C148" s="195" t="s">
        <v>58</v>
      </c>
      <c r="D148" s="186"/>
      <c r="E148" s="177">
        <v>0</v>
      </c>
      <c r="F148" s="123">
        <f>IF(E147=0,"",(G147/E147)/12*E147)</f>
        <v>0</v>
      </c>
      <c r="G148" s="120">
        <f>F148</f>
        <v>0</v>
      </c>
      <c r="H148" s="187"/>
      <c r="I148" s="139">
        <v>11500</v>
      </c>
      <c r="J148" s="139" t="e">
        <f>VLOOKUP(I148,[1]Presupuesto!$B$11:$C$586,2,0)</f>
        <v>#N/A</v>
      </c>
      <c r="K148" s="121" t="str">
        <f t="shared" si="2"/>
        <v>Desarrollo Curricular</v>
      </c>
      <c r="L148" s="121" t="s">
        <v>463</v>
      </c>
    </row>
    <row r="149" spans="3:12" hidden="1" thickBot="1" x14ac:dyDescent="0.35">
      <c r="C149" s="196" t="s">
        <v>59</v>
      </c>
      <c r="D149" s="186"/>
      <c r="E149" s="177">
        <v>0</v>
      </c>
      <c r="F149" s="140">
        <f>IF(E147&lt;6,"",((E147-6)/12)*(G147/E147))</f>
        <v>0</v>
      </c>
      <c r="G149" s="120">
        <f>F149</f>
        <v>0</v>
      </c>
      <c r="H149" s="187"/>
      <c r="I149" s="124">
        <v>11500.02</v>
      </c>
      <c r="J149" s="124" t="e">
        <f>VLOOKUP(I149,[1]Presupuesto!$B$11:$C$586,2,0)</f>
        <v>#N/A</v>
      </c>
      <c r="K149" s="121" t="str">
        <f t="shared" si="2"/>
        <v>Desarrollo Curricular</v>
      </c>
      <c r="L149" s="121" t="s">
        <v>463</v>
      </c>
    </row>
    <row r="150" spans="3:12" hidden="1" thickBot="1" x14ac:dyDescent="0.35">
      <c r="C150" s="160" t="s">
        <v>674</v>
      </c>
      <c r="D150" s="227"/>
      <c r="E150" s="175">
        <v>12</v>
      </c>
      <c r="F150" s="440">
        <f>HLOOKUP($C150,$BZ$2:$CM$3,2,0)</f>
        <v>30135.85</v>
      </c>
      <c r="G150" s="136">
        <f>D150*E150*F150</f>
        <v>0</v>
      </c>
      <c r="H150" s="189"/>
      <c r="I150" s="137" t="s">
        <v>763</v>
      </c>
      <c r="J150" s="137" t="str">
        <f>VLOOKUP(I150,[1]Presupuesto!$B$11:$C$586,2,0)</f>
        <v>SERVICIOS DE PROFESIONALES Y TECNICOS</v>
      </c>
      <c r="K150" s="121" t="s">
        <v>546</v>
      </c>
      <c r="L150" s="121" t="s">
        <v>463</v>
      </c>
    </row>
    <row r="151" spans="3:12" ht="14.45" hidden="1" x14ac:dyDescent="0.3">
      <c r="C151" s="195" t="s">
        <v>58</v>
      </c>
      <c r="D151" s="186"/>
      <c r="E151" s="177">
        <v>0</v>
      </c>
      <c r="F151" s="123">
        <f>IF(E150=0,"",(G150/E150)/12*E150)</f>
        <v>0</v>
      </c>
      <c r="G151" s="120">
        <f>F151</f>
        <v>0</v>
      </c>
      <c r="H151" s="187"/>
      <c r="I151" s="139">
        <v>11500</v>
      </c>
      <c r="J151" s="139" t="e">
        <f>VLOOKUP(I151,[1]Presupuesto!$B$11:$C$586,2,0)</f>
        <v>#N/A</v>
      </c>
      <c r="K151" s="121" t="str">
        <f t="shared" si="2"/>
        <v>Desarrollo Curricular</v>
      </c>
      <c r="L151" s="121" t="s">
        <v>463</v>
      </c>
    </row>
    <row r="152" spans="3:12" hidden="1" thickBot="1" x14ac:dyDescent="0.35">
      <c r="C152" s="196" t="s">
        <v>59</v>
      </c>
      <c r="D152" s="186"/>
      <c r="E152" s="177">
        <v>0</v>
      </c>
      <c r="F152" s="140">
        <f>IF(E150&lt;6,"",((E150-6)/12)*(G150/E150))</f>
        <v>0</v>
      </c>
      <c r="G152" s="120">
        <f>F152</f>
        <v>0</v>
      </c>
      <c r="H152" s="187"/>
      <c r="I152" s="124">
        <v>11500.02</v>
      </c>
      <c r="J152" s="124" t="e">
        <f>VLOOKUP(I152,[1]Presupuesto!$B$11:$C$586,2,0)</f>
        <v>#N/A</v>
      </c>
      <c r="K152" s="121" t="str">
        <f t="shared" si="2"/>
        <v>Desarrollo Curricular</v>
      </c>
      <c r="L152" s="121" t="s">
        <v>463</v>
      </c>
    </row>
    <row r="153" spans="3:12" hidden="1" thickBot="1" x14ac:dyDescent="0.35">
      <c r="C153" s="160" t="s">
        <v>675</v>
      </c>
      <c r="D153" s="227"/>
      <c r="E153" s="175">
        <v>12</v>
      </c>
      <c r="F153" s="440">
        <f>HLOOKUP($C153,$BZ$2:$CM$3,2,0)</f>
        <v>28252.36</v>
      </c>
      <c r="G153" s="136">
        <f>D153*E153*F153</f>
        <v>0</v>
      </c>
      <c r="H153" s="189"/>
      <c r="I153" s="137">
        <v>11100.01</v>
      </c>
      <c r="J153" s="137" t="e">
        <f>VLOOKUP(I153,[1]Presupuesto!$B$11:$C$586,2,0)</f>
        <v>#N/A</v>
      </c>
      <c r="K153" s="121" t="s">
        <v>546</v>
      </c>
      <c r="L153" s="121" t="s">
        <v>463</v>
      </c>
    </row>
    <row r="154" spans="3:12" ht="14.45" hidden="1" x14ac:dyDescent="0.3">
      <c r="C154" s="195" t="s">
        <v>58</v>
      </c>
      <c r="D154" s="186"/>
      <c r="E154" s="177">
        <v>0</v>
      </c>
      <c r="F154" s="123">
        <f>IF(E153=0,"",(G153/E153)/12*E153)</f>
        <v>0</v>
      </c>
      <c r="G154" s="120">
        <f>F154</f>
        <v>0</v>
      </c>
      <c r="H154" s="187"/>
      <c r="I154" s="139">
        <v>11500</v>
      </c>
      <c r="J154" s="139" t="e">
        <f>VLOOKUP(I154,[1]Presupuesto!$B$11:$C$586,2,0)</f>
        <v>#N/A</v>
      </c>
      <c r="K154" s="121" t="str">
        <f t="shared" si="2"/>
        <v>Desarrollo Curricular</v>
      </c>
      <c r="L154" s="121" t="s">
        <v>463</v>
      </c>
    </row>
    <row r="155" spans="3:12" hidden="1" thickBot="1" x14ac:dyDescent="0.35">
      <c r="C155" s="196" t="s">
        <v>59</v>
      </c>
      <c r="D155" s="186"/>
      <c r="E155" s="177">
        <v>0</v>
      </c>
      <c r="F155" s="140">
        <f>IF(E153&lt;6,"",((E153-6)/12)*(G153/E153))</f>
        <v>0</v>
      </c>
      <c r="G155" s="120">
        <f>F155</f>
        <v>0</v>
      </c>
      <c r="H155" s="187"/>
      <c r="I155" s="124">
        <v>11500.02</v>
      </c>
      <c r="J155" s="124" t="e">
        <f>VLOOKUP(I155,[1]Presupuesto!$B$11:$C$586,2,0)</f>
        <v>#N/A</v>
      </c>
      <c r="K155" s="121" t="str">
        <f t="shared" si="2"/>
        <v>Desarrollo Curricular</v>
      </c>
      <c r="L155" s="121" t="s">
        <v>463</v>
      </c>
    </row>
    <row r="156" spans="3:12" hidden="1" thickBot="1" x14ac:dyDescent="0.35">
      <c r="C156" s="160" t="s">
        <v>676</v>
      </c>
      <c r="D156" s="227"/>
      <c r="E156" s="175">
        <v>12</v>
      </c>
      <c r="F156" s="440">
        <f>HLOOKUP($C156,$BZ$2:$CM$3,2,0)</f>
        <v>26368.87</v>
      </c>
      <c r="G156" s="136">
        <f>D156*E156*F156</f>
        <v>0</v>
      </c>
      <c r="H156" s="189"/>
      <c r="I156" s="137">
        <v>11100.01</v>
      </c>
      <c r="J156" s="137" t="e">
        <f>VLOOKUP(I156,[1]Presupuesto!$B$11:$C$586,2,0)</f>
        <v>#N/A</v>
      </c>
      <c r="K156" s="121" t="s">
        <v>546</v>
      </c>
      <c r="L156" s="121" t="s">
        <v>463</v>
      </c>
    </row>
    <row r="157" spans="3:12" ht="14.45" hidden="1" x14ac:dyDescent="0.3">
      <c r="C157" s="195" t="s">
        <v>58</v>
      </c>
      <c r="D157" s="186"/>
      <c r="E157" s="177">
        <v>0</v>
      </c>
      <c r="F157" s="123">
        <f>IF(E156=0,"",(G156/E156)/12*E156)</f>
        <v>0</v>
      </c>
      <c r="G157" s="120">
        <f>F157</f>
        <v>0</v>
      </c>
      <c r="H157" s="187"/>
      <c r="I157" s="139">
        <v>11500</v>
      </c>
      <c r="J157" s="139" t="e">
        <f>VLOOKUP(I157,[1]Presupuesto!$B$11:$C$586,2,0)</f>
        <v>#N/A</v>
      </c>
      <c r="K157" s="121" t="str">
        <f t="shared" si="2"/>
        <v>Desarrollo Curricular</v>
      </c>
      <c r="L157" s="121" t="s">
        <v>463</v>
      </c>
    </row>
    <row r="158" spans="3:12" hidden="1" thickBot="1" x14ac:dyDescent="0.35">
      <c r="C158" s="196" t="s">
        <v>59</v>
      </c>
      <c r="D158" s="186"/>
      <c r="E158" s="177">
        <v>0</v>
      </c>
      <c r="F158" s="140">
        <f>IF(E156&lt;6,"",((E156-6)/12)*(G156/E156))</f>
        <v>0</v>
      </c>
      <c r="G158" s="120">
        <f>F158</f>
        <v>0</v>
      </c>
      <c r="H158" s="187"/>
      <c r="I158" s="124">
        <v>11500.02</v>
      </c>
      <c r="J158" s="124" t="e">
        <f>VLOOKUP(I158,[1]Presupuesto!$B$11:$C$586,2,0)</f>
        <v>#N/A</v>
      </c>
      <c r="K158" s="121" t="str">
        <f t="shared" si="2"/>
        <v>Desarrollo Curricular</v>
      </c>
      <c r="L158" s="121" t="s">
        <v>463</v>
      </c>
    </row>
    <row r="159" spans="3:12" hidden="1" thickBot="1" x14ac:dyDescent="0.35">
      <c r="C159" s="160" t="s">
        <v>677</v>
      </c>
      <c r="D159" s="227"/>
      <c r="E159" s="175">
        <v>12</v>
      </c>
      <c r="F159" s="440">
        <f>HLOOKUP($C159,$BZ$2:$CM$3,2,0)</f>
        <v>17893.16</v>
      </c>
      <c r="G159" s="136">
        <f>D159*E159*F159</f>
        <v>0</v>
      </c>
      <c r="H159" s="189"/>
      <c r="I159" s="137">
        <v>11100.01</v>
      </c>
      <c r="J159" s="137" t="e">
        <f>VLOOKUP(I159,[1]Presupuesto!$B$11:$C$586,2,0)</f>
        <v>#N/A</v>
      </c>
      <c r="K159" s="121" t="s">
        <v>546</v>
      </c>
      <c r="L159" s="121" t="s">
        <v>463</v>
      </c>
    </row>
    <row r="160" spans="3:12" ht="14.45" hidden="1" x14ac:dyDescent="0.3">
      <c r="C160" s="195" t="s">
        <v>58</v>
      </c>
      <c r="D160" s="186"/>
      <c r="E160" s="177">
        <v>0</v>
      </c>
      <c r="F160" s="123">
        <f>IF(E159=0,"",(G159/E159)/12*E159)</f>
        <v>0</v>
      </c>
      <c r="G160" s="120">
        <f>F160</f>
        <v>0</v>
      </c>
      <c r="H160" s="187"/>
      <c r="I160" s="139">
        <v>11500</v>
      </c>
      <c r="J160" s="139" t="e">
        <f>VLOOKUP(I160,[1]Presupuesto!$B$11:$C$586,2,0)</f>
        <v>#N/A</v>
      </c>
      <c r="K160" s="121" t="str">
        <f t="shared" si="2"/>
        <v>Desarrollo Curricular</v>
      </c>
      <c r="L160" s="121" t="s">
        <v>463</v>
      </c>
    </row>
    <row r="161" spans="3:12" hidden="1" thickBot="1" x14ac:dyDescent="0.35">
      <c r="C161" s="196" t="s">
        <v>59</v>
      </c>
      <c r="D161" s="186"/>
      <c r="E161" s="177">
        <v>0</v>
      </c>
      <c r="F161" s="140">
        <f>IF(E159&lt;6,"",((E159-6)/12)*(G159/E159))</f>
        <v>0</v>
      </c>
      <c r="G161" s="120">
        <f>F161</f>
        <v>0</v>
      </c>
      <c r="H161" s="187"/>
      <c r="I161" s="124">
        <v>11500.02</v>
      </c>
      <c r="J161" s="124" t="e">
        <f>VLOOKUP(I161,[1]Presupuesto!$B$11:$C$586,2,0)</f>
        <v>#N/A</v>
      </c>
      <c r="K161" s="121" t="str">
        <f t="shared" si="2"/>
        <v>Desarrollo Curricular</v>
      </c>
      <c r="L161" s="121" t="s">
        <v>463</v>
      </c>
    </row>
    <row r="162" spans="3:12" hidden="1" thickBot="1" x14ac:dyDescent="0.35">
      <c r="C162" s="160" t="s">
        <v>678</v>
      </c>
      <c r="D162" s="227"/>
      <c r="E162" s="175">
        <v>12</v>
      </c>
      <c r="F162" s="440">
        <f>HLOOKUP($C162,$BZ$2:$CM$3,2,0)</f>
        <v>16951.419999999998</v>
      </c>
      <c r="G162" s="136">
        <f>D162*E162*F162</f>
        <v>0</v>
      </c>
      <c r="H162" s="189"/>
      <c r="I162" s="137">
        <v>11100.01</v>
      </c>
      <c r="J162" s="137" t="e">
        <f>VLOOKUP(I162,[1]Presupuesto!$B$11:$C$586,2,0)</f>
        <v>#N/A</v>
      </c>
      <c r="K162" s="121" t="s">
        <v>546</v>
      </c>
      <c r="L162" s="121" t="s">
        <v>463</v>
      </c>
    </row>
    <row r="163" spans="3:12" ht="14.45" hidden="1" x14ac:dyDescent="0.3">
      <c r="C163" s="195" t="s">
        <v>58</v>
      </c>
      <c r="D163" s="186"/>
      <c r="E163" s="177">
        <v>0</v>
      </c>
      <c r="F163" s="123">
        <f>IF(E162=0,"",(G162/E162)/12*E162)</f>
        <v>0</v>
      </c>
      <c r="G163" s="120">
        <f>F163</f>
        <v>0</v>
      </c>
      <c r="H163" s="187"/>
      <c r="I163" s="139">
        <v>11500</v>
      </c>
      <c r="J163" s="139" t="e">
        <f>VLOOKUP(I163,[1]Presupuesto!$B$11:$C$586,2,0)</f>
        <v>#N/A</v>
      </c>
      <c r="K163" s="121" t="str">
        <f t="shared" si="2"/>
        <v>Desarrollo Curricular</v>
      </c>
      <c r="L163" s="121" t="s">
        <v>463</v>
      </c>
    </row>
    <row r="164" spans="3:12" hidden="1" thickBot="1" x14ac:dyDescent="0.35">
      <c r="C164" s="196" t="s">
        <v>59</v>
      </c>
      <c r="D164" s="186"/>
      <c r="E164" s="177">
        <v>0</v>
      </c>
      <c r="F164" s="140">
        <f>IF(E162&lt;6,"",((E162-6)/12)*(G162/E162))</f>
        <v>0</v>
      </c>
      <c r="G164" s="120">
        <f>F164</f>
        <v>0</v>
      </c>
      <c r="H164" s="187"/>
      <c r="I164" s="124">
        <v>11500.02</v>
      </c>
      <c r="J164" s="124" t="e">
        <f>VLOOKUP(I164,[1]Presupuesto!$B$11:$C$586,2,0)</f>
        <v>#N/A</v>
      </c>
      <c r="K164" s="121" t="str">
        <f t="shared" si="2"/>
        <v>Desarrollo Curricular</v>
      </c>
      <c r="L164" s="121" t="s">
        <v>463</v>
      </c>
    </row>
    <row r="165" spans="3:12" hidden="1" thickBot="1" x14ac:dyDescent="0.35">
      <c r="C165" s="160" t="s">
        <v>679</v>
      </c>
      <c r="D165" s="227"/>
      <c r="E165" s="175">
        <v>12</v>
      </c>
      <c r="F165" s="440">
        <f>HLOOKUP($C165,$BZ$2:$CM$3,2,0)</f>
        <v>13184.44</v>
      </c>
      <c r="G165" s="136">
        <f>D165*E165*F165</f>
        <v>0</v>
      </c>
      <c r="H165" s="189"/>
      <c r="I165" s="137">
        <v>11100.01</v>
      </c>
      <c r="J165" s="137" t="e">
        <f>VLOOKUP(I165,[1]Presupuesto!$B$11:$C$586,2,0)</f>
        <v>#N/A</v>
      </c>
      <c r="K165" s="121" t="s">
        <v>546</v>
      </c>
      <c r="L165" s="121" t="s">
        <v>463</v>
      </c>
    </row>
    <row r="166" spans="3:12" ht="14.45" hidden="1" x14ac:dyDescent="0.3">
      <c r="C166" s="195" t="s">
        <v>58</v>
      </c>
      <c r="D166" s="186"/>
      <c r="E166" s="177">
        <v>0</v>
      </c>
      <c r="F166" s="123">
        <f>IF(E165=0,"",(G165/E165)/12*E165)</f>
        <v>0</v>
      </c>
      <c r="G166" s="120">
        <f>F166</f>
        <v>0</v>
      </c>
      <c r="H166" s="187"/>
      <c r="I166" s="139">
        <v>11500</v>
      </c>
      <c r="J166" s="139" t="e">
        <f>VLOOKUP(I166,[1]Presupuesto!$B$11:$C$586,2,0)</f>
        <v>#N/A</v>
      </c>
      <c r="K166" s="121" t="str">
        <f t="shared" si="2"/>
        <v>Desarrollo Curricular</v>
      </c>
      <c r="L166" s="121" t="s">
        <v>463</v>
      </c>
    </row>
    <row r="167" spans="3:12" hidden="1" thickBot="1" x14ac:dyDescent="0.35">
      <c r="C167" s="196" t="s">
        <v>59</v>
      </c>
      <c r="D167" s="186"/>
      <c r="E167" s="177">
        <v>0</v>
      </c>
      <c r="F167" s="140">
        <f>IF(E165&lt;6,"",((E165-6)/12)*(G165/E165))</f>
        <v>0</v>
      </c>
      <c r="G167" s="120">
        <f>F167</f>
        <v>0</v>
      </c>
      <c r="H167" s="187"/>
      <c r="I167" s="124">
        <v>11500.02</v>
      </c>
      <c r="J167" s="124" t="e">
        <f>VLOOKUP(I167,[1]Presupuesto!$B$11:$C$586,2,0)</f>
        <v>#N/A</v>
      </c>
      <c r="K167" s="121" t="str">
        <f t="shared" si="2"/>
        <v>Desarrollo Curricular</v>
      </c>
      <c r="L167" s="121" t="s">
        <v>463</v>
      </c>
    </row>
    <row r="168" spans="3:12" hidden="1" thickBot="1" x14ac:dyDescent="0.35">
      <c r="C168" s="160" t="s">
        <v>680</v>
      </c>
      <c r="D168" s="227"/>
      <c r="E168" s="175">
        <v>12</v>
      </c>
      <c r="F168" s="440">
        <f>HLOOKUP($C168,$BZ$2:$CM$3,2,0)</f>
        <v>15032.56</v>
      </c>
      <c r="G168" s="136">
        <f>D168*E168*F168</f>
        <v>0</v>
      </c>
      <c r="H168" s="189"/>
      <c r="I168" s="137">
        <v>11100.01</v>
      </c>
      <c r="J168" s="137" t="e">
        <f>VLOOKUP(I168,[1]Presupuesto!$B$11:$C$586,2,0)</f>
        <v>#N/A</v>
      </c>
      <c r="K168" s="121" t="s">
        <v>546</v>
      </c>
      <c r="L168" s="121" t="s">
        <v>463</v>
      </c>
    </row>
    <row r="169" spans="3:12" ht="14.45" hidden="1" x14ac:dyDescent="0.3">
      <c r="C169" s="195" t="s">
        <v>58</v>
      </c>
      <c r="D169" s="186"/>
      <c r="E169" s="177">
        <v>0</v>
      </c>
      <c r="F169" s="123">
        <f>IF(E168=0,"",(G168/E168)/12*E168)</f>
        <v>0</v>
      </c>
      <c r="G169" s="120">
        <f>F169</f>
        <v>0</v>
      </c>
      <c r="H169" s="187"/>
      <c r="I169" s="139">
        <v>11500</v>
      </c>
      <c r="J169" s="139" t="e">
        <f>VLOOKUP(I169,[1]Presupuesto!$B$11:$C$586,2,0)</f>
        <v>#N/A</v>
      </c>
      <c r="K169" s="121" t="str">
        <f t="shared" si="2"/>
        <v>Desarrollo Curricular</v>
      </c>
      <c r="L169" s="121" t="s">
        <v>463</v>
      </c>
    </row>
    <row r="170" spans="3:12" hidden="1" thickBot="1" x14ac:dyDescent="0.35">
      <c r="C170" s="196" t="s">
        <v>59</v>
      </c>
      <c r="D170" s="186"/>
      <c r="E170" s="177">
        <v>0</v>
      </c>
      <c r="F170" s="140">
        <f>IF(E168&lt;6,"",((E168-6)/12)*(G168/E168))</f>
        <v>0</v>
      </c>
      <c r="G170" s="120">
        <f>F170</f>
        <v>0</v>
      </c>
      <c r="H170" s="187"/>
      <c r="I170" s="124">
        <v>11500.02</v>
      </c>
      <c r="J170" s="124" t="e">
        <f>VLOOKUP(I170,[1]Presupuesto!$B$11:$C$586,2,0)</f>
        <v>#N/A</v>
      </c>
      <c r="K170" s="121" t="str">
        <f t="shared" si="2"/>
        <v>Desarrollo Curricular</v>
      </c>
      <c r="L170" s="121" t="s">
        <v>463</v>
      </c>
    </row>
    <row r="171" spans="3:12" hidden="1" thickBot="1" x14ac:dyDescent="0.35">
      <c r="C171" s="160" t="s">
        <v>681</v>
      </c>
      <c r="D171" s="227"/>
      <c r="E171" s="175">
        <v>12</v>
      </c>
      <c r="F171" s="440">
        <f>HLOOKUP($C171,$BZ$2:$CM$3,2,0)</f>
        <v>13264.02</v>
      </c>
      <c r="G171" s="136">
        <f>D171*E171*F171</f>
        <v>0</v>
      </c>
      <c r="H171" s="189"/>
      <c r="I171" s="137">
        <v>11100.01</v>
      </c>
      <c r="J171" s="137" t="e">
        <f>VLOOKUP(I171,[1]Presupuesto!$B$11:$C$586,2,0)</f>
        <v>#N/A</v>
      </c>
      <c r="K171" s="121" t="s">
        <v>546</v>
      </c>
      <c r="L171" s="121" t="s">
        <v>463</v>
      </c>
    </row>
    <row r="172" spans="3:12" ht="14.45" hidden="1" x14ac:dyDescent="0.3">
      <c r="C172" s="195" t="s">
        <v>58</v>
      </c>
      <c r="D172" s="186"/>
      <c r="E172" s="177">
        <v>0</v>
      </c>
      <c r="F172" s="123">
        <f>IF(E171=0,"",(G171/E171)/12*E171)</f>
        <v>0</v>
      </c>
      <c r="G172" s="120">
        <f>F172</f>
        <v>0</v>
      </c>
      <c r="H172" s="187"/>
      <c r="I172" s="139">
        <v>11500</v>
      </c>
      <c r="J172" s="139" t="e">
        <f>VLOOKUP(I172,[1]Presupuesto!$B$11:$C$586,2,0)</f>
        <v>#N/A</v>
      </c>
      <c r="K172" s="121" t="str">
        <f t="shared" si="2"/>
        <v>Desarrollo Curricular</v>
      </c>
      <c r="L172" s="121" t="s">
        <v>463</v>
      </c>
    </row>
    <row r="173" spans="3:12" hidden="1" thickBot="1" x14ac:dyDescent="0.35">
      <c r="C173" s="196" t="s">
        <v>59</v>
      </c>
      <c r="D173" s="186"/>
      <c r="E173" s="177">
        <v>0</v>
      </c>
      <c r="F173" s="140">
        <f>IF(E171&lt;6,"",((E171-6)/12)*(G171/E171))</f>
        <v>0</v>
      </c>
      <c r="G173" s="120">
        <f>F173</f>
        <v>0</v>
      </c>
      <c r="H173" s="187"/>
      <c r="I173" s="124">
        <v>11500.02</v>
      </c>
      <c r="J173" s="124" t="e">
        <f>VLOOKUP(I173,[1]Presupuesto!$B$11:$C$586,2,0)</f>
        <v>#N/A</v>
      </c>
      <c r="K173" s="121" t="str">
        <f t="shared" si="2"/>
        <v>Desarrollo Curricular</v>
      </c>
      <c r="L173" s="121" t="s">
        <v>463</v>
      </c>
    </row>
    <row r="174" spans="3:12" ht="15.75" thickBot="1" x14ac:dyDescent="0.3">
      <c r="C174" s="160" t="s">
        <v>682</v>
      </c>
      <c r="D174" s="227">
        <v>1</v>
      </c>
      <c r="E174" s="175">
        <v>12</v>
      </c>
      <c r="F174" s="440">
        <f>HLOOKUP($C174,$BZ$2:$CM$3,2,0)</f>
        <v>12379.75</v>
      </c>
      <c r="G174" s="136">
        <f>D174*E174*F174</f>
        <v>148557</v>
      </c>
      <c r="H174" s="189" t="s">
        <v>193</v>
      </c>
      <c r="I174" s="137" t="s">
        <v>319</v>
      </c>
      <c r="J174" s="137" t="str">
        <f>VLOOKUP(I174,[1]Presupuesto!$B$11:$C$586,2,0)</f>
        <v>SUELDOS Y SALARIOS BASICOS (11100-00)</v>
      </c>
      <c r="K174" s="121" t="s">
        <v>546</v>
      </c>
      <c r="L174" s="121" t="s">
        <v>463</v>
      </c>
    </row>
    <row r="175" spans="3:12" x14ac:dyDescent="0.25">
      <c r="C175" s="195" t="s">
        <v>58</v>
      </c>
      <c r="D175" s="186"/>
      <c r="E175" s="177">
        <v>0</v>
      </c>
      <c r="F175" s="123">
        <f>IF(E174=0,"",(G174/E174)/12*E174)</f>
        <v>12379.75</v>
      </c>
      <c r="G175" s="120">
        <f>F175</f>
        <v>12379.75</v>
      </c>
      <c r="H175" s="187" t="s">
        <v>193</v>
      </c>
      <c r="I175" s="139" t="s">
        <v>705</v>
      </c>
      <c r="J175" s="139" t="str">
        <f>VLOOKUP(I175,[1]Presupuesto!$B$11:$C$586,2,0)</f>
        <v>AGUINALDO Y DECIMO CUARTO MES</v>
      </c>
      <c r="K175" s="121" t="str">
        <f t="shared" si="2"/>
        <v>Desarrollo Curricular</v>
      </c>
      <c r="L175" s="121" t="s">
        <v>463</v>
      </c>
    </row>
    <row r="176" spans="3:12" x14ac:dyDescent="0.25">
      <c r="C176" s="122" t="s">
        <v>59</v>
      </c>
      <c r="D176" s="186"/>
      <c r="E176" s="177">
        <v>0</v>
      </c>
      <c r="F176" s="140">
        <f>IF(E174&lt;6,"",((E174-6)/12)*(G174/E174))</f>
        <v>6189.875</v>
      </c>
      <c r="G176" s="120">
        <f>F176</f>
        <v>6189.875</v>
      </c>
      <c r="H176" s="187" t="s">
        <v>193</v>
      </c>
      <c r="I176" s="124" t="s">
        <v>708</v>
      </c>
      <c r="J176" s="124" t="str">
        <f>VLOOKUP(I176,[1]Presupuesto!$B$11:$C$586,2,0)</f>
        <v>DECIMOCUARTO MES</v>
      </c>
      <c r="K176" s="121" t="str">
        <f t="shared" si="2"/>
        <v>Desarrollo Curricular</v>
      </c>
      <c r="L176" s="121" t="s">
        <v>463</v>
      </c>
    </row>
    <row r="177" spans="3:12" hidden="1" thickBot="1" x14ac:dyDescent="0.35">
      <c r="C177" s="160" t="s">
        <v>683</v>
      </c>
      <c r="D177" s="227"/>
      <c r="E177" s="175">
        <v>12</v>
      </c>
      <c r="F177" s="440">
        <f>HLOOKUP($C177,$BZ$2:$CM$3,2,0)</f>
        <v>439.49</v>
      </c>
      <c r="G177" s="136">
        <f>D177*E177*F177</f>
        <v>0</v>
      </c>
      <c r="H177" s="189" t="s">
        <v>193</v>
      </c>
      <c r="I177" s="137" t="s">
        <v>689</v>
      </c>
      <c r="J177" s="137" t="str">
        <f>VLOOKUP(I177,[1]Presupuesto!$B$11:$C$586,2,0)</f>
        <v>PAGOS A PERSONAL POR HORA</v>
      </c>
      <c r="K177" s="121" t="s">
        <v>546</v>
      </c>
      <c r="L177" s="121" t="s">
        <v>463</v>
      </c>
    </row>
    <row r="178" spans="3:12" ht="14.45" hidden="1" x14ac:dyDescent="0.3">
      <c r="C178" s="195" t="s">
        <v>58</v>
      </c>
      <c r="D178" s="186"/>
      <c r="E178" s="177">
        <v>0</v>
      </c>
      <c r="F178" s="123">
        <f>IF(E177=0,"",(G177/E177)/12*E177)</f>
        <v>0</v>
      </c>
      <c r="G178" s="120">
        <f>F178</f>
        <v>0</v>
      </c>
      <c r="H178" s="187" t="s">
        <v>193</v>
      </c>
      <c r="I178" s="139" t="s">
        <v>705</v>
      </c>
      <c r="J178" s="139" t="str">
        <f>VLOOKUP(I178,[1]Presupuesto!$B$11:$C$586,2,0)</f>
        <v>AGUINALDO Y DECIMO CUARTO MES</v>
      </c>
      <c r="K178" s="121" t="str">
        <f t="shared" si="2"/>
        <v>Desarrollo Curricular</v>
      </c>
      <c r="L178" s="121" t="s">
        <v>463</v>
      </c>
    </row>
    <row r="179" spans="3:12" hidden="1" thickBot="1" x14ac:dyDescent="0.35">
      <c r="C179" s="196" t="s">
        <v>59</v>
      </c>
      <c r="D179" s="186"/>
      <c r="E179" s="177">
        <v>0</v>
      </c>
      <c r="F179" s="140">
        <f>IF(E177&lt;6,"",((E177-6)/12)*(G177/E177))</f>
        <v>0</v>
      </c>
      <c r="G179" s="120">
        <f>F179</f>
        <v>0</v>
      </c>
      <c r="H179" s="187" t="s">
        <v>193</v>
      </c>
      <c r="I179" s="124" t="s">
        <v>708</v>
      </c>
      <c r="J179" s="124" t="str">
        <f>VLOOKUP(I179,[1]Presupuesto!$B$11:$C$586,2,0)</f>
        <v>DECIMOCUARTO MES</v>
      </c>
      <c r="K179" s="121" t="str">
        <f t="shared" si="2"/>
        <v>Desarrollo Curricular</v>
      </c>
      <c r="L179" s="121" t="s">
        <v>463</v>
      </c>
    </row>
    <row r="180" spans="3:12" hidden="1" thickBot="1" x14ac:dyDescent="0.35">
      <c r="C180" s="160" t="s">
        <v>684</v>
      </c>
      <c r="D180" s="227"/>
      <c r="E180" s="175">
        <v>12</v>
      </c>
      <c r="F180" s="440">
        <f>HLOOKUP($C180,$BZ$2:$CM$3,2,0)</f>
        <v>1904.46</v>
      </c>
      <c r="G180" s="136">
        <f>D180*E180*F180</f>
        <v>0</v>
      </c>
      <c r="H180" s="189"/>
      <c r="I180" s="137">
        <v>11100.01</v>
      </c>
      <c r="J180" s="137" t="e">
        <f>VLOOKUP(I180,[1]Presupuesto!$B$11:$C$586,2,0)</f>
        <v>#N/A</v>
      </c>
      <c r="K180" s="121" t="s">
        <v>546</v>
      </c>
      <c r="L180" s="121" t="s">
        <v>463</v>
      </c>
    </row>
    <row r="181" spans="3:12" ht="14.45" hidden="1" x14ac:dyDescent="0.3">
      <c r="C181" s="195" t="s">
        <v>58</v>
      </c>
      <c r="D181" s="186"/>
      <c r="E181" s="177">
        <v>0</v>
      </c>
      <c r="F181" s="123">
        <f>IF(E180=0,"",(G180/E180)/12*E180)</f>
        <v>0</v>
      </c>
      <c r="G181" s="120">
        <f>F181</f>
        <v>0</v>
      </c>
      <c r="H181" s="187"/>
      <c r="I181" s="139">
        <v>11500</v>
      </c>
      <c r="J181" s="139" t="e">
        <f>VLOOKUP(I181,[1]Presupuesto!$B$11:$C$586,2,0)</f>
        <v>#N/A</v>
      </c>
      <c r="K181" s="121" t="str">
        <f t="shared" si="2"/>
        <v>Desarrollo Curricular</v>
      </c>
      <c r="L181" s="121" t="s">
        <v>463</v>
      </c>
    </row>
    <row r="182" spans="3:12" hidden="1" thickBot="1" x14ac:dyDescent="0.35">
      <c r="C182" s="196" t="s">
        <v>59</v>
      </c>
      <c r="D182" s="186"/>
      <c r="E182" s="177">
        <v>0</v>
      </c>
      <c r="F182" s="140">
        <f>IF(E180&lt;6,"",((E180-6)/12)*(G180/E180))</f>
        <v>0</v>
      </c>
      <c r="G182" s="120">
        <f>F182</f>
        <v>0</v>
      </c>
      <c r="H182" s="187"/>
      <c r="I182" s="124">
        <v>11500.02</v>
      </c>
      <c r="J182" s="124" t="e">
        <f>VLOOKUP(I182,[1]Presupuesto!$B$11:$C$586,2,0)</f>
        <v>#N/A</v>
      </c>
      <c r="K182" s="121" t="str">
        <f t="shared" si="2"/>
        <v>Desarrollo Curricular</v>
      </c>
      <c r="L182" s="121" t="s">
        <v>463</v>
      </c>
    </row>
    <row r="183" spans="3:12" hidden="1" thickBot="1" x14ac:dyDescent="0.35">
      <c r="C183" s="163" t="s">
        <v>84</v>
      </c>
      <c r="D183" s="227"/>
      <c r="E183" s="175">
        <v>12</v>
      </c>
      <c r="F183" s="162">
        <v>30000</v>
      </c>
      <c r="G183" s="136">
        <f>D183*E183*F183</f>
        <v>0</v>
      </c>
      <c r="H183" s="189"/>
      <c r="I183" s="137">
        <v>12910.14</v>
      </c>
      <c r="J183" s="137" t="e">
        <f>VLOOKUP(I183,[1]Presupuesto!$B$11:$C$586,2,0)</f>
        <v>#N/A</v>
      </c>
      <c r="K183" s="121" t="str">
        <f t="shared" si="2"/>
        <v>Desarrollo Curricular</v>
      </c>
      <c r="L183" s="121" t="s">
        <v>463</v>
      </c>
    </row>
    <row r="184" spans="3:12" ht="14.45" hidden="1" x14ac:dyDescent="0.3">
      <c r="C184" s="195" t="s">
        <v>58</v>
      </c>
      <c r="D184" s="186"/>
      <c r="E184" s="177">
        <v>0</v>
      </c>
      <c r="F184" s="140">
        <f>IF(E183=0,"",(G183/E183)/12*E183)</f>
        <v>0</v>
      </c>
      <c r="G184" s="120">
        <f>F184</f>
        <v>0</v>
      </c>
      <c r="H184" s="187"/>
      <c r="I184" s="124">
        <v>12910.14</v>
      </c>
      <c r="J184" s="124" t="e">
        <f>VLOOKUP(I184,[1]Presupuesto!$B$11:$C$586,2,0)</f>
        <v>#N/A</v>
      </c>
      <c r="K184" s="121" t="str">
        <f t="shared" si="2"/>
        <v>Desarrollo Curricular</v>
      </c>
      <c r="L184" s="121" t="s">
        <v>462</v>
      </c>
    </row>
    <row r="185" spans="3:12" hidden="1" thickBot="1" x14ac:dyDescent="0.35">
      <c r="C185" s="196" t="s">
        <v>59</v>
      </c>
      <c r="D185" s="186"/>
      <c r="E185" s="177">
        <v>0</v>
      </c>
      <c r="F185" s="123">
        <f>IF(E183&lt;6,"",((E183-6)/12)*(G183/E183))</f>
        <v>0</v>
      </c>
      <c r="G185" s="120">
        <f>F185</f>
        <v>0</v>
      </c>
      <c r="H185" s="187"/>
      <c r="I185" s="124">
        <v>12910.14</v>
      </c>
      <c r="J185" s="124" t="e">
        <f>VLOOKUP(I185,[1]Presupuesto!$B$11:$C$586,2,0)</f>
        <v>#N/A</v>
      </c>
      <c r="K185" s="121" t="str">
        <f t="shared" si="2"/>
        <v>Desarrollo Curricular</v>
      </c>
      <c r="L185" s="121" t="s">
        <v>467</v>
      </c>
    </row>
    <row r="186" spans="3:12" hidden="1" thickBot="1" x14ac:dyDescent="0.35">
      <c r="C186" s="163" t="s">
        <v>60</v>
      </c>
      <c r="D186" s="227"/>
      <c r="E186" s="175">
        <v>12</v>
      </c>
      <c r="F186" s="141">
        <v>30000</v>
      </c>
      <c r="G186" s="136">
        <f>D186*E186*F186</f>
        <v>0</v>
      </c>
      <c r="H186" s="189"/>
      <c r="I186" s="137">
        <v>24900</v>
      </c>
      <c r="J186" s="137" t="e">
        <f>VLOOKUP(I186,[1]Presupuesto!$B$11:$C$586,2,0)</f>
        <v>#N/A</v>
      </c>
      <c r="K186" s="121" t="str">
        <f t="shared" si="2"/>
        <v>Desarrollo Curricular</v>
      </c>
      <c r="L186" s="121" t="s">
        <v>462</v>
      </c>
    </row>
    <row r="187" spans="3:12" ht="14.45" hidden="1" x14ac:dyDescent="0.3">
      <c r="C187" s="195" t="s">
        <v>58</v>
      </c>
      <c r="D187" s="186"/>
      <c r="E187" s="177">
        <v>0</v>
      </c>
      <c r="F187" s="123">
        <v>0</v>
      </c>
      <c r="G187" s="120">
        <f>F187</f>
        <v>0</v>
      </c>
      <c r="H187" s="187"/>
      <c r="I187" s="124">
        <v>24900</v>
      </c>
      <c r="J187" s="124" t="e">
        <f>VLOOKUP(I187,[1]Presupuesto!$B$11:$C$586,2,0)</f>
        <v>#N/A</v>
      </c>
      <c r="K187" s="121" t="str">
        <f t="shared" si="2"/>
        <v>Desarrollo Curricular</v>
      </c>
      <c r="L187" s="121" t="s">
        <v>462</v>
      </c>
    </row>
    <row r="188" spans="3:12" hidden="1" thickBot="1" x14ac:dyDescent="0.35">
      <c r="C188" s="196" t="s">
        <v>59</v>
      </c>
      <c r="D188" s="186"/>
      <c r="E188" s="177">
        <v>0</v>
      </c>
      <c r="F188" s="123">
        <v>0</v>
      </c>
      <c r="G188" s="120">
        <f>F188</f>
        <v>0</v>
      </c>
      <c r="H188" s="187"/>
      <c r="I188" s="124"/>
      <c r="J188" s="124" t="e">
        <f>VLOOKUP(I188,[1]Presupuesto!$B$11:$C$586,2,0)</f>
        <v>#N/A</v>
      </c>
      <c r="K188" s="121" t="str">
        <f t="shared" si="2"/>
        <v>Desarrollo Curricular</v>
      </c>
      <c r="L188" s="121" t="s">
        <v>462</v>
      </c>
    </row>
    <row r="189" spans="3:12" hidden="1" thickBot="1" x14ac:dyDescent="0.35">
      <c r="C189" s="163" t="s">
        <v>61</v>
      </c>
      <c r="D189" s="227"/>
      <c r="E189" s="175">
        <v>12</v>
      </c>
      <c r="F189" s="141">
        <v>30000</v>
      </c>
      <c r="G189" s="136">
        <f>D189*E189*F189</f>
        <v>0</v>
      </c>
      <c r="H189" s="189" t="s">
        <v>193</v>
      </c>
      <c r="I189" s="137" t="s">
        <v>685</v>
      </c>
      <c r="J189" s="137" t="str">
        <f>VLOOKUP(I189,[1]Presupuesto!$B$11:$C$586,2,0)</f>
        <v>SUELDOS Y SALARIOS PERMANENTES</v>
      </c>
      <c r="K189" s="121" t="str">
        <f t="shared" si="2"/>
        <v>Desarrollo Curricular</v>
      </c>
      <c r="L189" s="121" t="s">
        <v>462</v>
      </c>
    </row>
    <row r="190" spans="3:12" ht="14.45" hidden="1" x14ac:dyDescent="0.3">
      <c r="C190" s="195" t="s">
        <v>58</v>
      </c>
      <c r="D190" s="193"/>
      <c r="E190" s="154">
        <v>0</v>
      </c>
      <c r="F190" s="142">
        <f>IF(E189=0,"",(G189/E189)/12*E189)</f>
        <v>0</v>
      </c>
      <c r="G190" s="143">
        <f>F190</f>
        <v>0</v>
      </c>
      <c r="H190" s="187" t="s">
        <v>193</v>
      </c>
      <c r="I190" s="124" t="s">
        <v>705</v>
      </c>
      <c r="J190" s="124" t="str">
        <f>VLOOKUP(I190,[1]Presupuesto!$B$11:$C$586,2,0)</f>
        <v>AGUINALDO Y DECIMO CUARTO MES</v>
      </c>
      <c r="K190" s="121" t="str">
        <f t="shared" si="2"/>
        <v>Desarrollo Curricular</v>
      </c>
      <c r="L190" s="121" t="s">
        <v>462</v>
      </c>
    </row>
    <row r="191" spans="3:12" hidden="1" thickBot="1" x14ac:dyDescent="0.35">
      <c r="C191" s="197" t="s">
        <v>59</v>
      </c>
      <c r="D191" s="185"/>
      <c r="E191" s="155">
        <v>0</v>
      </c>
      <c r="F191" s="128">
        <f>IF(E189&lt;6,"",((E189-6)/12)*(G189/E189))</f>
        <v>0</v>
      </c>
      <c r="G191" s="128">
        <f>F191</f>
        <v>0</v>
      </c>
      <c r="H191" s="185" t="s">
        <v>193</v>
      </c>
      <c r="I191" s="129" t="s">
        <v>708</v>
      </c>
      <c r="J191" s="147" t="str">
        <f>VLOOKUP(I191,[1]Presupuesto!$B$11:$C$586,2,0)</f>
        <v>DECIMOCUARTO MES</v>
      </c>
      <c r="K191" s="129" t="str">
        <f t="shared" si="2"/>
        <v>Desarrollo Curricular</v>
      </c>
      <c r="L191" s="147" t="s">
        <v>462</v>
      </c>
    </row>
    <row r="194" spans="3:12" x14ac:dyDescent="0.25">
      <c r="C194" s="72" t="s">
        <v>54</v>
      </c>
      <c r="D194" s="97"/>
      <c r="E194" s="72"/>
      <c r="F194" s="72"/>
      <c r="G194" s="72"/>
      <c r="H194" s="97"/>
      <c r="I194" s="72"/>
      <c r="J194" s="72"/>
    </row>
    <row r="195" spans="3:12" ht="15.75" thickBot="1" x14ac:dyDescent="0.3">
      <c r="C195" s="201"/>
      <c r="D195" s="97"/>
      <c r="E195" s="201"/>
      <c r="F195" s="201"/>
      <c r="G195" s="201"/>
      <c r="H195" s="97"/>
      <c r="I195" s="201"/>
      <c r="J195" s="201"/>
    </row>
    <row r="196" spans="3:12" ht="15.75" thickBot="1" x14ac:dyDescent="0.3">
      <c r="C196" s="71" t="s">
        <v>43</v>
      </c>
      <c r="D196" s="30">
        <f>SUM(G203:G253)</f>
        <v>11866.23</v>
      </c>
      <c r="E196" s="116"/>
      <c r="F196" s="116"/>
      <c r="G196" s="116"/>
      <c r="H196" s="94"/>
      <c r="I196" s="94"/>
      <c r="J196" s="94"/>
    </row>
    <row r="197" spans="3:12" x14ac:dyDescent="0.25">
      <c r="D197" s="31"/>
      <c r="E197" s="116"/>
      <c r="F197" s="116"/>
      <c r="G197" s="116"/>
      <c r="H197" s="94"/>
      <c r="I197" s="94"/>
      <c r="J197" s="94"/>
    </row>
    <row r="198" spans="3:12" x14ac:dyDescent="0.25">
      <c r="D198" s="31"/>
      <c r="E198" s="116"/>
      <c r="F198" s="116"/>
      <c r="G198" s="116"/>
      <c r="H198" s="94"/>
      <c r="I198" s="94"/>
      <c r="J198" s="94"/>
    </row>
    <row r="199" spans="3:12" ht="15.75" x14ac:dyDescent="0.25">
      <c r="C199" s="233" t="s">
        <v>458</v>
      </c>
      <c r="D199" s="234" t="s">
        <v>1864</v>
      </c>
      <c r="E199" s="116"/>
      <c r="F199" s="116"/>
      <c r="G199" s="116"/>
      <c r="H199" s="94"/>
      <c r="I199" s="94"/>
      <c r="J199" s="94"/>
    </row>
    <row r="200" spans="3:12" ht="18.75" x14ac:dyDescent="0.25">
      <c r="C200" s="247" t="s">
        <v>1840</v>
      </c>
      <c r="D200" s="31"/>
      <c r="E200" s="116"/>
      <c r="F200" s="116"/>
      <c r="G200" s="116"/>
      <c r="H200" s="94"/>
      <c r="I200" s="94"/>
      <c r="J200" s="94"/>
    </row>
    <row r="201" spans="3:12" ht="15.75" thickBot="1" x14ac:dyDescent="0.3">
      <c r="C201" s="201"/>
      <c r="D201" s="31"/>
      <c r="E201" s="116"/>
      <c r="F201" s="116"/>
      <c r="G201" s="116"/>
      <c r="H201" s="94"/>
      <c r="I201" s="94"/>
      <c r="J201" s="94"/>
    </row>
    <row r="202" spans="3:12" ht="30.75" thickBot="1" x14ac:dyDescent="0.3">
      <c r="C202" s="157" t="s">
        <v>44</v>
      </c>
      <c r="D202" s="161" t="s">
        <v>55</v>
      </c>
      <c r="E202" s="194" t="s">
        <v>56</v>
      </c>
      <c r="F202" s="161" t="s">
        <v>57</v>
      </c>
      <c r="G202" s="158" t="s">
        <v>27</v>
      </c>
      <c r="H202" s="156" t="s">
        <v>195</v>
      </c>
      <c r="I202" s="159" t="s">
        <v>46</v>
      </c>
      <c r="J202" s="159" t="s">
        <v>196</v>
      </c>
      <c r="K202" s="159" t="s">
        <v>478</v>
      </c>
      <c r="L202" s="159" t="s">
        <v>479</v>
      </c>
    </row>
    <row r="203" spans="3:12" hidden="1" thickBot="1" x14ac:dyDescent="0.35">
      <c r="C203" s="160" t="s">
        <v>671</v>
      </c>
      <c r="D203" s="227"/>
      <c r="E203" s="175">
        <v>12</v>
      </c>
      <c r="F203" s="440">
        <f>HLOOKUP($C203,$BZ$2:$CM$3,2,0)</f>
        <v>41436.800000000003</v>
      </c>
      <c r="G203" s="136">
        <f>D203*E203*F203</f>
        <v>0</v>
      </c>
      <c r="H203" s="189" t="s">
        <v>193</v>
      </c>
      <c r="I203" s="137" t="s">
        <v>319</v>
      </c>
      <c r="J203" s="137" t="str">
        <f>VLOOKUP(I203,[1]Presupuesto!$B$11:$C$586,2,0)</f>
        <v>SUELDOS Y SALARIOS BASICOS (11100-00)</v>
      </c>
      <c r="K203" s="258" t="s">
        <v>188</v>
      </c>
      <c r="L203" s="121" t="s">
        <v>462</v>
      </c>
    </row>
    <row r="204" spans="3:12" ht="14.45" hidden="1" x14ac:dyDescent="0.3">
      <c r="C204" s="195" t="s">
        <v>58</v>
      </c>
      <c r="D204" s="186"/>
      <c r="E204" s="177">
        <v>0</v>
      </c>
      <c r="F204" s="123">
        <f>IF(E203=0,"",(G203/E203)/12*E203)</f>
        <v>0</v>
      </c>
      <c r="G204" s="120">
        <f>F204</f>
        <v>0</v>
      </c>
      <c r="H204" s="187" t="s">
        <v>194</v>
      </c>
      <c r="I204" s="139" t="s">
        <v>320</v>
      </c>
      <c r="J204" s="139" t="str">
        <f>VLOOKUP(I204,[1]Presupuesto!$B$11:$C$586,2,0)</f>
        <v>RESTRIBUCIONES A PERSONAL DIRECTIVO Y DE CONTROL (11300-00)</v>
      </c>
      <c r="K204" s="121" t="str">
        <f>$K$17</f>
        <v>Desarrollo Curricular</v>
      </c>
      <c r="L204" s="121" t="s">
        <v>480</v>
      </c>
    </row>
    <row r="205" spans="3:12" hidden="1" thickBot="1" x14ac:dyDescent="0.35">
      <c r="C205" s="196" t="s">
        <v>59</v>
      </c>
      <c r="D205" s="186"/>
      <c r="E205" s="177">
        <v>0</v>
      </c>
      <c r="F205" s="140">
        <f>IF(E203&lt;6,"",((E203-6)/12)*(G203/E203))</f>
        <v>0</v>
      </c>
      <c r="G205" s="120">
        <f>F205</f>
        <v>0</v>
      </c>
      <c r="H205" s="187" t="s">
        <v>194</v>
      </c>
      <c r="I205" s="124">
        <v>11500.02</v>
      </c>
      <c r="J205" s="124" t="e">
        <f>VLOOKUP(I205,[1]Presupuesto!$B$11:$C$586,2,0)</f>
        <v>#N/A</v>
      </c>
      <c r="K205" s="121" t="str">
        <f t="shared" ref="K205:K253" si="3">$K$17</f>
        <v>Desarrollo Curricular</v>
      </c>
      <c r="L205" s="121" t="s">
        <v>463</v>
      </c>
    </row>
    <row r="206" spans="3:12" hidden="1" thickBot="1" x14ac:dyDescent="0.35">
      <c r="C206" s="160" t="s">
        <v>672</v>
      </c>
      <c r="D206" s="227"/>
      <c r="E206" s="175">
        <v>12</v>
      </c>
      <c r="F206" s="440">
        <f>HLOOKUP($C206,$BZ$2:$CM$3,2,0)</f>
        <v>37669.82</v>
      </c>
      <c r="G206" s="136">
        <f>D206*E206*F206</f>
        <v>0</v>
      </c>
      <c r="H206" s="189"/>
      <c r="I206" s="137">
        <v>11100.01</v>
      </c>
      <c r="J206" s="137" t="e">
        <f>VLOOKUP(I206,[1]Presupuesto!$B$11:$C$586,2,0)</f>
        <v>#N/A</v>
      </c>
      <c r="K206" s="121" t="s">
        <v>546</v>
      </c>
      <c r="L206" s="121" t="s">
        <v>463</v>
      </c>
    </row>
    <row r="207" spans="3:12" ht="14.45" hidden="1" x14ac:dyDescent="0.3">
      <c r="C207" s="195" t="s">
        <v>58</v>
      </c>
      <c r="D207" s="186"/>
      <c r="E207" s="177">
        <v>0</v>
      </c>
      <c r="F207" s="123">
        <f>IF(E206=0,"",(G206/E206)/12*E206)</f>
        <v>0</v>
      </c>
      <c r="G207" s="120">
        <f>F207</f>
        <v>0</v>
      </c>
      <c r="H207" s="187"/>
      <c r="I207" s="139">
        <v>11500</v>
      </c>
      <c r="J207" s="139" t="e">
        <f>VLOOKUP(I207,[1]Presupuesto!$B$11:$C$586,2,0)</f>
        <v>#N/A</v>
      </c>
      <c r="K207" s="121" t="str">
        <f t="shared" si="3"/>
        <v>Desarrollo Curricular</v>
      </c>
      <c r="L207" s="121" t="s">
        <v>463</v>
      </c>
    </row>
    <row r="208" spans="3:12" hidden="1" thickBot="1" x14ac:dyDescent="0.35">
      <c r="C208" s="196" t="s">
        <v>59</v>
      </c>
      <c r="D208" s="186"/>
      <c r="E208" s="177">
        <v>0</v>
      </c>
      <c r="F208" s="140">
        <f>IF(E206&lt;6,"",((E206-6)/12)*(G206/E206))</f>
        <v>0</v>
      </c>
      <c r="G208" s="120">
        <f>F208</f>
        <v>0</v>
      </c>
      <c r="H208" s="187"/>
      <c r="I208" s="124">
        <v>11500.02</v>
      </c>
      <c r="J208" s="124" t="e">
        <f>VLOOKUP(I208,[1]Presupuesto!$B$11:$C$586,2,0)</f>
        <v>#N/A</v>
      </c>
      <c r="K208" s="121" t="str">
        <f t="shared" si="3"/>
        <v>Desarrollo Curricular</v>
      </c>
      <c r="L208" s="121" t="s">
        <v>463</v>
      </c>
    </row>
    <row r="209" spans="3:12" hidden="1" thickBot="1" x14ac:dyDescent="0.35">
      <c r="C209" s="160" t="s">
        <v>673</v>
      </c>
      <c r="D209" s="227"/>
      <c r="E209" s="175">
        <v>12</v>
      </c>
      <c r="F209" s="440">
        <f>HLOOKUP($C209,$BZ$2:$CM$3,2,0)</f>
        <v>33902.839999999997</v>
      </c>
      <c r="G209" s="136">
        <f>D209*E209*F209</f>
        <v>0</v>
      </c>
      <c r="H209" s="189"/>
      <c r="I209" s="137" t="s">
        <v>689</v>
      </c>
      <c r="J209" s="137" t="str">
        <f>VLOOKUP(I209,[1]Presupuesto!$B$11:$C$586,2,0)</f>
        <v>PAGOS A PERSONAL POR HORA</v>
      </c>
      <c r="K209" s="121" t="s">
        <v>546</v>
      </c>
      <c r="L209" s="121" t="s">
        <v>463</v>
      </c>
    </row>
    <row r="210" spans="3:12" ht="14.45" hidden="1" x14ac:dyDescent="0.3">
      <c r="C210" s="195" t="s">
        <v>58</v>
      </c>
      <c r="D210" s="186"/>
      <c r="E210" s="177">
        <v>0</v>
      </c>
      <c r="F210" s="123">
        <f>IF(E209=0,"",(G209/E209)/12*E209)</f>
        <v>0</v>
      </c>
      <c r="G210" s="120">
        <f>F210</f>
        <v>0</v>
      </c>
      <c r="H210" s="187"/>
      <c r="I210" s="139">
        <v>11500</v>
      </c>
      <c r="J210" s="139" t="e">
        <f>VLOOKUP(I210,[1]Presupuesto!$B$11:$C$586,2,0)</f>
        <v>#N/A</v>
      </c>
      <c r="K210" s="121" t="str">
        <f t="shared" si="3"/>
        <v>Desarrollo Curricular</v>
      </c>
      <c r="L210" s="121" t="s">
        <v>463</v>
      </c>
    </row>
    <row r="211" spans="3:12" hidden="1" thickBot="1" x14ac:dyDescent="0.35">
      <c r="C211" s="196" t="s">
        <v>59</v>
      </c>
      <c r="D211" s="186"/>
      <c r="E211" s="177">
        <v>0</v>
      </c>
      <c r="F211" s="140">
        <f>IF(E209&lt;6,"",((E209-6)/12)*(G209/E209))</f>
        <v>0</v>
      </c>
      <c r="G211" s="120">
        <f>F211</f>
        <v>0</v>
      </c>
      <c r="H211" s="187"/>
      <c r="I211" s="124">
        <v>11500.02</v>
      </c>
      <c r="J211" s="124" t="e">
        <f>VLOOKUP(I211,[1]Presupuesto!$B$11:$C$586,2,0)</f>
        <v>#N/A</v>
      </c>
      <c r="K211" s="121" t="str">
        <f t="shared" si="3"/>
        <v>Desarrollo Curricular</v>
      </c>
      <c r="L211" s="121" t="s">
        <v>463</v>
      </c>
    </row>
    <row r="212" spans="3:12" hidden="1" thickBot="1" x14ac:dyDescent="0.35">
      <c r="C212" s="160" t="s">
        <v>674</v>
      </c>
      <c r="D212" s="227"/>
      <c r="E212" s="175">
        <v>12</v>
      </c>
      <c r="F212" s="440">
        <f>HLOOKUP($C212,$BZ$2:$CM$3,2,0)</f>
        <v>30135.85</v>
      </c>
      <c r="G212" s="136">
        <f>D212*E212*F212</f>
        <v>0</v>
      </c>
      <c r="H212" s="189"/>
      <c r="I212" s="137" t="s">
        <v>763</v>
      </c>
      <c r="J212" s="137" t="str">
        <f>VLOOKUP(I212,[1]Presupuesto!$B$11:$C$586,2,0)</f>
        <v>SERVICIOS DE PROFESIONALES Y TECNICOS</v>
      </c>
      <c r="K212" s="121" t="s">
        <v>546</v>
      </c>
      <c r="L212" s="121" t="s">
        <v>463</v>
      </c>
    </row>
    <row r="213" spans="3:12" ht="14.45" hidden="1" x14ac:dyDescent="0.3">
      <c r="C213" s="195" t="s">
        <v>58</v>
      </c>
      <c r="D213" s="186"/>
      <c r="E213" s="177">
        <v>0</v>
      </c>
      <c r="F213" s="123">
        <f>IF(E212=0,"",(G212/E212)/12*E212)</f>
        <v>0</v>
      </c>
      <c r="G213" s="120">
        <f>F213</f>
        <v>0</v>
      </c>
      <c r="H213" s="187"/>
      <c r="I213" s="139">
        <v>11500</v>
      </c>
      <c r="J213" s="139" t="e">
        <f>VLOOKUP(I213,[1]Presupuesto!$B$11:$C$586,2,0)</f>
        <v>#N/A</v>
      </c>
      <c r="K213" s="121" t="str">
        <f t="shared" si="3"/>
        <v>Desarrollo Curricular</v>
      </c>
      <c r="L213" s="121" t="s">
        <v>463</v>
      </c>
    </row>
    <row r="214" spans="3:12" hidden="1" thickBot="1" x14ac:dyDescent="0.35">
      <c r="C214" s="196" t="s">
        <v>59</v>
      </c>
      <c r="D214" s="186"/>
      <c r="E214" s="177">
        <v>0</v>
      </c>
      <c r="F214" s="140">
        <f>IF(E212&lt;6,"",((E212-6)/12)*(G212/E212))</f>
        <v>0</v>
      </c>
      <c r="G214" s="120">
        <f>F214</f>
        <v>0</v>
      </c>
      <c r="H214" s="187"/>
      <c r="I214" s="124">
        <v>11500.02</v>
      </c>
      <c r="J214" s="124" t="e">
        <f>VLOOKUP(I214,[1]Presupuesto!$B$11:$C$586,2,0)</f>
        <v>#N/A</v>
      </c>
      <c r="K214" s="121" t="str">
        <f t="shared" si="3"/>
        <v>Desarrollo Curricular</v>
      </c>
      <c r="L214" s="121" t="s">
        <v>463</v>
      </c>
    </row>
    <row r="215" spans="3:12" hidden="1" thickBot="1" x14ac:dyDescent="0.35">
      <c r="C215" s="160" t="s">
        <v>675</v>
      </c>
      <c r="D215" s="227"/>
      <c r="E215" s="175">
        <v>12</v>
      </c>
      <c r="F215" s="440">
        <f>HLOOKUP($C215,$BZ$2:$CM$3,2,0)</f>
        <v>28252.36</v>
      </c>
      <c r="G215" s="136">
        <f>D215*E215*F215</f>
        <v>0</v>
      </c>
      <c r="H215" s="189"/>
      <c r="I215" s="137">
        <v>11100.01</v>
      </c>
      <c r="J215" s="137" t="e">
        <f>VLOOKUP(I215,[1]Presupuesto!$B$11:$C$586,2,0)</f>
        <v>#N/A</v>
      </c>
      <c r="K215" s="121" t="s">
        <v>546</v>
      </c>
      <c r="L215" s="121" t="s">
        <v>463</v>
      </c>
    </row>
    <row r="216" spans="3:12" ht="14.45" hidden="1" x14ac:dyDescent="0.3">
      <c r="C216" s="195" t="s">
        <v>58</v>
      </c>
      <c r="D216" s="186"/>
      <c r="E216" s="177">
        <v>0</v>
      </c>
      <c r="F216" s="123">
        <f>IF(E215=0,"",(G215/E215)/12*E215)</f>
        <v>0</v>
      </c>
      <c r="G216" s="120">
        <f>F216</f>
        <v>0</v>
      </c>
      <c r="H216" s="187"/>
      <c r="I216" s="139">
        <v>11500</v>
      </c>
      <c r="J216" s="139" t="e">
        <f>VLOOKUP(I216,[1]Presupuesto!$B$11:$C$586,2,0)</f>
        <v>#N/A</v>
      </c>
      <c r="K216" s="121" t="str">
        <f t="shared" si="3"/>
        <v>Desarrollo Curricular</v>
      </c>
      <c r="L216" s="121" t="s">
        <v>463</v>
      </c>
    </row>
    <row r="217" spans="3:12" hidden="1" thickBot="1" x14ac:dyDescent="0.35">
      <c r="C217" s="196" t="s">
        <v>59</v>
      </c>
      <c r="D217" s="186"/>
      <c r="E217" s="177">
        <v>0</v>
      </c>
      <c r="F217" s="140">
        <f>IF(E215&lt;6,"",((E215-6)/12)*(G215/E215))</f>
        <v>0</v>
      </c>
      <c r="G217" s="120">
        <f>F217</f>
        <v>0</v>
      </c>
      <c r="H217" s="187"/>
      <c r="I217" s="124">
        <v>11500.02</v>
      </c>
      <c r="J217" s="124" t="e">
        <f>VLOOKUP(I217,[1]Presupuesto!$B$11:$C$586,2,0)</f>
        <v>#N/A</v>
      </c>
      <c r="K217" s="121" t="str">
        <f t="shared" si="3"/>
        <v>Desarrollo Curricular</v>
      </c>
      <c r="L217" s="121" t="s">
        <v>463</v>
      </c>
    </row>
    <row r="218" spans="3:12" hidden="1" thickBot="1" x14ac:dyDescent="0.35">
      <c r="C218" s="160" t="s">
        <v>676</v>
      </c>
      <c r="D218" s="227"/>
      <c r="E218" s="175">
        <v>12</v>
      </c>
      <c r="F218" s="440">
        <f>HLOOKUP($C218,$BZ$2:$CM$3,2,0)</f>
        <v>26368.87</v>
      </c>
      <c r="G218" s="136">
        <f>D218*E218*F218</f>
        <v>0</v>
      </c>
      <c r="H218" s="189"/>
      <c r="I218" s="137">
        <v>11100.01</v>
      </c>
      <c r="J218" s="137" t="e">
        <f>VLOOKUP(I218,[1]Presupuesto!$B$11:$C$586,2,0)</f>
        <v>#N/A</v>
      </c>
      <c r="K218" s="121" t="s">
        <v>546</v>
      </c>
      <c r="L218" s="121" t="s">
        <v>463</v>
      </c>
    </row>
    <row r="219" spans="3:12" ht="14.45" hidden="1" x14ac:dyDescent="0.3">
      <c r="C219" s="195" t="s">
        <v>58</v>
      </c>
      <c r="D219" s="186"/>
      <c r="E219" s="177">
        <v>0</v>
      </c>
      <c r="F219" s="123">
        <f>IF(E218=0,"",(G218/E218)/12*E218)</f>
        <v>0</v>
      </c>
      <c r="G219" s="120">
        <f>F219</f>
        <v>0</v>
      </c>
      <c r="H219" s="187"/>
      <c r="I219" s="139">
        <v>11500</v>
      </c>
      <c r="J219" s="139" t="e">
        <f>VLOOKUP(I219,[1]Presupuesto!$B$11:$C$586,2,0)</f>
        <v>#N/A</v>
      </c>
      <c r="K219" s="121" t="str">
        <f t="shared" si="3"/>
        <v>Desarrollo Curricular</v>
      </c>
      <c r="L219" s="121" t="s">
        <v>463</v>
      </c>
    </row>
    <row r="220" spans="3:12" hidden="1" thickBot="1" x14ac:dyDescent="0.35">
      <c r="C220" s="196" t="s">
        <v>59</v>
      </c>
      <c r="D220" s="186"/>
      <c r="E220" s="177">
        <v>0</v>
      </c>
      <c r="F220" s="140">
        <f>IF(E218&lt;6,"",((E218-6)/12)*(G218/E218))</f>
        <v>0</v>
      </c>
      <c r="G220" s="120">
        <f>F220</f>
        <v>0</v>
      </c>
      <c r="H220" s="187"/>
      <c r="I220" s="124">
        <v>11500.02</v>
      </c>
      <c r="J220" s="124" t="e">
        <f>VLOOKUP(I220,[1]Presupuesto!$B$11:$C$586,2,0)</f>
        <v>#N/A</v>
      </c>
      <c r="K220" s="121" t="str">
        <f t="shared" si="3"/>
        <v>Desarrollo Curricular</v>
      </c>
      <c r="L220" s="121" t="s">
        <v>463</v>
      </c>
    </row>
    <row r="221" spans="3:12" hidden="1" thickBot="1" x14ac:dyDescent="0.35">
      <c r="C221" s="160" t="s">
        <v>677</v>
      </c>
      <c r="D221" s="227"/>
      <c r="E221" s="175">
        <v>12</v>
      </c>
      <c r="F221" s="440">
        <f>HLOOKUP($C221,$BZ$2:$CM$3,2,0)</f>
        <v>17893.16</v>
      </c>
      <c r="G221" s="136">
        <f>D221*E221*F221</f>
        <v>0</v>
      </c>
      <c r="H221" s="189"/>
      <c r="I221" s="137">
        <v>11100.01</v>
      </c>
      <c r="J221" s="137" t="e">
        <f>VLOOKUP(I221,[1]Presupuesto!$B$11:$C$586,2,0)</f>
        <v>#N/A</v>
      </c>
      <c r="K221" s="121" t="s">
        <v>546</v>
      </c>
      <c r="L221" s="121" t="s">
        <v>463</v>
      </c>
    </row>
    <row r="222" spans="3:12" ht="14.45" hidden="1" x14ac:dyDescent="0.3">
      <c r="C222" s="195" t="s">
        <v>58</v>
      </c>
      <c r="D222" s="186"/>
      <c r="E222" s="177">
        <v>0</v>
      </c>
      <c r="F222" s="123">
        <f>IF(E221=0,"",(G221/E221)/12*E221)</f>
        <v>0</v>
      </c>
      <c r="G222" s="120">
        <f>F222</f>
        <v>0</v>
      </c>
      <c r="H222" s="187"/>
      <c r="I222" s="139">
        <v>11500</v>
      </c>
      <c r="J222" s="139" t="e">
        <f>VLOOKUP(I222,[1]Presupuesto!$B$11:$C$586,2,0)</f>
        <v>#N/A</v>
      </c>
      <c r="K222" s="121" t="str">
        <f t="shared" si="3"/>
        <v>Desarrollo Curricular</v>
      </c>
      <c r="L222" s="121" t="s">
        <v>463</v>
      </c>
    </row>
    <row r="223" spans="3:12" hidden="1" thickBot="1" x14ac:dyDescent="0.35">
      <c r="C223" s="196" t="s">
        <v>59</v>
      </c>
      <c r="D223" s="186"/>
      <c r="E223" s="177">
        <v>0</v>
      </c>
      <c r="F223" s="140">
        <f>IF(E221&lt;6,"",((E221-6)/12)*(G221/E221))</f>
        <v>0</v>
      </c>
      <c r="G223" s="120">
        <f>F223</f>
        <v>0</v>
      </c>
      <c r="H223" s="187"/>
      <c r="I223" s="124">
        <v>11500.02</v>
      </c>
      <c r="J223" s="124" t="e">
        <f>VLOOKUP(I223,[1]Presupuesto!$B$11:$C$586,2,0)</f>
        <v>#N/A</v>
      </c>
      <c r="K223" s="121" t="str">
        <f t="shared" si="3"/>
        <v>Desarrollo Curricular</v>
      </c>
      <c r="L223" s="121" t="s">
        <v>463</v>
      </c>
    </row>
    <row r="224" spans="3:12" hidden="1" thickBot="1" x14ac:dyDescent="0.35">
      <c r="C224" s="160" t="s">
        <v>678</v>
      </c>
      <c r="D224" s="227"/>
      <c r="E224" s="175">
        <v>12</v>
      </c>
      <c r="F224" s="440">
        <f>HLOOKUP($C224,$BZ$2:$CM$3,2,0)</f>
        <v>16951.419999999998</v>
      </c>
      <c r="G224" s="136">
        <f>D224*E224*F224</f>
        <v>0</v>
      </c>
      <c r="H224" s="189"/>
      <c r="I224" s="137">
        <v>11100.01</v>
      </c>
      <c r="J224" s="137" t="e">
        <f>VLOOKUP(I224,[1]Presupuesto!$B$11:$C$586,2,0)</f>
        <v>#N/A</v>
      </c>
      <c r="K224" s="121" t="s">
        <v>546</v>
      </c>
      <c r="L224" s="121" t="s">
        <v>463</v>
      </c>
    </row>
    <row r="225" spans="3:12" ht="14.45" hidden="1" x14ac:dyDescent="0.3">
      <c r="C225" s="195" t="s">
        <v>58</v>
      </c>
      <c r="D225" s="186"/>
      <c r="E225" s="177">
        <v>0</v>
      </c>
      <c r="F225" s="123">
        <f>IF(E224=0,"",(G224/E224)/12*E224)</f>
        <v>0</v>
      </c>
      <c r="G225" s="120">
        <f>F225</f>
        <v>0</v>
      </c>
      <c r="H225" s="187"/>
      <c r="I225" s="139">
        <v>11500</v>
      </c>
      <c r="J225" s="139" t="e">
        <f>VLOOKUP(I225,[1]Presupuesto!$B$11:$C$586,2,0)</f>
        <v>#N/A</v>
      </c>
      <c r="K225" s="121" t="str">
        <f t="shared" si="3"/>
        <v>Desarrollo Curricular</v>
      </c>
      <c r="L225" s="121" t="s">
        <v>463</v>
      </c>
    </row>
    <row r="226" spans="3:12" hidden="1" thickBot="1" x14ac:dyDescent="0.35">
      <c r="C226" s="196" t="s">
        <v>59</v>
      </c>
      <c r="D226" s="186"/>
      <c r="E226" s="177">
        <v>0</v>
      </c>
      <c r="F226" s="140">
        <f>IF(E224&lt;6,"",((E224-6)/12)*(G224/E224))</f>
        <v>0</v>
      </c>
      <c r="G226" s="120">
        <f>F226</f>
        <v>0</v>
      </c>
      <c r="H226" s="187"/>
      <c r="I226" s="124">
        <v>11500.02</v>
      </c>
      <c r="J226" s="124" t="e">
        <f>VLOOKUP(I226,[1]Presupuesto!$B$11:$C$586,2,0)</f>
        <v>#N/A</v>
      </c>
      <c r="K226" s="121" t="str">
        <f t="shared" si="3"/>
        <v>Desarrollo Curricular</v>
      </c>
      <c r="L226" s="121" t="s">
        <v>463</v>
      </c>
    </row>
    <row r="227" spans="3:12" hidden="1" thickBot="1" x14ac:dyDescent="0.35">
      <c r="C227" s="160" t="s">
        <v>679</v>
      </c>
      <c r="D227" s="227"/>
      <c r="E227" s="175">
        <v>12</v>
      </c>
      <c r="F227" s="440">
        <f>HLOOKUP($C227,$BZ$2:$CM$3,2,0)</f>
        <v>13184.44</v>
      </c>
      <c r="G227" s="136">
        <f>D227*E227*F227</f>
        <v>0</v>
      </c>
      <c r="H227" s="189"/>
      <c r="I227" s="137">
        <v>11100.01</v>
      </c>
      <c r="J227" s="137" t="e">
        <f>VLOOKUP(I227,[1]Presupuesto!$B$11:$C$586,2,0)</f>
        <v>#N/A</v>
      </c>
      <c r="K227" s="121" t="s">
        <v>546</v>
      </c>
      <c r="L227" s="121" t="s">
        <v>463</v>
      </c>
    </row>
    <row r="228" spans="3:12" ht="14.45" hidden="1" x14ac:dyDescent="0.3">
      <c r="C228" s="195" t="s">
        <v>58</v>
      </c>
      <c r="D228" s="186"/>
      <c r="E228" s="177">
        <v>0</v>
      </c>
      <c r="F228" s="123">
        <f>IF(E227=0,"",(G227/E227)/12*E227)</f>
        <v>0</v>
      </c>
      <c r="G228" s="120">
        <f>F228</f>
        <v>0</v>
      </c>
      <c r="H228" s="187"/>
      <c r="I228" s="139">
        <v>11500</v>
      </c>
      <c r="J228" s="139" t="e">
        <f>VLOOKUP(I228,[1]Presupuesto!$B$11:$C$586,2,0)</f>
        <v>#N/A</v>
      </c>
      <c r="K228" s="121" t="str">
        <f t="shared" si="3"/>
        <v>Desarrollo Curricular</v>
      </c>
      <c r="L228" s="121" t="s">
        <v>463</v>
      </c>
    </row>
    <row r="229" spans="3:12" hidden="1" thickBot="1" x14ac:dyDescent="0.35">
      <c r="C229" s="196" t="s">
        <v>59</v>
      </c>
      <c r="D229" s="186"/>
      <c r="E229" s="177">
        <v>0</v>
      </c>
      <c r="F229" s="140">
        <f>IF(E227&lt;6,"",((E227-6)/12)*(G227/E227))</f>
        <v>0</v>
      </c>
      <c r="G229" s="120">
        <f>F229</f>
        <v>0</v>
      </c>
      <c r="H229" s="187"/>
      <c r="I229" s="124">
        <v>11500.02</v>
      </c>
      <c r="J229" s="124" t="e">
        <f>VLOOKUP(I229,[1]Presupuesto!$B$11:$C$586,2,0)</f>
        <v>#N/A</v>
      </c>
      <c r="K229" s="121" t="str">
        <f t="shared" si="3"/>
        <v>Desarrollo Curricular</v>
      </c>
      <c r="L229" s="121" t="s">
        <v>463</v>
      </c>
    </row>
    <row r="230" spans="3:12" hidden="1" thickBot="1" x14ac:dyDescent="0.35">
      <c r="C230" s="160" t="s">
        <v>680</v>
      </c>
      <c r="D230" s="227"/>
      <c r="E230" s="175">
        <v>12</v>
      </c>
      <c r="F230" s="440">
        <f>HLOOKUP($C230,$BZ$2:$CM$3,2,0)</f>
        <v>15032.56</v>
      </c>
      <c r="G230" s="136">
        <f>D230*E230*F230</f>
        <v>0</v>
      </c>
      <c r="H230" s="189"/>
      <c r="I230" s="137">
        <v>11100.01</v>
      </c>
      <c r="J230" s="137" t="e">
        <f>VLOOKUP(I230,[1]Presupuesto!$B$11:$C$586,2,0)</f>
        <v>#N/A</v>
      </c>
      <c r="K230" s="121" t="s">
        <v>546</v>
      </c>
      <c r="L230" s="121" t="s">
        <v>463</v>
      </c>
    </row>
    <row r="231" spans="3:12" ht="14.45" hidden="1" x14ac:dyDescent="0.3">
      <c r="C231" s="195" t="s">
        <v>58</v>
      </c>
      <c r="D231" s="186"/>
      <c r="E231" s="177">
        <v>0</v>
      </c>
      <c r="F231" s="123">
        <f>IF(E230=0,"",(G230/E230)/12*E230)</f>
        <v>0</v>
      </c>
      <c r="G231" s="120">
        <f>F231</f>
        <v>0</v>
      </c>
      <c r="H231" s="187"/>
      <c r="I231" s="139">
        <v>11500</v>
      </c>
      <c r="J231" s="139" t="e">
        <f>VLOOKUP(I231,[1]Presupuesto!$B$11:$C$586,2,0)</f>
        <v>#N/A</v>
      </c>
      <c r="K231" s="121" t="str">
        <f t="shared" si="3"/>
        <v>Desarrollo Curricular</v>
      </c>
      <c r="L231" s="121" t="s">
        <v>463</v>
      </c>
    </row>
    <row r="232" spans="3:12" hidden="1" thickBot="1" x14ac:dyDescent="0.35">
      <c r="C232" s="196" t="s">
        <v>59</v>
      </c>
      <c r="D232" s="186"/>
      <c r="E232" s="177">
        <v>0</v>
      </c>
      <c r="F232" s="140">
        <f>IF(E230&lt;6,"",((E230-6)/12)*(G230/E230))</f>
        <v>0</v>
      </c>
      <c r="G232" s="120">
        <f>F232</f>
        <v>0</v>
      </c>
      <c r="H232" s="187"/>
      <c r="I232" s="124">
        <v>11500.02</v>
      </c>
      <c r="J232" s="124" t="e">
        <f>VLOOKUP(I232,[1]Presupuesto!$B$11:$C$586,2,0)</f>
        <v>#N/A</v>
      </c>
      <c r="K232" s="121" t="str">
        <f t="shared" si="3"/>
        <v>Desarrollo Curricular</v>
      </c>
      <c r="L232" s="121" t="s">
        <v>463</v>
      </c>
    </row>
    <row r="233" spans="3:12" hidden="1" thickBot="1" x14ac:dyDescent="0.35">
      <c r="C233" s="160" t="s">
        <v>681</v>
      </c>
      <c r="D233" s="227"/>
      <c r="E233" s="175">
        <v>12</v>
      </c>
      <c r="F233" s="440">
        <f>HLOOKUP($C233,$BZ$2:$CM$3,2,0)</f>
        <v>13264.02</v>
      </c>
      <c r="G233" s="136">
        <f>D233*E233*F233</f>
        <v>0</v>
      </c>
      <c r="H233" s="189"/>
      <c r="I233" s="137">
        <v>11100.01</v>
      </c>
      <c r="J233" s="137" t="e">
        <f>VLOOKUP(I233,[1]Presupuesto!$B$11:$C$586,2,0)</f>
        <v>#N/A</v>
      </c>
      <c r="K233" s="121" t="s">
        <v>546</v>
      </c>
      <c r="L233" s="121" t="s">
        <v>463</v>
      </c>
    </row>
    <row r="234" spans="3:12" ht="14.45" hidden="1" x14ac:dyDescent="0.3">
      <c r="C234" s="195" t="s">
        <v>58</v>
      </c>
      <c r="D234" s="186"/>
      <c r="E234" s="177">
        <v>0</v>
      </c>
      <c r="F234" s="123">
        <f>IF(E233=0,"",(G233/E233)/12*E233)</f>
        <v>0</v>
      </c>
      <c r="G234" s="120">
        <f>F234</f>
        <v>0</v>
      </c>
      <c r="H234" s="187"/>
      <c r="I234" s="139">
        <v>11500</v>
      </c>
      <c r="J234" s="139" t="e">
        <f>VLOOKUP(I234,[1]Presupuesto!$B$11:$C$586,2,0)</f>
        <v>#N/A</v>
      </c>
      <c r="K234" s="121" t="str">
        <f t="shared" si="3"/>
        <v>Desarrollo Curricular</v>
      </c>
      <c r="L234" s="121" t="s">
        <v>463</v>
      </c>
    </row>
    <row r="235" spans="3:12" hidden="1" thickBot="1" x14ac:dyDescent="0.35">
      <c r="C235" s="196" t="s">
        <v>59</v>
      </c>
      <c r="D235" s="186"/>
      <c r="E235" s="177">
        <v>0</v>
      </c>
      <c r="F235" s="140">
        <f>IF(E233&lt;6,"",((E233-6)/12)*(G233/E233))</f>
        <v>0</v>
      </c>
      <c r="G235" s="120">
        <f>F235</f>
        <v>0</v>
      </c>
      <c r="H235" s="187"/>
      <c r="I235" s="124">
        <v>11500.02</v>
      </c>
      <c r="J235" s="124" t="e">
        <f>VLOOKUP(I235,[1]Presupuesto!$B$11:$C$586,2,0)</f>
        <v>#N/A</v>
      </c>
      <c r="K235" s="121" t="str">
        <f t="shared" si="3"/>
        <v>Desarrollo Curricular</v>
      </c>
      <c r="L235" s="121" t="s">
        <v>463</v>
      </c>
    </row>
    <row r="236" spans="3:12" hidden="1" thickBot="1" x14ac:dyDescent="0.35">
      <c r="C236" s="160" t="s">
        <v>682</v>
      </c>
      <c r="D236" s="227"/>
      <c r="E236" s="175">
        <v>12</v>
      </c>
      <c r="F236" s="440">
        <f>HLOOKUP($C236,$BZ$2:$CM$3,2,0)</f>
        <v>12379.75</v>
      </c>
      <c r="G236" s="136">
        <f>D236*E236*F236</f>
        <v>0</v>
      </c>
      <c r="H236" s="189" t="s">
        <v>193</v>
      </c>
      <c r="I236" s="137" t="s">
        <v>775</v>
      </c>
      <c r="J236" s="137" t="str">
        <f>VLOOKUP(I236,[1]Presupuesto!$B$11:$C$586,2,0)</f>
        <v>SERV,PROFE.Y TEC. VICE RECTORIA RELACIONES INTERN.</v>
      </c>
      <c r="K236" s="121" t="s">
        <v>546</v>
      </c>
      <c r="L236" s="121" t="s">
        <v>463</v>
      </c>
    </row>
    <row r="237" spans="3:12" ht="14.45" hidden="1" x14ac:dyDescent="0.3">
      <c r="C237" s="195" t="s">
        <v>58</v>
      </c>
      <c r="D237" s="186"/>
      <c r="E237" s="177">
        <v>0</v>
      </c>
      <c r="F237" s="123">
        <f>IF(E236=0,"",(G236/E236)/12*E236)</f>
        <v>0</v>
      </c>
      <c r="G237" s="120">
        <f>F237</f>
        <v>0</v>
      </c>
      <c r="H237" s="187" t="s">
        <v>193</v>
      </c>
      <c r="I237" s="139" t="s">
        <v>705</v>
      </c>
      <c r="J237" s="139" t="str">
        <f>VLOOKUP(I237,[1]Presupuesto!$B$11:$C$586,2,0)</f>
        <v>AGUINALDO Y DECIMO CUARTO MES</v>
      </c>
      <c r="K237" s="121" t="str">
        <f t="shared" si="3"/>
        <v>Desarrollo Curricular</v>
      </c>
      <c r="L237" s="121" t="s">
        <v>463</v>
      </c>
    </row>
    <row r="238" spans="3:12" hidden="1" thickBot="1" x14ac:dyDescent="0.35">
      <c r="C238" s="196" t="s">
        <v>59</v>
      </c>
      <c r="D238" s="186"/>
      <c r="E238" s="177">
        <v>0</v>
      </c>
      <c r="F238" s="140">
        <f>IF(E236&lt;6,"",((E236-6)/12)*(G236/E236))</f>
        <v>0</v>
      </c>
      <c r="G238" s="120">
        <f>F238</f>
        <v>0</v>
      </c>
      <c r="H238" s="187" t="s">
        <v>193</v>
      </c>
      <c r="I238" s="124" t="s">
        <v>708</v>
      </c>
      <c r="J238" s="124" t="str">
        <f>VLOOKUP(I238,[1]Presupuesto!$B$11:$C$586,2,0)</f>
        <v>DECIMOCUARTO MES</v>
      </c>
      <c r="K238" s="121" t="str">
        <f t="shared" si="3"/>
        <v>Desarrollo Curricular</v>
      </c>
      <c r="L238" s="121" t="s">
        <v>463</v>
      </c>
    </row>
    <row r="239" spans="3:12" ht="15.75" thickBot="1" x14ac:dyDescent="0.3">
      <c r="C239" s="160" t="s">
        <v>683</v>
      </c>
      <c r="D239" s="227">
        <v>2</v>
      </c>
      <c r="E239" s="175">
        <v>12</v>
      </c>
      <c r="F239" s="440">
        <f>HLOOKUP($C239,$BZ$2:$CM$3,2,0)</f>
        <v>439.49</v>
      </c>
      <c r="G239" s="136">
        <f>D239*E239*F239</f>
        <v>10547.76</v>
      </c>
      <c r="H239" s="189" t="s">
        <v>193</v>
      </c>
      <c r="I239" s="137" t="s">
        <v>689</v>
      </c>
      <c r="J239" s="137" t="str">
        <f>VLOOKUP(I239,[1]Presupuesto!$B$11:$C$586,2,0)</f>
        <v>PAGOS A PERSONAL POR HORA</v>
      </c>
      <c r="K239" s="121" t="s">
        <v>546</v>
      </c>
      <c r="L239" s="121" t="s">
        <v>463</v>
      </c>
    </row>
    <row r="240" spans="3:12" x14ac:dyDescent="0.25">
      <c r="C240" s="195" t="s">
        <v>58</v>
      </c>
      <c r="D240" s="186"/>
      <c r="E240" s="177">
        <v>0</v>
      </c>
      <c r="F240" s="123">
        <f>IF(E239=0,"",(G239/E239)/12*E239)</f>
        <v>878.98</v>
      </c>
      <c r="G240" s="120">
        <f>F240</f>
        <v>878.98</v>
      </c>
      <c r="H240" s="187" t="s">
        <v>193</v>
      </c>
      <c r="I240" s="139" t="s">
        <v>705</v>
      </c>
      <c r="J240" s="139" t="str">
        <f>VLOOKUP(I240,[1]Presupuesto!$B$11:$C$586,2,0)</f>
        <v>AGUINALDO Y DECIMO CUARTO MES</v>
      </c>
      <c r="K240" s="121" t="str">
        <f t="shared" si="3"/>
        <v>Desarrollo Curricular</v>
      </c>
      <c r="L240" s="121" t="s">
        <v>463</v>
      </c>
    </row>
    <row r="241" spans="3:12" x14ac:dyDescent="0.25">
      <c r="C241" s="122" t="s">
        <v>59</v>
      </c>
      <c r="D241" s="186"/>
      <c r="E241" s="177">
        <v>0</v>
      </c>
      <c r="F241" s="140">
        <f>IF(E239&lt;6,"",((E239-6)/12)*(G239/E239))</f>
        <v>439.49</v>
      </c>
      <c r="G241" s="120">
        <f>F241</f>
        <v>439.49</v>
      </c>
      <c r="H241" s="187" t="s">
        <v>193</v>
      </c>
      <c r="I241" s="124" t="s">
        <v>708</v>
      </c>
      <c r="J241" s="124" t="str">
        <f>VLOOKUP(I241,[1]Presupuesto!$B$11:$C$586,2,0)</f>
        <v>DECIMOCUARTO MES</v>
      </c>
      <c r="K241" s="121" t="str">
        <f t="shared" si="3"/>
        <v>Desarrollo Curricular</v>
      </c>
      <c r="L241" s="121" t="s">
        <v>463</v>
      </c>
    </row>
    <row r="242" spans="3:12" hidden="1" thickBot="1" x14ac:dyDescent="0.35">
      <c r="C242" s="160" t="s">
        <v>684</v>
      </c>
      <c r="D242" s="227"/>
      <c r="E242" s="175">
        <v>12</v>
      </c>
      <c r="F242" s="440">
        <f>HLOOKUP($C242,$BZ$2:$CM$3,2,0)</f>
        <v>1904.46</v>
      </c>
      <c r="G242" s="136">
        <f>D242*E242*F242</f>
        <v>0</v>
      </c>
      <c r="H242" s="189"/>
      <c r="I242" s="137">
        <v>11100.01</v>
      </c>
      <c r="J242" s="137" t="e">
        <f>VLOOKUP(I242,[1]Presupuesto!$B$11:$C$586,2,0)</f>
        <v>#N/A</v>
      </c>
      <c r="K242" s="121" t="s">
        <v>546</v>
      </c>
      <c r="L242" s="121" t="s">
        <v>463</v>
      </c>
    </row>
    <row r="243" spans="3:12" ht="14.45" hidden="1" x14ac:dyDescent="0.3">
      <c r="C243" s="195" t="s">
        <v>58</v>
      </c>
      <c r="D243" s="186"/>
      <c r="E243" s="177">
        <v>0</v>
      </c>
      <c r="F243" s="123">
        <f>IF(E242=0,"",(G242/E242)/12*E242)</f>
        <v>0</v>
      </c>
      <c r="G243" s="120">
        <f>F243</f>
        <v>0</v>
      </c>
      <c r="H243" s="187"/>
      <c r="I243" s="139">
        <v>11500</v>
      </c>
      <c r="J243" s="139" t="e">
        <f>VLOOKUP(I243,[1]Presupuesto!$B$11:$C$586,2,0)</f>
        <v>#N/A</v>
      </c>
      <c r="K243" s="121" t="str">
        <f t="shared" si="3"/>
        <v>Desarrollo Curricular</v>
      </c>
      <c r="L243" s="121" t="s">
        <v>463</v>
      </c>
    </row>
    <row r="244" spans="3:12" hidden="1" thickBot="1" x14ac:dyDescent="0.35">
      <c r="C244" s="196" t="s">
        <v>59</v>
      </c>
      <c r="D244" s="186"/>
      <c r="E244" s="177">
        <v>0</v>
      </c>
      <c r="F244" s="140">
        <f>IF(E242&lt;6,"",((E242-6)/12)*(G242/E242))</f>
        <v>0</v>
      </c>
      <c r="G244" s="120">
        <f>F244</f>
        <v>0</v>
      </c>
      <c r="H244" s="187"/>
      <c r="I244" s="124">
        <v>11500.02</v>
      </c>
      <c r="J244" s="124" t="e">
        <f>VLOOKUP(I244,[1]Presupuesto!$B$11:$C$586,2,0)</f>
        <v>#N/A</v>
      </c>
      <c r="K244" s="121" t="str">
        <f t="shared" si="3"/>
        <v>Desarrollo Curricular</v>
      </c>
      <c r="L244" s="121" t="s">
        <v>463</v>
      </c>
    </row>
    <row r="245" spans="3:12" hidden="1" thickBot="1" x14ac:dyDescent="0.35">
      <c r="C245" s="163" t="s">
        <v>84</v>
      </c>
      <c r="D245" s="227"/>
      <c r="E245" s="175">
        <v>12</v>
      </c>
      <c r="F245" s="162">
        <v>30000</v>
      </c>
      <c r="G245" s="136">
        <f>D245*E245*F245</f>
        <v>0</v>
      </c>
      <c r="H245" s="189"/>
      <c r="I245" s="137">
        <v>12910.14</v>
      </c>
      <c r="J245" s="137" t="e">
        <f>VLOOKUP(I245,[1]Presupuesto!$B$11:$C$586,2,0)</f>
        <v>#N/A</v>
      </c>
      <c r="K245" s="121" t="str">
        <f t="shared" si="3"/>
        <v>Desarrollo Curricular</v>
      </c>
      <c r="L245" s="121" t="s">
        <v>463</v>
      </c>
    </row>
    <row r="246" spans="3:12" ht="14.45" hidden="1" x14ac:dyDescent="0.3">
      <c r="C246" s="195" t="s">
        <v>58</v>
      </c>
      <c r="D246" s="186"/>
      <c r="E246" s="177">
        <v>0</v>
      </c>
      <c r="F246" s="140">
        <f>IF(E245=0,"",(G245/E245)/12*E245)</f>
        <v>0</v>
      </c>
      <c r="G246" s="120">
        <f>F246</f>
        <v>0</v>
      </c>
      <c r="H246" s="187"/>
      <c r="I246" s="124">
        <v>12910.14</v>
      </c>
      <c r="J246" s="124" t="e">
        <f>VLOOKUP(I246,[1]Presupuesto!$B$11:$C$586,2,0)</f>
        <v>#N/A</v>
      </c>
      <c r="K246" s="121" t="str">
        <f t="shared" si="3"/>
        <v>Desarrollo Curricular</v>
      </c>
      <c r="L246" s="121" t="s">
        <v>462</v>
      </c>
    </row>
    <row r="247" spans="3:12" hidden="1" thickBot="1" x14ac:dyDescent="0.35">
      <c r="C247" s="196" t="s">
        <v>59</v>
      </c>
      <c r="D247" s="186"/>
      <c r="E247" s="177">
        <v>0</v>
      </c>
      <c r="F247" s="123">
        <f>IF(E245&lt;6,"",((E245-6)/12)*(G245/E245))</f>
        <v>0</v>
      </c>
      <c r="G247" s="120">
        <f>F247</f>
        <v>0</v>
      </c>
      <c r="H247" s="187"/>
      <c r="I247" s="124">
        <v>12910.14</v>
      </c>
      <c r="J247" s="124" t="e">
        <f>VLOOKUP(I247,[1]Presupuesto!$B$11:$C$586,2,0)</f>
        <v>#N/A</v>
      </c>
      <c r="K247" s="121" t="str">
        <f t="shared" si="3"/>
        <v>Desarrollo Curricular</v>
      </c>
      <c r="L247" s="121" t="s">
        <v>467</v>
      </c>
    </row>
    <row r="248" spans="3:12" hidden="1" thickBot="1" x14ac:dyDescent="0.35">
      <c r="C248" s="163" t="s">
        <v>60</v>
      </c>
      <c r="D248" s="227"/>
      <c r="E248" s="175">
        <v>12</v>
      </c>
      <c r="F248" s="141">
        <v>30000</v>
      </c>
      <c r="G248" s="136">
        <f>D248*E248*F248</f>
        <v>0</v>
      </c>
      <c r="H248" s="189"/>
      <c r="I248" s="137">
        <v>24900</v>
      </c>
      <c r="J248" s="137" t="e">
        <f>VLOOKUP(I248,[1]Presupuesto!$B$11:$C$586,2,0)</f>
        <v>#N/A</v>
      </c>
      <c r="K248" s="121" t="str">
        <f t="shared" si="3"/>
        <v>Desarrollo Curricular</v>
      </c>
      <c r="L248" s="121" t="s">
        <v>462</v>
      </c>
    </row>
    <row r="249" spans="3:12" ht="14.45" hidden="1" x14ac:dyDescent="0.3">
      <c r="C249" s="195" t="s">
        <v>58</v>
      </c>
      <c r="D249" s="186"/>
      <c r="E249" s="177">
        <v>0</v>
      </c>
      <c r="F249" s="123">
        <v>0</v>
      </c>
      <c r="G249" s="120">
        <f>F249</f>
        <v>0</v>
      </c>
      <c r="H249" s="187"/>
      <c r="I249" s="124">
        <v>24900</v>
      </c>
      <c r="J249" s="124" t="e">
        <f>VLOOKUP(I249,[1]Presupuesto!$B$11:$C$586,2,0)</f>
        <v>#N/A</v>
      </c>
      <c r="K249" s="121" t="str">
        <f t="shared" si="3"/>
        <v>Desarrollo Curricular</v>
      </c>
      <c r="L249" s="121" t="s">
        <v>462</v>
      </c>
    </row>
    <row r="250" spans="3:12" hidden="1" thickBot="1" x14ac:dyDescent="0.35">
      <c r="C250" s="196" t="s">
        <v>59</v>
      </c>
      <c r="D250" s="186"/>
      <c r="E250" s="177">
        <v>0</v>
      </c>
      <c r="F250" s="123">
        <v>0</v>
      </c>
      <c r="G250" s="120">
        <f>F250</f>
        <v>0</v>
      </c>
      <c r="H250" s="187"/>
      <c r="I250" s="124"/>
      <c r="J250" s="124" t="e">
        <f>VLOOKUP(I250,[1]Presupuesto!$B$11:$C$586,2,0)</f>
        <v>#N/A</v>
      </c>
      <c r="K250" s="121" t="str">
        <f t="shared" si="3"/>
        <v>Desarrollo Curricular</v>
      </c>
      <c r="L250" s="121" t="s">
        <v>462</v>
      </c>
    </row>
    <row r="251" spans="3:12" hidden="1" thickBot="1" x14ac:dyDescent="0.35">
      <c r="C251" s="163" t="s">
        <v>61</v>
      </c>
      <c r="D251" s="227"/>
      <c r="E251" s="175">
        <v>12</v>
      </c>
      <c r="F251" s="141">
        <v>30000</v>
      </c>
      <c r="G251" s="136">
        <f>D251*E251*F251</f>
        <v>0</v>
      </c>
      <c r="H251" s="189" t="s">
        <v>193</v>
      </c>
      <c r="I251" s="137" t="s">
        <v>685</v>
      </c>
      <c r="J251" s="137" t="str">
        <f>VLOOKUP(I251,[1]Presupuesto!$B$11:$C$586,2,0)</f>
        <v>SUELDOS Y SALARIOS PERMANENTES</v>
      </c>
      <c r="K251" s="121" t="str">
        <f t="shared" si="3"/>
        <v>Desarrollo Curricular</v>
      </c>
      <c r="L251" s="121" t="s">
        <v>462</v>
      </c>
    </row>
    <row r="252" spans="3:12" ht="14.45" hidden="1" x14ac:dyDescent="0.3">
      <c r="C252" s="195" t="s">
        <v>58</v>
      </c>
      <c r="D252" s="193"/>
      <c r="E252" s="154">
        <v>0</v>
      </c>
      <c r="F252" s="142">
        <f>IF(E251=0,"",(G251/E251)/12*E251)</f>
        <v>0</v>
      </c>
      <c r="G252" s="143">
        <f>F252</f>
        <v>0</v>
      </c>
      <c r="H252" s="187" t="s">
        <v>193</v>
      </c>
      <c r="I252" s="124" t="s">
        <v>705</v>
      </c>
      <c r="J252" s="124" t="str">
        <f>VLOOKUP(I252,[1]Presupuesto!$B$11:$C$586,2,0)</f>
        <v>AGUINALDO Y DECIMO CUARTO MES</v>
      </c>
      <c r="K252" s="121" t="str">
        <f t="shared" si="3"/>
        <v>Desarrollo Curricular</v>
      </c>
      <c r="L252" s="121" t="s">
        <v>462</v>
      </c>
    </row>
    <row r="253" spans="3:12" hidden="1" thickBot="1" x14ac:dyDescent="0.35">
      <c r="C253" s="197" t="s">
        <v>59</v>
      </c>
      <c r="D253" s="185"/>
      <c r="E253" s="155">
        <v>0</v>
      </c>
      <c r="F253" s="128">
        <f>IF(E251&lt;6,"",((E251-6)/12)*(G251/E251))</f>
        <v>0</v>
      </c>
      <c r="G253" s="128">
        <f>F253</f>
        <v>0</v>
      </c>
      <c r="H253" s="185" t="s">
        <v>193</v>
      </c>
      <c r="I253" s="129" t="s">
        <v>708</v>
      </c>
      <c r="J253" s="147" t="str">
        <f>VLOOKUP(I253,[1]Presupuesto!$B$11:$C$586,2,0)</f>
        <v>DECIMOCUARTO MES</v>
      </c>
      <c r="K253" s="129" t="str">
        <f t="shared" si="3"/>
        <v>Desarrollo Curricular</v>
      </c>
      <c r="L253" s="147" t="s">
        <v>462</v>
      </c>
    </row>
    <row r="255" spans="3:12" x14ac:dyDescent="0.25">
      <c r="C255" s="72" t="s">
        <v>54</v>
      </c>
      <c r="D255" s="97"/>
      <c r="E255" s="72"/>
      <c r="F255" s="72"/>
      <c r="G255" s="72"/>
      <c r="H255" s="97"/>
      <c r="I255" s="72"/>
      <c r="J255" s="72"/>
    </row>
    <row r="256" spans="3:12" ht="15.75" thickBot="1" x14ac:dyDescent="0.3">
      <c r="C256" s="201"/>
      <c r="D256" s="97"/>
      <c r="E256" s="201"/>
      <c r="F256" s="201"/>
      <c r="G256" s="201"/>
      <c r="H256" s="97"/>
      <c r="I256" s="201"/>
      <c r="J256" s="201"/>
    </row>
    <row r="257" spans="3:12" ht="15.75" thickBot="1" x14ac:dyDescent="0.3">
      <c r="C257" s="71" t="s">
        <v>43</v>
      </c>
      <c r="D257" s="30">
        <f>SUM(G264:G314)</f>
        <v>810000</v>
      </c>
      <c r="E257" s="116"/>
      <c r="F257" s="116"/>
      <c r="G257" s="116"/>
      <c r="H257" s="94"/>
      <c r="I257" s="94"/>
      <c r="J257" s="94"/>
    </row>
    <row r="258" spans="3:12" x14ac:dyDescent="0.25">
      <c r="D258" s="31"/>
      <c r="E258" s="116"/>
      <c r="F258" s="116"/>
      <c r="G258" s="116"/>
      <c r="H258" s="94"/>
      <c r="I258" s="94"/>
      <c r="J258" s="94"/>
    </row>
    <row r="259" spans="3:12" x14ac:dyDescent="0.25">
      <c r="D259" s="31"/>
      <c r="E259" s="116"/>
      <c r="F259" s="116"/>
      <c r="G259" s="116"/>
      <c r="H259" s="94"/>
      <c r="I259" s="94"/>
      <c r="J259" s="94"/>
    </row>
    <row r="260" spans="3:12" ht="15.75" x14ac:dyDescent="0.25">
      <c r="C260" s="233" t="s">
        <v>458</v>
      </c>
      <c r="D260" s="234" t="s">
        <v>1844</v>
      </c>
      <c r="E260" s="116"/>
      <c r="F260" s="116"/>
      <c r="G260" s="116"/>
      <c r="H260" s="94"/>
      <c r="I260" s="94"/>
      <c r="J260" s="94"/>
    </row>
    <row r="261" spans="3:12" ht="18.75" x14ac:dyDescent="0.25">
      <c r="C261" s="247" t="s">
        <v>1845</v>
      </c>
      <c r="D261" s="31"/>
      <c r="E261" s="116"/>
      <c r="F261" s="116"/>
      <c r="G261" s="116"/>
      <c r="H261" s="94"/>
      <c r="I261" s="94"/>
      <c r="J261" s="94"/>
    </row>
    <row r="262" spans="3:12" ht="15.75" thickBot="1" x14ac:dyDescent="0.3">
      <c r="C262" s="201"/>
      <c r="D262" s="31"/>
      <c r="E262" s="116"/>
      <c r="F262" s="116"/>
      <c r="G262" s="116"/>
      <c r="H262" s="94"/>
      <c r="I262" s="94"/>
      <c r="J262" s="94"/>
    </row>
    <row r="263" spans="3:12" ht="30.75" thickBot="1" x14ac:dyDescent="0.3">
      <c r="C263" s="157" t="s">
        <v>44</v>
      </c>
      <c r="D263" s="161" t="s">
        <v>55</v>
      </c>
      <c r="E263" s="194" t="s">
        <v>56</v>
      </c>
      <c r="F263" s="161" t="s">
        <v>57</v>
      </c>
      <c r="G263" s="158" t="s">
        <v>27</v>
      </c>
      <c r="H263" s="156" t="s">
        <v>195</v>
      </c>
      <c r="I263" s="159" t="s">
        <v>46</v>
      </c>
      <c r="J263" s="159" t="s">
        <v>196</v>
      </c>
      <c r="K263" s="159" t="s">
        <v>478</v>
      </c>
      <c r="L263" s="159" t="s">
        <v>479</v>
      </c>
    </row>
    <row r="264" spans="3:12" hidden="1" thickBot="1" x14ac:dyDescent="0.35">
      <c r="C264" s="160" t="s">
        <v>671</v>
      </c>
      <c r="D264" s="227"/>
      <c r="E264" s="175">
        <v>12</v>
      </c>
      <c r="F264" s="440">
        <f>HLOOKUP($C264,$BZ$2:$CM$3,2,0)</f>
        <v>41436.800000000003</v>
      </c>
      <c r="G264" s="136">
        <f>D264*E264*F264</f>
        <v>0</v>
      </c>
      <c r="H264" s="189" t="s">
        <v>193</v>
      </c>
      <c r="I264" s="137" t="s">
        <v>319</v>
      </c>
      <c r="J264" s="137" t="str">
        <f>VLOOKUP(I264,[1]Presupuesto!$B$11:$C$586,2,0)</f>
        <v>SUELDOS Y SALARIOS BASICOS (11100-00)</v>
      </c>
      <c r="K264" s="258" t="s">
        <v>188</v>
      </c>
      <c r="L264" s="121" t="s">
        <v>462</v>
      </c>
    </row>
    <row r="265" spans="3:12" ht="14.45" hidden="1" x14ac:dyDescent="0.3">
      <c r="C265" s="195" t="s">
        <v>58</v>
      </c>
      <c r="D265" s="186"/>
      <c r="E265" s="177">
        <v>0</v>
      </c>
      <c r="F265" s="123">
        <f>IF(E264=0,"",(G264/E264)/12*E264)</f>
        <v>0</v>
      </c>
      <c r="G265" s="120">
        <f>F265</f>
        <v>0</v>
      </c>
      <c r="H265" s="187" t="s">
        <v>194</v>
      </c>
      <c r="I265" s="139" t="s">
        <v>320</v>
      </c>
      <c r="J265" s="139" t="str">
        <f>VLOOKUP(I265,[1]Presupuesto!$B$11:$C$586,2,0)</f>
        <v>RESTRIBUCIONES A PERSONAL DIRECTIVO Y DE CONTROL (11300-00)</v>
      </c>
      <c r="K265" s="121" t="str">
        <f>$K$17</f>
        <v>Desarrollo Curricular</v>
      </c>
      <c r="L265" s="121" t="s">
        <v>480</v>
      </c>
    </row>
    <row r="266" spans="3:12" hidden="1" thickBot="1" x14ac:dyDescent="0.35">
      <c r="C266" s="196" t="s">
        <v>59</v>
      </c>
      <c r="D266" s="186"/>
      <c r="E266" s="177">
        <v>0</v>
      </c>
      <c r="F266" s="140">
        <f>IF(E264&lt;6,"",((E264-6)/12)*(G264/E264))</f>
        <v>0</v>
      </c>
      <c r="G266" s="120">
        <f>F266</f>
        <v>0</v>
      </c>
      <c r="H266" s="187" t="s">
        <v>194</v>
      </c>
      <c r="I266" s="124">
        <v>11500.02</v>
      </c>
      <c r="J266" s="124" t="e">
        <f>VLOOKUP(I266,[1]Presupuesto!$B$11:$C$586,2,0)</f>
        <v>#N/A</v>
      </c>
      <c r="K266" s="121" t="str">
        <f t="shared" ref="K266:K314" si="4">$K$17</f>
        <v>Desarrollo Curricular</v>
      </c>
      <c r="L266" s="121" t="s">
        <v>463</v>
      </c>
    </row>
    <row r="267" spans="3:12" hidden="1" thickBot="1" x14ac:dyDescent="0.35">
      <c r="C267" s="160" t="s">
        <v>672</v>
      </c>
      <c r="D267" s="227"/>
      <c r="E267" s="175">
        <v>12</v>
      </c>
      <c r="F267" s="440">
        <f>HLOOKUP($C267,$BZ$2:$CM$3,2,0)</f>
        <v>37669.82</v>
      </c>
      <c r="G267" s="136">
        <f>D267*E267*F267</f>
        <v>0</v>
      </c>
      <c r="H267" s="189"/>
      <c r="I267" s="137">
        <v>11100.01</v>
      </c>
      <c r="J267" s="137" t="e">
        <f>VLOOKUP(I267,[1]Presupuesto!$B$11:$C$586,2,0)</f>
        <v>#N/A</v>
      </c>
      <c r="K267" s="121" t="s">
        <v>546</v>
      </c>
      <c r="L267" s="121" t="s">
        <v>463</v>
      </c>
    </row>
    <row r="268" spans="3:12" ht="14.45" hidden="1" x14ac:dyDescent="0.3">
      <c r="C268" s="195" t="s">
        <v>58</v>
      </c>
      <c r="D268" s="186"/>
      <c r="E268" s="177">
        <v>0</v>
      </c>
      <c r="F268" s="123">
        <f>IF(E267=0,"",(G267/E267)/12*E267)</f>
        <v>0</v>
      </c>
      <c r="G268" s="120">
        <f>F268</f>
        <v>0</v>
      </c>
      <c r="H268" s="187"/>
      <c r="I268" s="139">
        <v>11500</v>
      </c>
      <c r="J268" s="139" t="e">
        <f>VLOOKUP(I268,[1]Presupuesto!$B$11:$C$586,2,0)</f>
        <v>#N/A</v>
      </c>
      <c r="K268" s="121" t="str">
        <f t="shared" si="4"/>
        <v>Desarrollo Curricular</v>
      </c>
      <c r="L268" s="121" t="s">
        <v>463</v>
      </c>
    </row>
    <row r="269" spans="3:12" hidden="1" thickBot="1" x14ac:dyDescent="0.35">
      <c r="C269" s="196" t="s">
        <v>59</v>
      </c>
      <c r="D269" s="186"/>
      <c r="E269" s="177">
        <v>0</v>
      </c>
      <c r="F269" s="140">
        <f>IF(E267&lt;6,"",((E267-6)/12)*(G267/E267))</f>
        <v>0</v>
      </c>
      <c r="G269" s="120">
        <f>F269</f>
        <v>0</v>
      </c>
      <c r="H269" s="187"/>
      <c r="I269" s="124">
        <v>11500.02</v>
      </c>
      <c r="J269" s="124" t="e">
        <f>VLOOKUP(I269,[1]Presupuesto!$B$11:$C$586,2,0)</f>
        <v>#N/A</v>
      </c>
      <c r="K269" s="121" t="str">
        <f t="shared" si="4"/>
        <v>Desarrollo Curricular</v>
      </c>
      <c r="L269" s="121" t="s">
        <v>463</v>
      </c>
    </row>
    <row r="270" spans="3:12" hidden="1" thickBot="1" x14ac:dyDescent="0.35">
      <c r="C270" s="160" t="s">
        <v>673</v>
      </c>
      <c r="D270" s="227"/>
      <c r="E270" s="175">
        <v>12</v>
      </c>
      <c r="F270" s="440">
        <f>HLOOKUP($C270,$BZ$2:$CM$3,2,0)</f>
        <v>33902.839999999997</v>
      </c>
      <c r="G270" s="136">
        <f>D270*E270*F270</f>
        <v>0</v>
      </c>
      <c r="H270" s="189"/>
      <c r="I270" s="137" t="s">
        <v>689</v>
      </c>
      <c r="J270" s="137" t="str">
        <f>VLOOKUP(I270,[1]Presupuesto!$B$11:$C$586,2,0)</f>
        <v>PAGOS A PERSONAL POR HORA</v>
      </c>
      <c r="K270" s="121" t="s">
        <v>546</v>
      </c>
      <c r="L270" s="121" t="s">
        <v>463</v>
      </c>
    </row>
    <row r="271" spans="3:12" ht="14.45" hidden="1" x14ac:dyDescent="0.3">
      <c r="C271" s="195" t="s">
        <v>58</v>
      </c>
      <c r="D271" s="186"/>
      <c r="E271" s="177">
        <v>0</v>
      </c>
      <c r="F271" s="123">
        <f>IF(E270=0,"",(G270/E270)/12*E270)</f>
        <v>0</v>
      </c>
      <c r="G271" s="120">
        <f>F271</f>
        <v>0</v>
      </c>
      <c r="H271" s="187"/>
      <c r="I271" s="139">
        <v>11500</v>
      </c>
      <c r="J271" s="139" t="e">
        <f>VLOOKUP(I271,[1]Presupuesto!$B$11:$C$586,2,0)</f>
        <v>#N/A</v>
      </c>
      <c r="K271" s="121" t="str">
        <f t="shared" si="4"/>
        <v>Desarrollo Curricular</v>
      </c>
      <c r="L271" s="121" t="s">
        <v>463</v>
      </c>
    </row>
    <row r="272" spans="3:12" hidden="1" thickBot="1" x14ac:dyDescent="0.35">
      <c r="C272" s="196" t="s">
        <v>59</v>
      </c>
      <c r="D272" s="186"/>
      <c r="E272" s="177">
        <v>0</v>
      </c>
      <c r="F272" s="140">
        <f>IF(E270&lt;6,"",((E270-6)/12)*(G270/E270))</f>
        <v>0</v>
      </c>
      <c r="G272" s="120">
        <f>F272</f>
        <v>0</v>
      </c>
      <c r="H272" s="187"/>
      <c r="I272" s="124">
        <v>11500.02</v>
      </c>
      <c r="J272" s="124" t="e">
        <f>VLOOKUP(I272,[1]Presupuesto!$B$11:$C$586,2,0)</f>
        <v>#N/A</v>
      </c>
      <c r="K272" s="121" t="str">
        <f t="shared" si="4"/>
        <v>Desarrollo Curricular</v>
      </c>
      <c r="L272" s="121" t="s">
        <v>463</v>
      </c>
    </row>
    <row r="273" spans="3:12" hidden="1" thickBot="1" x14ac:dyDescent="0.35">
      <c r="C273" s="160" t="s">
        <v>674</v>
      </c>
      <c r="D273" s="227"/>
      <c r="E273" s="175">
        <v>12</v>
      </c>
      <c r="F273" s="440">
        <f>HLOOKUP($C273,$BZ$2:$CM$3,2,0)</f>
        <v>30135.85</v>
      </c>
      <c r="G273" s="136">
        <f>D273*E273*F273</f>
        <v>0</v>
      </c>
      <c r="H273" s="189"/>
      <c r="I273" s="137" t="s">
        <v>763</v>
      </c>
      <c r="J273" s="137" t="str">
        <f>VLOOKUP(I273,[1]Presupuesto!$B$11:$C$586,2,0)</f>
        <v>SERVICIOS DE PROFESIONALES Y TECNICOS</v>
      </c>
      <c r="K273" s="121" t="s">
        <v>546</v>
      </c>
      <c r="L273" s="121" t="s">
        <v>463</v>
      </c>
    </row>
    <row r="274" spans="3:12" ht="14.45" hidden="1" x14ac:dyDescent="0.3">
      <c r="C274" s="195" t="s">
        <v>58</v>
      </c>
      <c r="D274" s="186"/>
      <c r="E274" s="177">
        <v>0</v>
      </c>
      <c r="F274" s="123">
        <f>IF(E273=0,"",(G273/E273)/12*E273)</f>
        <v>0</v>
      </c>
      <c r="G274" s="120">
        <f>F274</f>
        <v>0</v>
      </c>
      <c r="H274" s="187"/>
      <c r="I274" s="139">
        <v>11500</v>
      </c>
      <c r="J274" s="139" t="e">
        <f>VLOOKUP(I274,[1]Presupuesto!$B$11:$C$586,2,0)</f>
        <v>#N/A</v>
      </c>
      <c r="K274" s="121" t="str">
        <f t="shared" si="4"/>
        <v>Desarrollo Curricular</v>
      </c>
      <c r="L274" s="121" t="s">
        <v>463</v>
      </c>
    </row>
    <row r="275" spans="3:12" hidden="1" thickBot="1" x14ac:dyDescent="0.35">
      <c r="C275" s="196" t="s">
        <v>59</v>
      </c>
      <c r="D275" s="186"/>
      <c r="E275" s="177">
        <v>0</v>
      </c>
      <c r="F275" s="140">
        <f>IF(E273&lt;6,"",((E273-6)/12)*(G273/E273))</f>
        <v>0</v>
      </c>
      <c r="G275" s="120">
        <f>F275</f>
        <v>0</v>
      </c>
      <c r="H275" s="187"/>
      <c r="I275" s="124">
        <v>11500.02</v>
      </c>
      <c r="J275" s="124" t="e">
        <f>VLOOKUP(I275,[1]Presupuesto!$B$11:$C$586,2,0)</f>
        <v>#N/A</v>
      </c>
      <c r="K275" s="121" t="str">
        <f t="shared" si="4"/>
        <v>Desarrollo Curricular</v>
      </c>
      <c r="L275" s="121" t="s">
        <v>463</v>
      </c>
    </row>
    <row r="276" spans="3:12" hidden="1" thickBot="1" x14ac:dyDescent="0.35">
      <c r="C276" s="160" t="s">
        <v>675</v>
      </c>
      <c r="D276" s="227"/>
      <c r="E276" s="175">
        <v>12</v>
      </c>
      <c r="F276" s="440">
        <f>HLOOKUP($C276,$BZ$2:$CM$3,2,0)</f>
        <v>28252.36</v>
      </c>
      <c r="G276" s="136">
        <f>D276*E276*F276</f>
        <v>0</v>
      </c>
      <c r="H276" s="189"/>
      <c r="I276" s="137">
        <v>11100.01</v>
      </c>
      <c r="J276" s="137" t="e">
        <f>VLOOKUP(I276,[1]Presupuesto!$B$11:$C$586,2,0)</f>
        <v>#N/A</v>
      </c>
      <c r="K276" s="121" t="s">
        <v>546</v>
      </c>
      <c r="L276" s="121" t="s">
        <v>463</v>
      </c>
    </row>
    <row r="277" spans="3:12" ht="14.45" hidden="1" x14ac:dyDescent="0.3">
      <c r="C277" s="195" t="s">
        <v>58</v>
      </c>
      <c r="D277" s="186"/>
      <c r="E277" s="177">
        <v>0</v>
      </c>
      <c r="F277" s="123">
        <f>IF(E276=0,"",(G276/E276)/12*E276)</f>
        <v>0</v>
      </c>
      <c r="G277" s="120">
        <f>F277</f>
        <v>0</v>
      </c>
      <c r="H277" s="187"/>
      <c r="I277" s="139">
        <v>11500</v>
      </c>
      <c r="J277" s="139" t="e">
        <f>VLOOKUP(I277,[1]Presupuesto!$B$11:$C$586,2,0)</f>
        <v>#N/A</v>
      </c>
      <c r="K277" s="121" t="str">
        <f t="shared" si="4"/>
        <v>Desarrollo Curricular</v>
      </c>
      <c r="L277" s="121" t="s">
        <v>463</v>
      </c>
    </row>
    <row r="278" spans="3:12" hidden="1" thickBot="1" x14ac:dyDescent="0.35">
      <c r="C278" s="196" t="s">
        <v>59</v>
      </c>
      <c r="D278" s="186"/>
      <c r="E278" s="177">
        <v>0</v>
      </c>
      <c r="F278" s="140">
        <f>IF(E276&lt;6,"",((E276-6)/12)*(G276/E276))</f>
        <v>0</v>
      </c>
      <c r="G278" s="120">
        <f>F278</f>
        <v>0</v>
      </c>
      <c r="H278" s="187"/>
      <c r="I278" s="124">
        <v>11500.02</v>
      </c>
      <c r="J278" s="124" t="e">
        <f>VLOOKUP(I278,[1]Presupuesto!$B$11:$C$586,2,0)</f>
        <v>#N/A</v>
      </c>
      <c r="K278" s="121" t="str">
        <f t="shared" si="4"/>
        <v>Desarrollo Curricular</v>
      </c>
      <c r="L278" s="121" t="s">
        <v>463</v>
      </c>
    </row>
    <row r="279" spans="3:12" hidden="1" thickBot="1" x14ac:dyDescent="0.35">
      <c r="C279" s="160" t="s">
        <v>676</v>
      </c>
      <c r="D279" s="227"/>
      <c r="E279" s="175">
        <v>12</v>
      </c>
      <c r="F279" s="440">
        <f>HLOOKUP($C279,$BZ$2:$CM$3,2,0)</f>
        <v>26368.87</v>
      </c>
      <c r="G279" s="136">
        <f>D279*E279*F279</f>
        <v>0</v>
      </c>
      <c r="H279" s="189"/>
      <c r="I279" s="137">
        <v>11100.01</v>
      </c>
      <c r="J279" s="137" t="e">
        <f>VLOOKUP(I279,[1]Presupuesto!$B$11:$C$586,2,0)</f>
        <v>#N/A</v>
      </c>
      <c r="K279" s="121" t="s">
        <v>546</v>
      </c>
      <c r="L279" s="121" t="s">
        <v>463</v>
      </c>
    </row>
    <row r="280" spans="3:12" ht="14.45" hidden="1" x14ac:dyDescent="0.3">
      <c r="C280" s="195" t="s">
        <v>58</v>
      </c>
      <c r="D280" s="186"/>
      <c r="E280" s="177">
        <v>0</v>
      </c>
      <c r="F280" s="123">
        <f>IF(E279=0,"",(G279/E279)/12*E279)</f>
        <v>0</v>
      </c>
      <c r="G280" s="120">
        <f>F280</f>
        <v>0</v>
      </c>
      <c r="H280" s="187"/>
      <c r="I280" s="139">
        <v>11500</v>
      </c>
      <c r="J280" s="139" t="e">
        <f>VLOOKUP(I280,[1]Presupuesto!$B$11:$C$586,2,0)</f>
        <v>#N/A</v>
      </c>
      <c r="K280" s="121" t="str">
        <f t="shared" si="4"/>
        <v>Desarrollo Curricular</v>
      </c>
      <c r="L280" s="121" t="s">
        <v>463</v>
      </c>
    </row>
    <row r="281" spans="3:12" hidden="1" thickBot="1" x14ac:dyDescent="0.35">
      <c r="C281" s="196" t="s">
        <v>59</v>
      </c>
      <c r="D281" s="186"/>
      <c r="E281" s="177">
        <v>0</v>
      </c>
      <c r="F281" s="140">
        <f>IF(E279&lt;6,"",((E279-6)/12)*(G279/E279))</f>
        <v>0</v>
      </c>
      <c r="G281" s="120">
        <f>F281</f>
        <v>0</v>
      </c>
      <c r="H281" s="187"/>
      <c r="I281" s="124">
        <v>11500.02</v>
      </c>
      <c r="J281" s="124" t="e">
        <f>VLOOKUP(I281,[1]Presupuesto!$B$11:$C$586,2,0)</f>
        <v>#N/A</v>
      </c>
      <c r="K281" s="121" t="str">
        <f t="shared" si="4"/>
        <v>Desarrollo Curricular</v>
      </c>
      <c r="L281" s="121" t="s">
        <v>463</v>
      </c>
    </row>
    <row r="282" spans="3:12" hidden="1" thickBot="1" x14ac:dyDescent="0.35">
      <c r="C282" s="160" t="s">
        <v>677</v>
      </c>
      <c r="D282" s="227"/>
      <c r="E282" s="175">
        <v>12</v>
      </c>
      <c r="F282" s="440">
        <f>HLOOKUP($C282,$BZ$2:$CM$3,2,0)</f>
        <v>17893.16</v>
      </c>
      <c r="G282" s="136">
        <f>D282*E282*F282</f>
        <v>0</v>
      </c>
      <c r="H282" s="189"/>
      <c r="I282" s="137">
        <v>11100.01</v>
      </c>
      <c r="J282" s="137" t="e">
        <f>VLOOKUP(I282,[1]Presupuesto!$B$11:$C$586,2,0)</f>
        <v>#N/A</v>
      </c>
      <c r="K282" s="121" t="s">
        <v>546</v>
      </c>
      <c r="L282" s="121" t="s">
        <v>463</v>
      </c>
    </row>
    <row r="283" spans="3:12" ht="14.45" hidden="1" x14ac:dyDescent="0.3">
      <c r="C283" s="195" t="s">
        <v>58</v>
      </c>
      <c r="D283" s="186"/>
      <c r="E283" s="177">
        <v>0</v>
      </c>
      <c r="F283" s="123">
        <f>IF(E282=0,"",(G282/E282)/12*E282)</f>
        <v>0</v>
      </c>
      <c r="G283" s="120">
        <f>F283</f>
        <v>0</v>
      </c>
      <c r="H283" s="187"/>
      <c r="I283" s="139">
        <v>11500</v>
      </c>
      <c r="J283" s="139" t="e">
        <f>VLOOKUP(I283,[1]Presupuesto!$B$11:$C$586,2,0)</f>
        <v>#N/A</v>
      </c>
      <c r="K283" s="121" t="str">
        <f t="shared" si="4"/>
        <v>Desarrollo Curricular</v>
      </c>
      <c r="L283" s="121" t="s">
        <v>463</v>
      </c>
    </row>
    <row r="284" spans="3:12" hidden="1" thickBot="1" x14ac:dyDescent="0.35">
      <c r="C284" s="196" t="s">
        <v>59</v>
      </c>
      <c r="D284" s="186"/>
      <c r="E284" s="177">
        <v>0</v>
      </c>
      <c r="F284" s="140">
        <f>IF(E282&lt;6,"",((E282-6)/12)*(G282/E282))</f>
        <v>0</v>
      </c>
      <c r="G284" s="120">
        <f>F284</f>
        <v>0</v>
      </c>
      <c r="H284" s="187"/>
      <c r="I284" s="124">
        <v>11500.02</v>
      </c>
      <c r="J284" s="124" t="e">
        <f>VLOOKUP(I284,[1]Presupuesto!$B$11:$C$586,2,0)</f>
        <v>#N/A</v>
      </c>
      <c r="K284" s="121" t="str">
        <f t="shared" si="4"/>
        <v>Desarrollo Curricular</v>
      </c>
      <c r="L284" s="121" t="s">
        <v>463</v>
      </c>
    </row>
    <row r="285" spans="3:12" hidden="1" thickBot="1" x14ac:dyDescent="0.35">
      <c r="C285" s="160" t="s">
        <v>678</v>
      </c>
      <c r="D285" s="227"/>
      <c r="E285" s="175">
        <v>12</v>
      </c>
      <c r="F285" s="440">
        <f>HLOOKUP($C285,$BZ$2:$CM$3,2,0)</f>
        <v>16951.419999999998</v>
      </c>
      <c r="G285" s="136">
        <f>D285*E285*F285</f>
        <v>0</v>
      </c>
      <c r="H285" s="189"/>
      <c r="I285" s="137">
        <v>11100.01</v>
      </c>
      <c r="J285" s="137" t="e">
        <f>VLOOKUP(I285,[1]Presupuesto!$B$11:$C$586,2,0)</f>
        <v>#N/A</v>
      </c>
      <c r="K285" s="121" t="s">
        <v>546</v>
      </c>
      <c r="L285" s="121" t="s">
        <v>463</v>
      </c>
    </row>
    <row r="286" spans="3:12" ht="14.45" hidden="1" x14ac:dyDescent="0.3">
      <c r="C286" s="195" t="s">
        <v>58</v>
      </c>
      <c r="D286" s="186"/>
      <c r="E286" s="177">
        <v>0</v>
      </c>
      <c r="F286" s="123">
        <f>IF(E285=0,"",(G285/E285)/12*E285)</f>
        <v>0</v>
      </c>
      <c r="G286" s="120">
        <f>F286</f>
        <v>0</v>
      </c>
      <c r="H286" s="187"/>
      <c r="I286" s="139">
        <v>11500</v>
      </c>
      <c r="J286" s="139" t="e">
        <f>VLOOKUP(I286,[1]Presupuesto!$B$11:$C$586,2,0)</f>
        <v>#N/A</v>
      </c>
      <c r="K286" s="121" t="str">
        <f t="shared" si="4"/>
        <v>Desarrollo Curricular</v>
      </c>
      <c r="L286" s="121" t="s">
        <v>463</v>
      </c>
    </row>
    <row r="287" spans="3:12" hidden="1" thickBot="1" x14ac:dyDescent="0.35">
      <c r="C287" s="196" t="s">
        <v>59</v>
      </c>
      <c r="D287" s="186"/>
      <c r="E287" s="177">
        <v>0</v>
      </c>
      <c r="F287" s="140">
        <f>IF(E285&lt;6,"",((E285-6)/12)*(G285/E285))</f>
        <v>0</v>
      </c>
      <c r="G287" s="120">
        <f>F287</f>
        <v>0</v>
      </c>
      <c r="H287" s="187"/>
      <c r="I287" s="124">
        <v>11500.02</v>
      </c>
      <c r="J287" s="124" t="e">
        <f>VLOOKUP(I287,[1]Presupuesto!$B$11:$C$586,2,0)</f>
        <v>#N/A</v>
      </c>
      <c r="K287" s="121" t="str">
        <f t="shared" si="4"/>
        <v>Desarrollo Curricular</v>
      </c>
      <c r="L287" s="121" t="s">
        <v>463</v>
      </c>
    </row>
    <row r="288" spans="3:12" hidden="1" thickBot="1" x14ac:dyDescent="0.35">
      <c r="C288" s="160" t="s">
        <v>679</v>
      </c>
      <c r="D288" s="227"/>
      <c r="E288" s="175">
        <v>12</v>
      </c>
      <c r="F288" s="440">
        <f>HLOOKUP($C288,$BZ$2:$CM$3,2,0)</f>
        <v>13184.44</v>
      </c>
      <c r="G288" s="136">
        <f>D288*E288*F288</f>
        <v>0</v>
      </c>
      <c r="H288" s="189"/>
      <c r="I288" s="137">
        <v>11100.01</v>
      </c>
      <c r="J288" s="137" t="e">
        <f>VLOOKUP(I288,[1]Presupuesto!$B$11:$C$586,2,0)</f>
        <v>#N/A</v>
      </c>
      <c r="K288" s="121" t="s">
        <v>546</v>
      </c>
      <c r="L288" s="121" t="s">
        <v>463</v>
      </c>
    </row>
    <row r="289" spans="3:12" ht="14.45" hidden="1" x14ac:dyDescent="0.3">
      <c r="C289" s="195" t="s">
        <v>58</v>
      </c>
      <c r="D289" s="186"/>
      <c r="E289" s="177">
        <v>0</v>
      </c>
      <c r="F289" s="123">
        <f>IF(E288=0,"",(G288/E288)/12*E288)</f>
        <v>0</v>
      </c>
      <c r="G289" s="120">
        <f>F289</f>
        <v>0</v>
      </c>
      <c r="H289" s="187"/>
      <c r="I289" s="139">
        <v>11500</v>
      </c>
      <c r="J289" s="139" t="e">
        <f>VLOOKUP(I289,[1]Presupuesto!$B$11:$C$586,2,0)</f>
        <v>#N/A</v>
      </c>
      <c r="K289" s="121" t="str">
        <f t="shared" si="4"/>
        <v>Desarrollo Curricular</v>
      </c>
      <c r="L289" s="121" t="s">
        <v>463</v>
      </c>
    </row>
    <row r="290" spans="3:12" hidden="1" thickBot="1" x14ac:dyDescent="0.35">
      <c r="C290" s="196" t="s">
        <v>59</v>
      </c>
      <c r="D290" s="186"/>
      <c r="E290" s="177">
        <v>0</v>
      </c>
      <c r="F290" s="140">
        <f>IF(E288&lt;6,"",((E288-6)/12)*(G288/E288))</f>
        <v>0</v>
      </c>
      <c r="G290" s="120">
        <f>F290</f>
        <v>0</v>
      </c>
      <c r="H290" s="187"/>
      <c r="I290" s="124">
        <v>11500.02</v>
      </c>
      <c r="J290" s="124" t="e">
        <f>VLOOKUP(I290,[1]Presupuesto!$B$11:$C$586,2,0)</f>
        <v>#N/A</v>
      </c>
      <c r="K290" s="121" t="str">
        <f t="shared" si="4"/>
        <v>Desarrollo Curricular</v>
      </c>
      <c r="L290" s="121" t="s">
        <v>463</v>
      </c>
    </row>
    <row r="291" spans="3:12" hidden="1" thickBot="1" x14ac:dyDescent="0.35">
      <c r="C291" s="160" t="s">
        <v>680</v>
      </c>
      <c r="D291" s="227"/>
      <c r="E291" s="175">
        <v>12</v>
      </c>
      <c r="F291" s="440">
        <f>HLOOKUP($C291,$BZ$2:$CM$3,2,0)</f>
        <v>15032.56</v>
      </c>
      <c r="G291" s="136">
        <f>D291*E291*F291</f>
        <v>0</v>
      </c>
      <c r="H291" s="189"/>
      <c r="I291" s="137">
        <v>11100.01</v>
      </c>
      <c r="J291" s="137" t="e">
        <f>VLOOKUP(I291,[1]Presupuesto!$B$11:$C$586,2,0)</f>
        <v>#N/A</v>
      </c>
      <c r="K291" s="121" t="s">
        <v>546</v>
      </c>
      <c r="L291" s="121" t="s">
        <v>463</v>
      </c>
    </row>
    <row r="292" spans="3:12" ht="14.45" hidden="1" x14ac:dyDescent="0.3">
      <c r="C292" s="195" t="s">
        <v>58</v>
      </c>
      <c r="D292" s="186"/>
      <c r="E292" s="177">
        <v>0</v>
      </c>
      <c r="F292" s="123">
        <f>IF(E291=0,"",(G291/E291)/12*E291)</f>
        <v>0</v>
      </c>
      <c r="G292" s="120">
        <f>F292</f>
        <v>0</v>
      </c>
      <c r="H292" s="187"/>
      <c r="I292" s="139">
        <v>11500</v>
      </c>
      <c r="J292" s="139" t="e">
        <f>VLOOKUP(I292,[1]Presupuesto!$B$11:$C$586,2,0)</f>
        <v>#N/A</v>
      </c>
      <c r="K292" s="121" t="str">
        <f t="shared" si="4"/>
        <v>Desarrollo Curricular</v>
      </c>
      <c r="L292" s="121" t="s">
        <v>463</v>
      </c>
    </row>
    <row r="293" spans="3:12" hidden="1" thickBot="1" x14ac:dyDescent="0.35">
      <c r="C293" s="196" t="s">
        <v>59</v>
      </c>
      <c r="D293" s="186"/>
      <c r="E293" s="177">
        <v>0</v>
      </c>
      <c r="F293" s="140">
        <f>IF(E291&lt;6,"",((E291-6)/12)*(G291/E291))</f>
        <v>0</v>
      </c>
      <c r="G293" s="120">
        <f>F293</f>
        <v>0</v>
      </c>
      <c r="H293" s="187"/>
      <c r="I293" s="124">
        <v>11500.02</v>
      </c>
      <c r="J293" s="124" t="e">
        <f>VLOOKUP(I293,[1]Presupuesto!$B$11:$C$586,2,0)</f>
        <v>#N/A</v>
      </c>
      <c r="K293" s="121" t="str">
        <f t="shared" si="4"/>
        <v>Desarrollo Curricular</v>
      </c>
      <c r="L293" s="121" t="s">
        <v>463</v>
      </c>
    </row>
    <row r="294" spans="3:12" hidden="1" thickBot="1" x14ac:dyDescent="0.35">
      <c r="C294" s="160" t="s">
        <v>681</v>
      </c>
      <c r="D294" s="227"/>
      <c r="E294" s="175">
        <v>12</v>
      </c>
      <c r="F294" s="440">
        <f>HLOOKUP($C294,$BZ$2:$CM$3,2,0)</f>
        <v>13264.02</v>
      </c>
      <c r="G294" s="136">
        <f>D294*E294*F294</f>
        <v>0</v>
      </c>
      <c r="H294" s="189"/>
      <c r="I294" s="137">
        <v>11100.01</v>
      </c>
      <c r="J294" s="137" t="e">
        <f>VLOOKUP(I294,[1]Presupuesto!$B$11:$C$586,2,0)</f>
        <v>#N/A</v>
      </c>
      <c r="K294" s="121" t="s">
        <v>546</v>
      </c>
      <c r="L294" s="121" t="s">
        <v>463</v>
      </c>
    </row>
    <row r="295" spans="3:12" ht="14.45" hidden="1" x14ac:dyDescent="0.3">
      <c r="C295" s="195" t="s">
        <v>58</v>
      </c>
      <c r="D295" s="186"/>
      <c r="E295" s="177">
        <v>0</v>
      </c>
      <c r="F295" s="123">
        <f>IF(E294=0,"",(G294/E294)/12*E294)</f>
        <v>0</v>
      </c>
      <c r="G295" s="120">
        <f>F295</f>
        <v>0</v>
      </c>
      <c r="H295" s="187"/>
      <c r="I295" s="139">
        <v>11500</v>
      </c>
      <c r="J295" s="139" t="e">
        <f>VLOOKUP(I295,[1]Presupuesto!$B$11:$C$586,2,0)</f>
        <v>#N/A</v>
      </c>
      <c r="K295" s="121" t="str">
        <f t="shared" si="4"/>
        <v>Desarrollo Curricular</v>
      </c>
      <c r="L295" s="121" t="s">
        <v>463</v>
      </c>
    </row>
    <row r="296" spans="3:12" hidden="1" thickBot="1" x14ac:dyDescent="0.35">
      <c r="C296" s="196" t="s">
        <v>59</v>
      </c>
      <c r="D296" s="186"/>
      <c r="E296" s="177">
        <v>0</v>
      </c>
      <c r="F296" s="140">
        <f>IF(E294&lt;6,"",((E294-6)/12)*(G294/E294))</f>
        <v>0</v>
      </c>
      <c r="G296" s="120">
        <f>F296</f>
        <v>0</v>
      </c>
      <c r="H296" s="187"/>
      <c r="I296" s="124">
        <v>11500.02</v>
      </c>
      <c r="J296" s="124" t="e">
        <f>VLOOKUP(I296,[1]Presupuesto!$B$11:$C$586,2,0)</f>
        <v>#N/A</v>
      </c>
      <c r="K296" s="121" t="str">
        <f t="shared" si="4"/>
        <v>Desarrollo Curricular</v>
      </c>
      <c r="L296" s="121" t="s">
        <v>463</v>
      </c>
    </row>
    <row r="297" spans="3:12" ht="15.75" thickBot="1" x14ac:dyDescent="0.3">
      <c r="C297" s="160" t="s">
        <v>682</v>
      </c>
      <c r="D297" s="227"/>
      <c r="E297" s="175">
        <v>12</v>
      </c>
      <c r="F297" s="440">
        <f>HLOOKUP($C297,$BZ$2:$CM$3,2,0)</f>
        <v>12379.75</v>
      </c>
      <c r="G297" s="136">
        <f>D297*E297*F297</f>
        <v>0</v>
      </c>
      <c r="H297" s="189" t="s">
        <v>193</v>
      </c>
      <c r="I297" s="137" t="s">
        <v>775</v>
      </c>
      <c r="J297" s="137" t="str">
        <f>VLOOKUP(I297,[1]Presupuesto!$B$11:$C$586,2,0)</f>
        <v>SERV,PROFE.Y TEC. VICE RECTORIA RELACIONES INTERN.</v>
      </c>
      <c r="K297" s="121" t="s">
        <v>546</v>
      </c>
      <c r="L297" s="121" t="s">
        <v>463</v>
      </c>
    </row>
    <row r="298" spans="3:12" x14ac:dyDescent="0.25">
      <c r="C298" s="195" t="s">
        <v>58</v>
      </c>
      <c r="D298" s="186"/>
      <c r="E298" s="177">
        <v>0</v>
      </c>
      <c r="F298" s="123">
        <f>IF(E297=0,"",(G297/E297)/12*E297)</f>
        <v>0</v>
      </c>
      <c r="G298" s="120">
        <f>F298</f>
        <v>0</v>
      </c>
      <c r="H298" s="187" t="s">
        <v>193</v>
      </c>
      <c r="I298" s="139" t="s">
        <v>705</v>
      </c>
      <c r="J298" s="139" t="str">
        <f>VLOOKUP(I298,[1]Presupuesto!$B$11:$C$586,2,0)</f>
        <v>AGUINALDO Y DECIMO CUARTO MES</v>
      </c>
      <c r="K298" s="121" t="str">
        <f t="shared" si="4"/>
        <v>Desarrollo Curricular</v>
      </c>
      <c r="L298" s="121" t="s">
        <v>463</v>
      </c>
    </row>
    <row r="299" spans="3:12" ht="15.75" thickBot="1" x14ac:dyDescent="0.3">
      <c r="C299" s="196" t="s">
        <v>59</v>
      </c>
      <c r="D299" s="186"/>
      <c r="E299" s="177">
        <v>0</v>
      </c>
      <c r="F299" s="140">
        <f>IF(E297&lt;6,"",((E297-6)/12)*(G297/E297))</f>
        <v>0</v>
      </c>
      <c r="G299" s="120">
        <f>F299</f>
        <v>0</v>
      </c>
      <c r="H299" s="187" t="s">
        <v>193</v>
      </c>
      <c r="I299" s="124" t="s">
        <v>708</v>
      </c>
      <c r="J299" s="124" t="str">
        <f>VLOOKUP(I299,[1]Presupuesto!$B$11:$C$586,2,0)</f>
        <v>DECIMOCUARTO MES</v>
      </c>
      <c r="K299" s="121" t="str">
        <f t="shared" si="4"/>
        <v>Desarrollo Curricular</v>
      </c>
      <c r="L299" s="121" t="s">
        <v>463</v>
      </c>
    </row>
    <row r="300" spans="3:12" ht="15.75" thickBot="1" x14ac:dyDescent="0.3">
      <c r="C300" s="160" t="s">
        <v>683</v>
      </c>
      <c r="D300" s="227"/>
      <c r="E300" s="175">
        <v>12</v>
      </c>
      <c r="F300" s="440">
        <f>HLOOKUP($C300,$BZ$2:$CM$3,2,0)</f>
        <v>439.49</v>
      </c>
      <c r="G300" s="136">
        <f>D300*E300*F300</f>
        <v>0</v>
      </c>
      <c r="H300" s="189" t="s">
        <v>193</v>
      </c>
      <c r="I300" s="137" t="s">
        <v>689</v>
      </c>
      <c r="J300" s="137" t="str">
        <f>VLOOKUP(I300,[1]Presupuesto!$B$11:$C$586,2,0)</f>
        <v>PAGOS A PERSONAL POR HORA</v>
      </c>
      <c r="K300" s="121" t="s">
        <v>546</v>
      </c>
      <c r="L300" s="121" t="s">
        <v>463</v>
      </c>
    </row>
    <row r="301" spans="3:12" x14ac:dyDescent="0.25">
      <c r="C301" s="195" t="s">
        <v>58</v>
      </c>
      <c r="D301" s="186"/>
      <c r="E301" s="177">
        <v>0</v>
      </c>
      <c r="F301" s="123">
        <f>IF(E300=0,"",(G300/E300)/12*E300)</f>
        <v>0</v>
      </c>
      <c r="G301" s="120">
        <f>F301</f>
        <v>0</v>
      </c>
      <c r="H301" s="187" t="s">
        <v>193</v>
      </c>
      <c r="I301" s="139" t="s">
        <v>705</v>
      </c>
      <c r="J301" s="139" t="str">
        <f>VLOOKUP(I301,[1]Presupuesto!$B$11:$C$586,2,0)</f>
        <v>AGUINALDO Y DECIMO CUARTO MES</v>
      </c>
      <c r="K301" s="121" t="str">
        <f t="shared" si="4"/>
        <v>Desarrollo Curricular</v>
      </c>
      <c r="L301" s="121" t="s">
        <v>463</v>
      </c>
    </row>
    <row r="302" spans="3:12" ht="15.75" thickBot="1" x14ac:dyDescent="0.3">
      <c r="C302" s="196" t="s">
        <v>59</v>
      </c>
      <c r="D302" s="186"/>
      <c r="E302" s="177">
        <v>0</v>
      </c>
      <c r="F302" s="140">
        <f>IF(E300&lt;6,"",((E300-6)/12)*(G300/E300))</f>
        <v>0</v>
      </c>
      <c r="G302" s="120">
        <f>F302</f>
        <v>0</v>
      </c>
      <c r="H302" s="187" t="s">
        <v>193</v>
      </c>
      <c r="I302" s="124" t="s">
        <v>708</v>
      </c>
      <c r="J302" s="124" t="str">
        <f>VLOOKUP(I302,[1]Presupuesto!$B$11:$C$586,2,0)</f>
        <v>DECIMOCUARTO MES</v>
      </c>
      <c r="K302" s="121" t="str">
        <f t="shared" si="4"/>
        <v>Desarrollo Curricular</v>
      </c>
      <c r="L302" s="121" t="s">
        <v>463</v>
      </c>
    </row>
    <row r="303" spans="3:12" hidden="1" thickBot="1" x14ac:dyDescent="0.35">
      <c r="C303" s="160" t="s">
        <v>684</v>
      </c>
      <c r="D303" s="227"/>
      <c r="E303" s="175">
        <v>12</v>
      </c>
      <c r="F303" s="440">
        <f>HLOOKUP($C303,$BZ$2:$CM$3,2,0)</f>
        <v>1904.46</v>
      </c>
      <c r="G303" s="136">
        <f>D303*E303*F303</f>
        <v>0</v>
      </c>
      <c r="H303" s="189"/>
      <c r="I303" s="137">
        <v>11100.01</v>
      </c>
      <c r="J303" s="137" t="e">
        <f>VLOOKUP(I303,[1]Presupuesto!$B$11:$C$586,2,0)</f>
        <v>#N/A</v>
      </c>
      <c r="K303" s="121" t="s">
        <v>546</v>
      </c>
      <c r="L303" s="121" t="s">
        <v>463</v>
      </c>
    </row>
    <row r="304" spans="3:12" ht="14.45" hidden="1" x14ac:dyDescent="0.3">
      <c r="C304" s="195" t="s">
        <v>58</v>
      </c>
      <c r="D304" s="186"/>
      <c r="E304" s="177">
        <v>0</v>
      </c>
      <c r="F304" s="123">
        <f>IF(E303=0,"",(G303/E303)/12*E303)</f>
        <v>0</v>
      </c>
      <c r="G304" s="120">
        <f>F304</f>
        <v>0</v>
      </c>
      <c r="H304" s="187"/>
      <c r="I304" s="139">
        <v>11500</v>
      </c>
      <c r="J304" s="139" t="e">
        <f>VLOOKUP(I304,[1]Presupuesto!$B$11:$C$586,2,0)</f>
        <v>#N/A</v>
      </c>
      <c r="K304" s="121" t="str">
        <f t="shared" si="4"/>
        <v>Desarrollo Curricular</v>
      </c>
      <c r="L304" s="121" t="s">
        <v>463</v>
      </c>
    </row>
    <row r="305" spans="3:12" hidden="1" thickBot="1" x14ac:dyDescent="0.35">
      <c r="C305" s="196" t="s">
        <v>59</v>
      </c>
      <c r="D305" s="186"/>
      <c r="E305" s="177">
        <v>0</v>
      </c>
      <c r="F305" s="140">
        <f>IF(E303&lt;6,"",((E303-6)/12)*(G303/E303))</f>
        <v>0</v>
      </c>
      <c r="G305" s="120">
        <f>F305</f>
        <v>0</v>
      </c>
      <c r="H305" s="187"/>
      <c r="I305" s="124">
        <v>11500.02</v>
      </c>
      <c r="J305" s="124" t="e">
        <f>VLOOKUP(I305,[1]Presupuesto!$B$11:$C$586,2,0)</f>
        <v>#N/A</v>
      </c>
      <c r="K305" s="121" t="str">
        <f t="shared" si="4"/>
        <v>Desarrollo Curricular</v>
      </c>
      <c r="L305" s="121" t="s">
        <v>463</v>
      </c>
    </row>
    <row r="306" spans="3:12" hidden="1" thickBot="1" x14ac:dyDescent="0.35">
      <c r="C306" s="163" t="s">
        <v>84</v>
      </c>
      <c r="D306" s="227"/>
      <c r="E306" s="175">
        <v>12</v>
      </c>
      <c r="F306" s="162">
        <v>30000</v>
      </c>
      <c r="G306" s="136">
        <f>D306*E306*F306</f>
        <v>0</v>
      </c>
      <c r="H306" s="189"/>
      <c r="I306" s="137">
        <v>12910.14</v>
      </c>
      <c r="J306" s="137" t="e">
        <f>VLOOKUP(I306,[1]Presupuesto!$B$11:$C$586,2,0)</f>
        <v>#N/A</v>
      </c>
      <c r="K306" s="121" t="str">
        <f t="shared" si="4"/>
        <v>Desarrollo Curricular</v>
      </c>
      <c r="L306" s="121" t="s">
        <v>463</v>
      </c>
    </row>
    <row r="307" spans="3:12" ht="14.45" hidden="1" x14ac:dyDescent="0.3">
      <c r="C307" s="195" t="s">
        <v>58</v>
      </c>
      <c r="D307" s="186"/>
      <c r="E307" s="177">
        <v>0</v>
      </c>
      <c r="F307" s="140">
        <f>IF(E306=0,"",(G306/E306)/12*E306)</f>
        <v>0</v>
      </c>
      <c r="G307" s="120">
        <f>F307</f>
        <v>0</v>
      </c>
      <c r="H307" s="187"/>
      <c r="I307" s="124">
        <v>12910.14</v>
      </c>
      <c r="J307" s="124" t="e">
        <f>VLOOKUP(I307,[1]Presupuesto!$B$11:$C$586,2,0)</f>
        <v>#N/A</v>
      </c>
      <c r="K307" s="121" t="str">
        <f t="shared" si="4"/>
        <v>Desarrollo Curricular</v>
      </c>
      <c r="L307" s="121" t="s">
        <v>462</v>
      </c>
    </row>
    <row r="308" spans="3:12" hidden="1" thickBot="1" x14ac:dyDescent="0.35">
      <c r="C308" s="196" t="s">
        <v>59</v>
      </c>
      <c r="D308" s="186"/>
      <c r="E308" s="177">
        <v>0</v>
      </c>
      <c r="F308" s="123">
        <f>IF(E306&lt;6,"",((E306-6)/12)*(G306/E306))</f>
        <v>0</v>
      </c>
      <c r="G308" s="120">
        <f>F308</f>
        <v>0</v>
      </c>
      <c r="H308" s="187"/>
      <c r="I308" s="124">
        <v>12910.14</v>
      </c>
      <c r="J308" s="124" t="e">
        <f>VLOOKUP(I308,[1]Presupuesto!$B$11:$C$586,2,0)</f>
        <v>#N/A</v>
      </c>
      <c r="K308" s="121" t="str">
        <f t="shared" si="4"/>
        <v>Desarrollo Curricular</v>
      </c>
      <c r="L308" s="121" t="s">
        <v>467</v>
      </c>
    </row>
    <row r="309" spans="3:12" hidden="1" thickBot="1" x14ac:dyDescent="0.35">
      <c r="C309" s="163" t="s">
        <v>60</v>
      </c>
      <c r="D309" s="227"/>
      <c r="E309" s="175">
        <v>12</v>
      </c>
      <c r="F309" s="141">
        <v>30000</v>
      </c>
      <c r="G309" s="136">
        <f>D309*E309*F309</f>
        <v>0</v>
      </c>
      <c r="H309" s="189"/>
      <c r="I309" s="137">
        <v>24900</v>
      </c>
      <c r="J309" s="137" t="e">
        <f>VLOOKUP(I309,[1]Presupuesto!$B$11:$C$586,2,0)</f>
        <v>#N/A</v>
      </c>
      <c r="K309" s="121" t="str">
        <f t="shared" si="4"/>
        <v>Desarrollo Curricular</v>
      </c>
      <c r="L309" s="121" t="s">
        <v>462</v>
      </c>
    </row>
    <row r="310" spans="3:12" ht="14.45" hidden="1" x14ac:dyDescent="0.3">
      <c r="C310" s="195" t="s">
        <v>58</v>
      </c>
      <c r="D310" s="186"/>
      <c r="E310" s="177">
        <v>0</v>
      </c>
      <c r="F310" s="123">
        <v>0</v>
      </c>
      <c r="G310" s="120">
        <f>F310</f>
        <v>0</v>
      </c>
      <c r="H310" s="187"/>
      <c r="I310" s="124">
        <v>24900</v>
      </c>
      <c r="J310" s="124" t="e">
        <f>VLOOKUP(I310,[1]Presupuesto!$B$11:$C$586,2,0)</f>
        <v>#N/A</v>
      </c>
      <c r="K310" s="121" t="str">
        <f t="shared" si="4"/>
        <v>Desarrollo Curricular</v>
      </c>
      <c r="L310" s="121" t="s">
        <v>462</v>
      </c>
    </row>
    <row r="311" spans="3:12" hidden="1" thickBot="1" x14ac:dyDescent="0.35">
      <c r="C311" s="196" t="s">
        <v>59</v>
      </c>
      <c r="D311" s="186"/>
      <c r="E311" s="177">
        <v>0</v>
      </c>
      <c r="F311" s="123">
        <v>0</v>
      </c>
      <c r="G311" s="120">
        <f>F311</f>
        <v>0</v>
      </c>
      <c r="H311" s="187"/>
      <c r="I311" s="124"/>
      <c r="J311" s="124" t="e">
        <f>VLOOKUP(I311,[1]Presupuesto!$B$11:$C$586,2,0)</f>
        <v>#N/A</v>
      </c>
      <c r="K311" s="121" t="str">
        <f t="shared" si="4"/>
        <v>Desarrollo Curricular</v>
      </c>
      <c r="L311" s="121" t="s">
        <v>462</v>
      </c>
    </row>
    <row r="312" spans="3:12" ht="15.75" thickBot="1" x14ac:dyDescent="0.3">
      <c r="C312" s="163" t="s">
        <v>61</v>
      </c>
      <c r="D312" s="227">
        <v>2</v>
      </c>
      <c r="E312" s="175">
        <v>12</v>
      </c>
      <c r="F312" s="141">
        <v>30000</v>
      </c>
      <c r="G312" s="136">
        <f>D312*E312*F312</f>
        <v>720000</v>
      </c>
      <c r="H312" s="189" t="s">
        <v>193</v>
      </c>
      <c r="I312" s="137" t="s">
        <v>685</v>
      </c>
      <c r="J312" s="137" t="str">
        <f>VLOOKUP(I312,[1]Presupuesto!$B$11:$C$586,2,0)</f>
        <v>SUELDOS Y SALARIOS PERMANENTES</v>
      </c>
      <c r="K312" s="121" t="str">
        <f t="shared" si="4"/>
        <v>Desarrollo Curricular</v>
      </c>
      <c r="L312" s="121" t="s">
        <v>462</v>
      </c>
    </row>
    <row r="313" spans="3:12" x14ac:dyDescent="0.25">
      <c r="C313" s="195" t="s">
        <v>58</v>
      </c>
      <c r="D313" s="193"/>
      <c r="E313" s="154">
        <v>0</v>
      </c>
      <c r="F313" s="142">
        <f>IF(E312=0,"",(G312/E312)/12*E312)</f>
        <v>60000</v>
      </c>
      <c r="G313" s="143">
        <f>F313</f>
        <v>60000</v>
      </c>
      <c r="H313" s="187" t="s">
        <v>193</v>
      </c>
      <c r="I313" s="124" t="s">
        <v>705</v>
      </c>
      <c r="J313" s="124" t="str">
        <f>VLOOKUP(I313,[1]Presupuesto!$B$11:$C$586,2,0)</f>
        <v>AGUINALDO Y DECIMO CUARTO MES</v>
      </c>
      <c r="K313" s="121" t="str">
        <f t="shared" si="4"/>
        <v>Desarrollo Curricular</v>
      </c>
      <c r="L313" s="121" t="s">
        <v>462</v>
      </c>
    </row>
    <row r="314" spans="3:12" ht="15.75" thickBot="1" x14ac:dyDescent="0.3">
      <c r="C314" s="197" t="s">
        <v>59</v>
      </c>
      <c r="D314" s="185"/>
      <c r="E314" s="155">
        <v>0</v>
      </c>
      <c r="F314" s="128">
        <f>IF(E312&lt;6,"",((E312-6)/12)*(G312/E312))</f>
        <v>30000</v>
      </c>
      <c r="G314" s="128">
        <f>F314</f>
        <v>30000</v>
      </c>
      <c r="H314" s="185" t="s">
        <v>193</v>
      </c>
      <c r="I314" s="129" t="s">
        <v>708</v>
      </c>
      <c r="J314" s="147" t="str">
        <f>VLOOKUP(I314,[1]Presupuesto!$B$11:$C$586,2,0)</f>
        <v>DECIMOCUARTO MES</v>
      </c>
      <c r="K314" s="129" t="str">
        <f t="shared" si="4"/>
        <v>Desarrollo Curricular</v>
      </c>
      <c r="L314" s="147" t="s">
        <v>462</v>
      </c>
    </row>
    <row r="317" spans="3:12" x14ac:dyDescent="0.25">
      <c r="C317" s="72" t="s">
        <v>54</v>
      </c>
      <c r="D317" s="97"/>
      <c r="E317" s="72"/>
      <c r="F317" s="72"/>
      <c r="G317" s="72"/>
      <c r="H317" s="97"/>
      <c r="I317" s="72"/>
      <c r="J317" s="72"/>
    </row>
    <row r="318" spans="3:12" ht="15.75" thickBot="1" x14ac:dyDescent="0.3">
      <c r="C318" s="201"/>
      <c r="D318" s="97"/>
      <c r="E318" s="201"/>
      <c r="F318" s="201"/>
      <c r="G318" s="201"/>
      <c r="H318" s="97"/>
      <c r="I318" s="201"/>
      <c r="J318" s="201"/>
    </row>
    <row r="319" spans="3:12" ht="15.75" thickBot="1" x14ac:dyDescent="0.3">
      <c r="C319" s="71" t="s">
        <v>43</v>
      </c>
      <c r="D319" s="30">
        <f>SUM(G326:G376)</f>
        <v>300000</v>
      </c>
      <c r="E319" s="116"/>
      <c r="F319" s="116"/>
      <c r="G319" s="116"/>
      <c r="H319" s="94"/>
      <c r="I319" s="94"/>
      <c r="J319" s="94"/>
    </row>
    <row r="320" spans="3:12" x14ac:dyDescent="0.25">
      <c r="D320" s="31"/>
      <c r="E320" s="116"/>
      <c r="F320" s="116"/>
      <c r="G320" s="116"/>
      <c r="H320" s="94"/>
      <c r="I320" s="94"/>
      <c r="J320" s="94"/>
    </row>
    <row r="321" spans="3:12" x14ac:dyDescent="0.25">
      <c r="D321" s="31"/>
      <c r="E321" s="116"/>
      <c r="F321" s="116"/>
      <c r="G321" s="116"/>
      <c r="H321" s="94"/>
      <c r="I321" s="94"/>
      <c r="J321" s="94"/>
    </row>
    <row r="322" spans="3:12" ht="15.75" x14ac:dyDescent="0.25">
      <c r="C322" s="233" t="s">
        <v>458</v>
      </c>
      <c r="D322" s="234" t="s">
        <v>1756</v>
      </c>
      <c r="E322" s="116"/>
      <c r="F322" s="116"/>
      <c r="G322" s="116"/>
      <c r="H322" s="94"/>
      <c r="I322" s="94"/>
      <c r="J322" s="94"/>
    </row>
    <row r="323" spans="3:12" ht="18.75" x14ac:dyDescent="0.25">
      <c r="C323" s="247" t="str">
        <f>IFERROR(VLOOKUP(D322,'[2]Desarrollo e Innov. Curricular'!$E:$F,2,FALSE),IFERROR(VLOOKUP(D322,[2]Investigación!$E:$F,2,FALSE),IFERROR(VLOOKUP(D322,'[2]Vinculación Univ. Sociedad'!$E:$F,2,FALSE),IFERROR(VLOOKUP(D322,'[2]Docencia y Profesorado Universi'!$E:$F,2,FALSE),IFERROR(VLOOKUP(D322,[2]Estudiantes!$E:$F,2,FALSE),IFERROR(VLOOKUP(D322,'[2]Gestion Administrativa'!$E:$F,2,FALSE),IFERROR(VLOOKUP(D322,'[2]Gestion Academica'!$E:$F,2,FALSE),IFERROR(VLOOKUP(D322,[2]Graduados!$E:$F,2,FALSE),IFERROR(VLOOKUP(D322,'[2]Gestión del Conocimiento'!$E:$F,2,FALSE),IFERROR(VLOOKUP(D322,[2]Gobernabilidad!$E:$F,2,FALSE),IFERROR(VLOOKUP(D322,'[2]NIVEL DE ES Y  SISTEMA NACIONAL'!$E:$F,2,FALSE),VLOOKUP(D322,'[2]Lo Esencial'!$E:$F,2,0))))))))))))</f>
        <v>Realizaciòn de una consultoria para estudio de demanda en carreras relacionadas con la arquitectura</v>
      </c>
      <c r="D323" s="31"/>
      <c r="E323" s="116"/>
      <c r="F323" s="116"/>
      <c r="G323" s="116"/>
      <c r="H323" s="94"/>
      <c r="I323" s="94"/>
      <c r="J323" s="94"/>
    </row>
    <row r="324" spans="3:12" ht="15.75" thickBot="1" x14ac:dyDescent="0.3">
      <c r="C324" s="201"/>
      <c r="D324" s="31"/>
      <c r="E324" s="116"/>
      <c r="F324" s="116"/>
      <c r="G324" s="116"/>
      <c r="H324" s="94"/>
      <c r="I324" s="94"/>
      <c r="J324" s="94"/>
    </row>
    <row r="325" spans="3:12" ht="30.75" thickBot="1" x14ac:dyDescent="0.3">
      <c r="C325" s="157" t="s">
        <v>44</v>
      </c>
      <c r="D325" s="161" t="s">
        <v>55</v>
      </c>
      <c r="E325" s="194" t="s">
        <v>56</v>
      </c>
      <c r="F325" s="161" t="s">
        <v>57</v>
      </c>
      <c r="G325" s="158" t="s">
        <v>27</v>
      </c>
      <c r="H325" s="156" t="s">
        <v>195</v>
      </c>
      <c r="I325" s="159" t="s">
        <v>46</v>
      </c>
      <c r="J325" s="159" t="s">
        <v>196</v>
      </c>
      <c r="K325" s="159" t="s">
        <v>478</v>
      </c>
      <c r="L325" s="159" t="s">
        <v>479</v>
      </c>
    </row>
    <row r="326" spans="3:12" hidden="1" thickBot="1" x14ac:dyDescent="0.35">
      <c r="C326" s="160" t="s">
        <v>671</v>
      </c>
      <c r="D326" s="227"/>
      <c r="E326" s="175">
        <v>12</v>
      </c>
      <c r="F326" s="440">
        <f>HLOOKUP($C326,$BZ$2:$CM$3,2,0)</f>
        <v>41436.800000000003</v>
      </c>
      <c r="G326" s="136">
        <f>D326*E326*F326</f>
        <v>0</v>
      </c>
      <c r="H326" s="189" t="s">
        <v>193</v>
      </c>
      <c r="I326" s="137" t="s">
        <v>319</v>
      </c>
      <c r="J326" s="137" t="str">
        <f>VLOOKUP(I326,[2]Presupuesto!$B$11:$C$586,2,0)</f>
        <v>SUELDOS Y SALARIOS BASICOS (11100-00)</v>
      </c>
      <c r="K326" s="258" t="s">
        <v>188</v>
      </c>
      <c r="L326" s="121" t="s">
        <v>462</v>
      </c>
    </row>
    <row r="327" spans="3:12" ht="14.45" hidden="1" x14ac:dyDescent="0.3">
      <c r="C327" s="195" t="s">
        <v>58</v>
      </c>
      <c r="D327" s="186"/>
      <c r="E327" s="177">
        <v>0</v>
      </c>
      <c r="F327" s="123">
        <f>IF(E326=0,"",(G326/E326)/12*E326)</f>
        <v>0</v>
      </c>
      <c r="G327" s="120">
        <f>F327</f>
        <v>0</v>
      </c>
      <c r="H327" s="187" t="s">
        <v>194</v>
      </c>
      <c r="I327" s="139" t="s">
        <v>320</v>
      </c>
      <c r="J327" s="139" t="str">
        <f>VLOOKUP(I327,[2]Presupuesto!$B$11:$C$586,2,0)</f>
        <v>RESTRIBUCIONES A PERSONAL DIRECTIVO Y DE CONTROL (11300-00)</v>
      </c>
      <c r="K327" s="121" t="str">
        <f>$K$17</f>
        <v>Desarrollo Curricular</v>
      </c>
      <c r="L327" s="121" t="s">
        <v>480</v>
      </c>
    </row>
    <row r="328" spans="3:12" hidden="1" thickBot="1" x14ac:dyDescent="0.35">
      <c r="C328" s="196" t="s">
        <v>59</v>
      </c>
      <c r="D328" s="186"/>
      <c r="E328" s="177">
        <v>0</v>
      </c>
      <c r="F328" s="140">
        <f>IF(E326&lt;6,"",((E326-6)/12)*(G326/E326))</f>
        <v>0</v>
      </c>
      <c r="G328" s="120">
        <f>F328</f>
        <v>0</v>
      </c>
      <c r="H328" s="187" t="s">
        <v>194</v>
      </c>
      <c r="I328" s="124">
        <v>11500.02</v>
      </c>
      <c r="J328" s="124" t="e">
        <f>VLOOKUP(I328,[2]Presupuesto!$B$11:$C$586,2,0)</f>
        <v>#N/A</v>
      </c>
      <c r="K328" s="121" t="str">
        <f t="shared" ref="K328:K376" si="5">$K$17</f>
        <v>Desarrollo Curricular</v>
      </c>
      <c r="L328" s="121" t="s">
        <v>463</v>
      </c>
    </row>
    <row r="329" spans="3:12" hidden="1" thickBot="1" x14ac:dyDescent="0.35">
      <c r="C329" s="160" t="s">
        <v>672</v>
      </c>
      <c r="D329" s="227"/>
      <c r="E329" s="175">
        <v>12</v>
      </c>
      <c r="F329" s="440">
        <f>HLOOKUP($C329,$BZ$2:$CM$3,2,0)</f>
        <v>37669.82</v>
      </c>
      <c r="G329" s="136">
        <f>D329*E329*F329</f>
        <v>0</v>
      </c>
      <c r="H329" s="189"/>
      <c r="I329" s="137">
        <v>11100.01</v>
      </c>
      <c r="J329" s="137" t="e">
        <f>VLOOKUP(I329,[2]Presupuesto!$B$11:$C$586,2,0)</f>
        <v>#N/A</v>
      </c>
      <c r="K329" s="121" t="s">
        <v>546</v>
      </c>
      <c r="L329" s="121" t="s">
        <v>463</v>
      </c>
    </row>
    <row r="330" spans="3:12" ht="14.45" hidden="1" x14ac:dyDescent="0.3">
      <c r="C330" s="195" t="s">
        <v>58</v>
      </c>
      <c r="D330" s="186"/>
      <c r="E330" s="177">
        <v>0</v>
      </c>
      <c r="F330" s="123">
        <f>IF(E329=0,"",(G329/E329)/12*E329)</f>
        <v>0</v>
      </c>
      <c r="G330" s="120">
        <f>F330</f>
        <v>0</v>
      </c>
      <c r="H330" s="187"/>
      <c r="I330" s="139">
        <v>11500</v>
      </c>
      <c r="J330" s="139" t="e">
        <f>VLOOKUP(I330,[2]Presupuesto!$B$11:$C$586,2,0)</f>
        <v>#N/A</v>
      </c>
      <c r="K330" s="121" t="str">
        <f t="shared" si="5"/>
        <v>Desarrollo Curricular</v>
      </c>
      <c r="L330" s="121" t="s">
        <v>463</v>
      </c>
    </row>
    <row r="331" spans="3:12" hidden="1" thickBot="1" x14ac:dyDescent="0.35">
      <c r="C331" s="196" t="s">
        <v>59</v>
      </c>
      <c r="D331" s="186"/>
      <c r="E331" s="177">
        <v>0</v>
      </c>
      <c r="F331" s="140">
        <f>IF(E329&lt;6,"",((E329-6)/12)*(G329/E329))</f>
        <v>0</v>
      </c>
      <c r="G331" s="120">
        <f>F331</f>
        <v>0</v>
      </c>
      <c r="H331" s="187"/>
      <c r="I331" s="124">
        <v>11500.02</v>
      </c>
      <c r="J331" s="124" t="e">
        <f>VLOOKUP(I331,[2]Presupuesto!$B$11:$C$586,2,0)</f>
        <v>#N/A</v>
      </c>
      <c r="K331" s="121" t="str">
        <f t="shared" si="5"/>
        <v>Desarrollo Curricular</v>
      </c>
      <c r="L331" s="121" t="s">
        <v>463</v>
      </c>
    </row>
    <row r="332" spans="3:12" hidden="1" thickBot="1" x14ac:dyDescent="0.35">
      <c r="C332" s="160" t="s">
        <v>673</v>
      </c>
      <c r="D332" s="227"/>
      <c r="E332" s="175">
        <v>12</v>
      </c>
      <c r="F332" s="440">
        <f>HLOOKUP($C332,$BZ$2:$CM$3,2,0)</f>
        <v>33902.839999999997</v>
      </c>
      <c r="G332" s="136">
        <f>D332*E332*F332</f>
        <v>0</v>
      </c>
      <c r="H332" s="189"/>
      <c r="I332" s="137">
        <v>11100.01</v>
      </c>
      <c r="J332" s="137" t="e">
        <f>VLOOKUP(I332,[2]Presupuesto!$B$11:$C$586,2,0)</f>
        <v>#N/A</v>
      </c>
      <c r="K332" s="121" t="s">
        <v>546</v>
      </c>
      <c r="L332" s="121" t="s">
        <v>463</v>
      </c>
    </row>
    <row r="333" spans="3:12" ht="14.45" hidden="1" x14ac:dyDescent="0.3">
      <c r="C333" s="195" t="s">
        <v>58</v>
      </c>
      <c r="D333" s="186"/>
      <c r="E333" s="177">
        <v>0</v>
      </c>
      <c r="F333" s="123">
        <f>IF(E332=0,"",(G332/E332)/12*E332)</f>
        <v>0</v>
      </c>
      <c r="G333" s="120">
        <f>F333</f>
        <v>0</v>
      </c>
      <c r="H333" s="187"/>
      <c r="I333" s="139">
        <v>11500</v>
      </c>
      <c r="J333" s="139" t="e">
        <f>VLOOKUP(I333,[2]Presupuesto!$B$11:$C$586,2,0)</f>
        <v>#N/A</v>
      </c>
      <c r="K333" s="121" t="str">
        <f t="shared" si="5"/>
        <v>Desarrollo Curricular</v>
      </c>
      <c r="L333" s="121" t="s">
        <v>463</v>
      </c>
    </row>
    <row r="334" spans="3:12" hidden="1" thickBot="1" x14ac:dyDescent="0.35">
      <c r="C334" s="196" t="s">
        <v>59</v>
      </c>
      <c r="D334" s="186"/>
      <c r="E334" s="177">
        <v>0</v>
      </c>
      <c r="F334" s="140">
        <f>IF(E332&lt;6,"",((E332-6)/12)*(G332/E332))</f>
        <v>0</v>
      </c>
      <c r="G334" s="120">
        <f>F334</f>
        <v>0</v>
      </c>
      <c r="H334" s="187"/>
      <c r="I334" s="124">
        <v>11500.02</v>
      </c>
      <c r="J334" s="124" t="e">
        <f>VLOOKUP(I334,[2]Presupuesto!$B$11:$C$586,2,0)</f>
        <v>#N/A</v>
      </c>
      <c r="K334" s="121" t="str">
        <f t="shared" si="5"/>
        <v>Desarrollo Curricular</v>
      </c>
      <c r="L334" s="121" t="s">
        <v>463</v>
      </c>
    </row>
    <row r="335" spans="3:12" hidden="1" thickBot="1" x14ac:dyDescent="0.35">
      <c r="C335" s="160" t="s">
        <v>674</v>
      </c>
      <c r="D335" s="227"/>
      <c r="E335" s="175">
        <v>12</v>
      </c>
      <c r="F335" s="440">
        <f>HLOOKUP($C335,$BZ$2:$CM$3,2,0)</f>
        <v>30135.85</v>
      </c>
      <c r="G335" s="136">
        <f>D335*E335*F335</f>
        <v>0</v>
      </c>
      <c r="H335" s="189"/>
      <c r="I335" s="137">
        <v>11100.01</v>
      </c>
      <c r="J335" s="137" t="e">
        <f>VLOOKUP(I335,[2]Presupuesto!$B$11:$C$586,2,0)</f>
        <v>#N/A</v>
      </c>
      <c r="K335" s="121" t="s">
        <v>546</v>
      </c>
      <c r="L335" s="121" t="s">
        <v>463</v>
      </c>
    </row>
    <row r="336" spans="3:12" ht="14.45" hidden="1" x14ac:dyDescent="0.3">
      <c r="C336" s="195" t="s">
        <v>58</v>
      </c>
      <c r="D336" s="186"/>
      <c r="E336" s="177">
        <v>0</v>
      </c>
      <c r="F336" s="123">
        <f>IF(E335=0,"",(G335/E335)/12*E335)</f>
        <v>0</v>
      </c>
      <c r="G336" s="120">
        <f>F336</f>
        <v>0</v>
      </c>
      <c r="H336" s="187"/>
      <c r="I336" s="139">
        <v>11500</v>
      </c>
      <c r="J336" s="139" t="e">
        <f>VLOOKUP(I336,[2]Presupuesto!$B$11:$C$586,2,0)</f>
        <v>#N/A</v>
      </c>
      <c r="K336" s="121" t="str">
        <f t="shared" si="5"/>
        <v>Desarrollo Curricular</v>
      </c>
      <c r="L336" s="121" t="s">
        <v>463</v>
      </c>
    </row>
    <row r="337" spans="3:12" hidden="1" thickBot="1" x14ac:dyDescent="0.35">
      <c r="C337" s="196" t="s">
        <v>59</v>
      </c>
      <c r="D337" s="186"/>
      <c r="E337" s="177">
        <v>0</v>
      </c>
      <c r="F337" s="140">
        <f>IF(E335&lt;6,"",((E335-6)/12)*(G335/E335))</f>
        <v>0</v>
      </c>
      <c r="G337" s="120">
        <f>F337</f>
        <v>0</v>
      </c>
      <c r="H337" s="187"/>
      <c r="I337" s="124">
        <v>11500.02</v>
      </c>
      <c r="J337" s="124" t="e">
        <f>VLOOKUP(I337,[2]Presupuesto!$B$11:$C$586,2,0)</f>
        <v>#N/A</v>
      </c>
      <c r="K337" s="121" t="str">
        <f t="shared" si="5"/>
        <v>Desarrollo Curricular</v>
      </c>
      <c r="L337" s="121" t="s">
        <v>463</v>
      </c>
    </row>
    <row r="338" spans="3:12" hidden="1" thickBot="1" x14ac:dyDescent="0.35">
      <c r="C338" s="160" t="s">
        <v>675</v>
      </c>
      <c r="D338" s="227"/>
      <c r="E338" s="175">
        <v>12</v>
      </c>
      <c r="F338" s="440">
        <f>HLOOKUP($C338,$BZ$2:$CM$3,2,0)</f>
        <v>28252.36</v>
      </c>
      <c r="G338" s="136">
        <f>D338*E338*F338</f>
        <v>0</v>
      </c>
      <c r="H338" s="189"/>
      <c r="I338" s="137">
        <v>11100.01</v>
      </c>
      <c r="J338" s="137" t="e">
        <f>VLOOKUP(I338,[2]Presupuesto!$B$11:$C$586,2,0)</f>
        <v>#N/A</v>
      </c>
      <c r="K338" s="121" t="s">
        <v>546</v>
      </c>
      <c r="L338" s="121" t="s">
        <v>463</v>
      </c>
    </row>
    <row r="339" spans="3:12" ht="14.45" hidden="1" x14ac:dyDescent="0.3">
      <c r="C339" s="195" t="s">
        <v>58</v>
      </c>
      <c r="D339" s="186"/>
      <c r="E339" s="177">
        <v>0</v>
      </c>
      <c r="F339" s="123">
        <f>IF(E338=0,"",(G338/E338)/12*E338)</f>
        <v>0</v>
      </c>
      <c r="G339" s="120">
        <f>F339</f>
        <v>0</v>
      </c>
      <c r="H339" s="187"/>
      <c r="I339" s="139">
        <v>11500</v>
      </c>
      <c r="J339" s="139" t="e">
        <f>VLOOKUP(I339,[2]Presupuesto!$B$11:$C$586,2,0)</f>
        <v>#N/A</v>
      </c>
      <c r="K339" s="121" t="str">
        <f t="shared" si="5"/>
        <v>Desarrollo Curricular</v>
      </c>
      <c r="L339" s="121" t="s">
        <v>463</v>
      </c>
    </row>
    <row r="340" spans="3:12" hidden="1" thickBot="1" x14ac:dyDescent="0.35">
      <c r="C340" s="196" t="s">
        <v>59</v>
      </c>
      <c r="D340" s="186"/>
      <c r="E340" s="177">
        <v>0</v>
      </c>
      <c r="F340" s="140">
        <f>IF(E338&lt;6,"",((E338-6)/12)*(G338/E338))</f>
        <v>0</v>
      </c>
      <c r="G340" s="120">
        <f>F340</f>
        <v>0</v>
      </c>
      <c r="H340" s="187"/>
      <c r="I340" s="124">
        <v>11500.02</v>
      </c>
      <c r="J340" s="124" t="e">
        <f>VLOOKUP(I340,[2]Presupuesto!$B$11:$C$586,2,0)</f>
        <v>#N/A</v>
      </c>
      <c r="K340" s="121" t="str">
        <f t="shared" si="5"/>
        <v>Desarrollo Curricular</v>
      </c>
      <c r="L340" s="121" t="s">
        <v>463</v>
      </c>
    </row>
    <row r="341" spans="3:12" hidden="1" thickBot="1" x14ac:dyDescent="0.35">
      <c r="C341" s="160" t="s">
        <v>676</v>
      </c>
      <c r="D341" s="227"/>
      <c r="E341" s="175">
        <v>12</v>
      </c>
      <c r="F341" s="440">
        <f>HLOOKUP($C341,$BZ$2:$CM$3,2,0)</f>
        <v>26368.87</v>
      </c>
      <c r="G341" s="136">
        <f>D341*E341*F341</f>
        <v>0</v>
      </c>
      <c r="H341" s="189"/>
      <c r="I341" s="137">
        <v>11100.01</v>
      </c>
      <c r="J341" s="137" t="e">
        <f>VLOOKUP(I341,[2]Presupuesto!$B$11:$C$586,2,0)</f>
        <v>#N/A</v>
      </c>
      <c r="K341" s="121" t="s">
        <v>546</v>
      </c>
      <c r="L341" s="121" t="s">
        <v>463</v>
      </c>
    </row>
    <row r="342" spans="3:12" ht="14.45" hidden="1" x14ac:dyDescent="0.3">
      <c r="C342" s="195" t="s">
        <v>58</v>
      </c>
      <c r="D342" s="186"/>
      <c r="E342" s="177">
        <v>0</v>
      </c>
      <c r="F342" s="123">
        <f>IF(E341=0,"",(G341/E341)/12*E341)</f>
        <v>0</v>
      </c>
      <c r="G342" s="120">
        <f>F342</f>
        <v>0</v>
      </c>
      <c r="H342" s="187"/>
      <c r="I342" s="139">
        <v>11500</v>
      </c>
      <c r="J342" s="139" t="e">
        <f>VLOOKUP(I342,[2]Presupuesto!$B$11:$C$586,2,0)</f>
        <v>#N/A</v>
      </c>
      <c r="K342" s="121" t="str">
        <f t="shared" si="5"/>
        <v>Desarrollo Curricular</v>
      </c>
      <c r="L342" s="121" t="s">
        <v>463</v>
      </c>
    </row>
    <row r="343" spans="3:12" hidden="1" thickBot="1" x14ac:dyDescent="0.35">
      <c r="C343" s="196" t="s">
        <v>59</v>
      </c>
      <c r="D343" s="186"/>
      <c r="E343" s="177">
        <v>0</v>
      </c>
      <c r="F343" s="140">
        <f>IF(E341&lt;6,"",((E341-6)/12)*(G341/E341))</f>
        <v>0</v>
      </c>
      <c r="G343" s="120">
        <f>F343</f>
        <v>0</v>
      </c>
      <c r="H343" s="187"/>
      <c r="I343" s="124">
        <v>11500.02</v>
      </c>
      <c r="J343" s="124" t="e">
        <f>VLOOKUP(I343,[2]Presupuesto!$B$11:$C$586,2,0)</f>
        <v>#N/A</v>
      </c>
      <c r="K343" s="121" t="str">
        <f t="shared" si="5"/>
        <v>Desarrollo Curricular</v>
      </c>
      <c r="L343" s="121" t="s">
        <v>463</v>
      </c>
    </row>
    <row r="344" spans="3:12" hidden="1" thickBot="1" x14ac:dyDescent="0.35">
      <c r="C344" s="160" t="s">
        <v>677</v>
      </c>
      <c r="D344" s="227"/>
      <c r="E344" s="175">
        <v>12</v>
      </c>
      <c r="F344" s="440">
        <f>HLOOKUP($C344,$BZ$2:$CM$3,2,0)</f>
        <v>17893.16</v>
      </c>
      <c r="G344" s="136">
        <f>D344*E344*F344</f>
        <v>0</v>
      </c>
      <c r="H344" s="189"/>
      <c r="I344" s="137">
        <v>11100.01</v>
      </c>
      <c r="J344" s="137" t="e">
        <f>VLOOKUP(I344,[2]Presupuesto!$B$11:$C$586,2,0)</f>
        <v>#N/A</v>
      </c>
      <c r="K344" s="121" t="s">
        <v>546</v>
      </c>
      <c r="L344" s="121" t="s">
        <v>463</v>
      </c>
    </row>
    <row r="345" spans="3:12" ht="14.45" hidden="1" x14ac:dyDescent="0.3">
      <c r="C345" s="195" t="s">
        <v>58</v>
      </c>
      <c r="D345" s="186"/>
      <c r="E345" s="177">
        <v>0</v>
      </c>
      <c r="F345" s="123">
        <f>IF(E344=0,"",(G344/E344)/12*E344)</f>
        <v>0</v>
      </c>
      <c r="G345" s="120">
        <f>F345</f>
        <v>0</v>
      </c>
      <c r="H345" s="187"/>
      <c r="I345" s="139">
        <v>11500</v>
      </c>
      <c r="J345" s="139" t="e">
        <f>VLOOKUP(I345,[2]Presupuesto!$B$11:$C$586,2,0)</f>
        <v>#N/A</v>
      </c>
      <c r="K345" s="121" t="str">
        <f t="shared" si="5"/>
        <v>Desarrollo Curricular</v>
      </c>
      <c r="L345" s="121" t="s">
        <v>463</v>
      </c>
    </row>
    <row r="346" spans="3:12" hidden="1" thickBot="1" x14ac:dyDescent="0.35">
      <c r="C346" s="196" t="s">
        <v>59</v>
      </c>
      <c r="D346" s="186"/>
      <c r="E346" s="177">
        <v>0</v>
      </c>
      <c r="F346" s="140">
        <f>IF(E344&lt;6,"",((E344-6)/12)*(G344/E344))</f>
        <v>0</v>
      </c>
      <c r="G346" s="120">
        <f>F346</f>
        <v>0</v>
      </c>
      <c r="H346" s="187"/>
      <c r="I346" s="124">
        <v>11500.02</v>
      </c>
      <c r="J346" s="124" t="e">
        <f>VLOOKUP(I346,[2]Presupuesto!$B$11:$C$586,2,0)</f>
        <v>#N/A</v>
      </c>
      <c r="K346" s="121" t="str">
        <f t="shared" si="5"/>
        <v>Desarrollo Curricular</v>
      </c>
      <c r="L346" s="121" t="s">
        <v>463</v>
      </c>
    </row>
    <row r="347" spans="3:12" hidden="1" thickBot="1" x14ac:dyDescent="0.35">
      <c r="C347" s="160" t="s">
        <v>678</v>
      </c>
      <c r="D347" s="227"/>
      <c r="E347" s="175">
        <v>12</v>
      </c>
      <c r="F347" s="440">
        <f>HLOOKUP($C347,$BZ$2:$CM$3,2,0)</f>
        <v>16951.419999999998</v>
      </c>
      <c r="G347" s="136">
        <f>D347*E347*F347</f>
        <v>0</v>
      </c>
      <c r="H347" s="189"/>
      <c r="I347" s="137">
        <v>11100.01</v>
      </c>
      <c r="J347" s="137" t="e">
        <f>VLOOKUP(I347,[2]Presupuesto!$B$11:$C$586,2,0)</f>
        <v>#N/A</v>
      </c>
      <c r="K347" s="121" t="s">
        <v>546</v>
      </c>
      <c r="L347" s="121" t="s">
        <v>463</v>
      </c>
    </row>
    <row r="348" spans="3:12" ht="14.45" hidden="1" x14ac:dyDescent="0.3">
      <c r="C348" s="195" t="s">
        <v>58</v>
      </c>
      <c r="D348" s="186"/>
      <c r="E348" s="177">
        <v>0</v>
      </c>
      <c r="F348" s="123">
        <f>IF(E347=0,"",(G347/E347)/12*E347)</f>
        <v>0</v>
      </c>
      <c r="G348" s="120">
        <f>F348</f>
        <v>0</v>
      </c>
      <c r="H348" s="187"/>
      <c r="I348" s="139">
        <v>11500</v>
      </c>
      <c r="J348" s="139" t="e">
        <f>VLOOKUP(I348,[2]Presupuesto!$B$11:$C$586,2,0)</f>
        <v>#N/A</v>
      </c>
      <c r="K348" s="121" t="str">
        <f t="shared" si="5"/>
        <v>Desarrollo Curricular</v>
      </c>
      <c r="L348" s="121" t="s">
        <v>463</v>
      </c>
    </row>
    <row r="349" spans="3:12" hidden="1" thickBot="1" x14ac:dyDescent="0.35">
      <c r="C349" s="196" t="s">
        <v>59</v>
      </c>
      <c r="D349" s="186"/>
      <c r="E349" s="177">
        <v>0</v>
      </c>
      <c r="F349" s="140">
        <f>IF(E347&lt;6,"",((E347-6)/12)*(G347/E347))</f>
        <v>0</v>
      </c>
      <c r="G349" s="120">
        <f>F349</f>
        <v>0</v>
      </c>
      <c r="H349" s="187"/>
      <c r="I349" s="124">
        <v>11500.02</v>
      </c>
      <c r="J349" s="124" t="e">
        <f>VLOOKUP(I349,[2]Presupuesto!$B$11:$C$586,2,0)</f>
        <v>#N/A</v>
      </c>
      <c r="K349" s="121" t="str">
        <f t="shared" si="5"/>
        <v>Desarrollo Curricular</v>
      </c>
      <c r="L349" s="121" t="s">
        <v>463</v>
      </c>
    </row>
    <row r="350" spans="3:12" hidden="1" thickBot="1" x14ac:dyDescent="0.35">
      <c r="C350" s="160" t="s">
        <v>679</v>
      </c>
      <c r="D350" s="227"/>
      <c r="E350" s="175">
        <v>12</v>
      </c>
      <c r="F350" s="440">
        <f>HLOOKUP($C350,$BZ$2:$CM$3,2,0)</f>
        <v>13184.44</v>
      </c>
      <c r="G350" s="136">
        <f>D350*E350*F350</f>
        <v>0</v>
      </c>
      <c r="H350" s="189"/>
      <c r="I350" s="137">
        <v>11100.01</v>
      </c>
      <c r="J350" s="137" t="e">
        <f>VLOOKUP(I350,[2]Presupuesto!$B$11:$C$586,2,0)</f>
        <v>#N/A</v>
      </c>
      <c r="K350" s="121" t="s">
        <v>546</v>
      </c>
      <c r="L350" s="121" t="s">
        <v>463</v>
      </c>
    </row>
    <row r="351" spans="3:12" ht="14.45" hidden="1" x14ac:dyDescent="0.3">
      <c r="C351" s="195" t="s">
        <v>58</v>
      </c>
      <c r="D351" s="186"/>
      <c r="E351" s="177">
        <v>0</v>
      </c>
      <c r="F351" s="123">
        <f>IF(E350=0,"",(G350/E350)/12*E350)</f>
        <v>0</v>
      </c>
      <c r="G351" s="120">
        <f>F351</f>
        <v>0</v>
      </c>
      <c r="H351" s="187"/>
      <c r="I351" s="139">
        <v>11500</v>
      </c>
      <c r="J351" s="139" t="e">
        <f>VLOOKUP(I351,[2]Presupuesto!$B$11:$C$586,2,0)</f>
        <v>#N/A</v>
      </c>
      <c r="K351" s="121" t="str">
        <f t="shared" si="5"/>
        <v>Desarrollo Curricular</v>
      </c>
      <c r="L351" s="121" t="s">
        <v>463</v>
      </c>
    </row>
    <row r="352" spans="3:12" hidden="1" thickBot="1" x14ac:dyDescent="0.35">
      <c r="C352" s="196" t="s">
        <v>59</v>
      </c>
      <c r="D352" s="186"/>
      <c r="E352" s="177">
        <v>0</v>
      </c>
      <c r="F352" s="140">
        <f>IF(E350&lt;6,"",((E350-6)/12)*(G350/E350))</f>
        <v>0</v>
      </c>
      <c r="G352" s="120">
        <f>F352</f>
        <v>0</v>
      </c>
      <c r="H352" s="187"/>
      <c r="I352" s="124">
        <v>11500.02</v>
      </c>
      <c r="J352" s="124" t="e">
        <f>VLOOKUP(I352,[2]Presupuesto!$B$11:$C$586,2,0)</f>
        <v>#N/A</v>
      </c>
      <c r="K352" s="121" t="str">
        <f t="shared" si="5"/>
        <v>Desarrollo Curricular</v>
      </c>
      <c r="L352" s="121" t="s">
        <v>463</v>
      </c>
    </row>
    <row r="353" spans="3:12" hidden="1" thickBot="1" x14ac:dyDescent="0.35">
      <c r="C353" s="160" t="s">
        <v>680</v>
      </c>
      <c r="D353" s="227"/>
      <c r="E353" s="175">
        <v>12</v>
      </c>
      <c r="F353" s="440">
        <f>HLOOKUP($C353,$BZ$2:$CM$3,2,0)</f>
        <v>15032.56</v>
      </c>
      <c r="G353" s="136">
        <f>D353*E353*F353</f>
        <v>0</v>
      </c>
      <c r="H353" s="189"/>
      <c r="I353" s="137">
        <v>11100.01</v>
      </c>
      <c r="J353" s="137" t="e">
        <f>VLOOKUP(I353,[2]Presupuesto!$B$11:$C$586,2,0)</f>
        <v>#N/A</v>
      </c>
      <c r="K353" s="121" t="s">
        <v>546</v>
      </c>
      <c r="L353" s="121" t="s">
        <v>463</v>
      </c>
    </row>
    <row r="354" spans="3:12" ht="14.45" hidden="1" x14ac:dyDescent="0.3">
      <c r="C354" s="195" t="s">
        <v>58</v>
      </c>
      <c r="D354" s="186"/>
      <c r="E354" s="177">
        <v>0</v>
      </c>
      <c r="F354" s="123">
        <f>IF(E353=0,"",(G353/E353)/12*E353)</f>
        <v>0</v>
      </c>
      <c r="G354" s="120">
        <f>F354</f>
        <v>0</v>
      </c>
      <c r="H354" s="187"/>
      <c r="I354" s="139">
        <v>11500</v>
      </c>
      <c r="J354" s="139" t="e">
        <f>VLOOKUP(I354,[2]Presupuesto!$B$11:$C$586,2,0)</f>
        <v>#N/A</v>
      </c>
      <c r="K354" s="121" t="str">
        <f t="shared" si="5"/>
        <v>Desarrollo Curricular</v>
      </c>
      <c r="L354" s="121" t="s">
        <v>463</v>
      </c>
    </row>
    <row r="355" spans="3:12" hidden="1" thickBot="1" x14ac:dyDescent="0.35">
      <c r="C355" s="196" t="s">
        <v>59</v>
      </c>
      <c r="D355" s="186"/>
      <c r="E355" s="177">
        <v>0</v>
      </c>
      <c r="F355" s="140">
        <f>IF(E353&lt;6,"",((E353-6)/12)*(G353/E353))</f>
        <v>0</v>
      </c>
      <c r="G355" s="120">
        <f>F355</f>
        <v>0</v>
      </c>
      <c r="H355" s="187"/>
      <c r="I355" s="124">
        <v>11500.02</v>
      </c>
      <c r="J355" s="124" t="e">
        <f>VLOOKUP(I355,[2]Presupuesto!$B$11:$C$586,2,0)</f>
        <v>#N/A</v>
      </c>
      <c r="K355" s="121" t="str">
        <f t="shared" si="5"/>
        <v>Desarrollo Curricular</v>
      </c>
      <c r="L355" s="121" t="s">
        <v>463</v>
      </c>
    </row>
    <row r="356" spans="3:12" hidden="1" thickBot="1" x14ac:dyDescent="0.35">
      <c r="C356" s="160" t="s">
        <v>681</v>
      </c>
      <c r="D356" s="227"/>
      <c r="E356" s="175">
        <v>12</v>
      </c>
      <c r="F356" s="440">
        <f>HLOOKUP($C356,$BZ$2:$CM$3,2,0)</f>
        <v>13264.02</v>
      </c>
      <c r="G356" s="136">
        <f>D356*E356*F356</f>
        <v>0</v>
      </c>
      <c r="H356" s="189"/>
      <c r="I356" s="137">
        <v>11100.01</v>
      </c>
      <c r="J356" s="137" t="e">
        <f>VLOOKUP(I356,[2]Presupuesto!$B$11:$C$586,2,0)</f>
        <v>#N/A</v>
      </c>
      <c r="K356" s="121" t="s">
        <v>546</v>
      </c>
      <c r="L356" s="121" t="s">
        <v>463</v>
      </c>
    </row>
    <row r="357" spans="3:12" ht="14.45" hidden="1" x14ac:dyDescent="0.3">
      <c r="C357" s="195" t="s">
        <v>58</v>
      </c>
      <c r="D357" s="186"/>
      <c r="E357" s="177">
        <v>0</v>
      </c>
      <c r="F357" s="123">
        <f>IF(E356=0,"",(G356/E356)/12*E356)</f>
        <v>0</v>
      </c>
      <c r="G357" s="120">
        <f>F357</f>
        <v>0</v>
      </c>
      <c r="H357" s="187"/>
      <c r="I357" s="139">
        <v>11500</v>
      </c>
      <c r="J357" s="139" t="e">
        <f>VLOOKUP(I357,[2]Presupuesto!$B$11:$C$586,2,0)</f>
        <v>#N/A</v>
      </c>
      <c r="K357" s="121" t="str">
        <f t="shared" si="5"/>
        <v>Desarrollo Curricular</v>
      </c>
      <c r="L357" s="121" t="s">
        <v>463</v>
      </c>
    </row>
    <row r="358" spans="3:12" hidden="1" thickBot="1" x14ac:dyDescent="0.35">
      <c r="C358" s="196" t="s">
        <v>59</v>
      </c>
      <c r="D358" s="186"/>
      <c r="E358" s="177">
        <v>0</v>
      </c>
      <c r="F358" s="140">
        <f>IF(E356&lt;6,"",((E356-6)/12)*(G356/E356))</f>
        <v>0</v>
      </c>
      <c r="G358" s="120">
        <f>F358</f>
        <v>0</v>
      </c>
      <c r="H358" s="187"/>
      <c r="I358" s="124">
        <v>11500.02</v>
      </c>
      <c r="J358" s="124" t="e">
        <f>VLOOKUP(I358,[2]Presupuesto!$B$11:$C$586,2,0)</f>
        <v>#N/A</v>
      </c>
      <c r="K358" s="121" t="str">
        <f t="shared" si="5"/>
        <v>Desarrollo Curricular</v>
      </c>
      <c r="L358" s="121" t="s">
        <v>463</v>
      </c>
    </row>
    <row r="359" spans="3:12" hidden="1" thickBot="1" x14ac:dyDescent="0.35">
      <c r="C359" s="160" t="s">
        <v>682</v>
      </c>
      <c r="D359" s="227"/>
      <c r="E359" s="175">
        <v>12</v>
      </c>
      <c r="F359" s="440">
        <f>HLOOKUP($C359,$BZ$2:$CM$3,2,0)</f>
        <v>12379.75</v>
      </c>
      <c r="G359" s="136">
        <f>D359*E359*F359</f>
        <v>0</v>
      </c>
      <c r="H359" s="189"/>
      <c r="I359" s="137">
        <v>11100.01</v>
      </c>
      <c r="J359" s="137" t="e">
        <f>VLOOKUP(I359,[2]Presupuesto!$B$11:$C$586,2,0)</f>
        <v>#N/A</v>
      </c>
      <c r="K359" s="121" t="s">
        <v>546</v>
      </c>
      <c r="L359" s="121" t="s">
        <v>463</v>
      </c>
    </row>
    <row r="360" spans="3:12" ht="14.45" hidden="1" x14ac:dyDescent="0.3">
      <c r="C360" s="195" t="s">
        <v>58</v>
      </c>
      <c r="D360" s="186"/>
      <c r="E360" s="177">
        <v>0</v>
      </c>
      <c r="F360" s="123">
        <f>IF(E359=0,"",(G359/E359)/12*E359)</f>
        <v>0</v>
      </c>
      <c r="G360" s="120">
        <f>F360</f>
        <v>0</v>
      </c>
      <c r="H360" s="187"/>
      <c r="I360" s="139">
        <v>11500</v>
      </c>
      <c r="J360" s="139" t="e">
        <f>VLOOKUP(I360,[2]Presupuesto!$B$11:$C$586,2,0)</f>
        <v>#N/A</v>
      </c>
      <c r="K360" s="121" t="str">
        <f t="shared" si="5"/>
        <v>Desarrollo Curricular</v>
      </c>
      <c r="L360" s="121" t="s">
        <v>463</v>
      </c>
    </row>
    <row r="361" spans="3:12" hidden="1" thickBot="1" x14ac:dyDescent="0.35">
      <c r="C361" s="196" t="s">
        <v>59</v>
      </c>
      <c r="D361" s="186"/>
      <c r="E361" s="177">
        <v>0</v>
      </c>
      <c r="F361" s="140">
        <f>IF(E359&lt;6,"",((E359-6)/12)*(G359/E359))</f>
        <v>0</v>
      </c>
      <c r="G361" s="120">
        <f>F361</f>
        <v>0</v>
      </c>
      <c r="H361" s="187"/>
      <c r="I361" s="124">
        <v>11500.02</v>
      </c>
      <c r="J361" s="124" t="e">
        <f>VLOOKUP(I361,[2]Presupuesto!$B$11:$C$586,2,0)</f>
        <v>#N/A</v>
      </c>
      <c r="K361" s="121" t="str">
        <f t="shared" si="5"/>
        <v>Desarrollo Curricular</v>
      </c>
      <c r="L361" s="121" t="s">
        <v>463</v>
      </c>
    </row>
    <row r="362" spans="3:12" hidden="1" thickBot="1" x14ac:dyDescent="0.35">
      <c r="C362" s="160" t="s">
        <v>683</v>
      </c>
      <c r="D362" s="227"/>
      <c r="E362" s="175">
        <v>12</v>
      </c>
      <c r="F362" s="440">
        <f>HLOOKUP($C362,$BZ$2:$CM$3,2,0)</f>
        <v>439.49</v>
      </c>
      <c r="G362" s="136">
        <f>D362*E362*F362</f>
        <v>0</v>
      </c>
      <c r="H362" s="189"/>
      <c r="I362" s="137">
        <v>11100.01</v>
      </c>
      <c r="J362" s="137" t="e">
        <f>VLOOKUP(I362,[2]Presupuesto!$B$11:$C$586,2,0)</f>
        <v>#N/A</v>
      </c>
      <c r="K362" s="121" t="s">
        <v>546</v>
      </c>
      <c r="L362" s="121" t="s">
        <v>463</v>
      </c>
    </row>
    <row r="363" spans="3:12" ht="14.45" hidden="1" x14ac:dyDescent="0.3">
      <c r="C363" s="195" t="s">
        <v>58</v>
      </c>
      <c r="D363" s="186"/>
      <c r="E363" s="177">
        <v>0</v>
      </c>
      <c r="F363" s="123">
        <f>IF(E362=0,"",(G362/E362)/12*E362)</f>
        <v>0</v>
      </c>
      <c r="G363" s="120">
        <f>F363</f>
        <v>0</v>
      </c>
      <c r="H363" s="187"/>
      <c r="I363" s="139">
        <v>11500</v>
      </c>
      <c r="J363" s="139" t="e">
        <f>VLOOKUP(I363,[2]Presupuesto!$B$11:$C$586,2,0)</f>
        <v>#N/A</v>
      </c>
      <c r="K363" s="121" t="str">
        <f t="shared" si="5"/>
        <v>Desarrollo Curricular</v>
      </c>
      <c r="L363" s="121" t="s">
        <v>463</v>
      </c>
    </row>
    <row r="364" spans="3:12" hidden="1" thickBot="1" x14ac:dyDescent="0.35">
      <c r="C364" s="196" t="s">
        <v>59</v>
      </c>
      <c r="D364" s="186"/>
      <c r="E364" s="177">
        <v>0</v>
      </c>
      <c r="F364" s="140">
        <f>IF(E362&lt;6,"",((E362-6)/12)*(G362/E362))</f>
        <v>0</v>
      </c>
      <c r="G364" s="120">
        <f>F364</f>
        <v>0</v>
      </c>
      <c r="H364" s="187"/>
      <c r="I364" s="124">
        <v>11500.02</v>
      </c>
      <c r="J364" s="124" t="e">
        <f>VLOOKUP(I364,[2]Presupuesto!$B$11:$C$586,2,0)</f>
        <v>#N/A</v>
      </c>
      <c r="K364" s="121" t="str">
        <f t="shared" si="5"/>
        <v>Desarrollo Curricular</v>
      </c>
      <c r="L364" s="121" t="s">
        <v>463</v>
      </c>
    </row>
    <row r="365" spans="3:12" hidden="1" thickBot="1" x14ac:dyDescent="0.35">
      <c r="C365" s="160" t="s">
        <v>684</v>
      </c>
      <c r="D365" s="227"/>
      <c r="E365" s="175">
        <v>12</v>
      </c>
      <c r="F365" s="440">
        <f>HLOOKUP($C365,$BZ$2:$CM$3,2,0)</f>
        <v>1904.46</v>
      </c>
      <c r="G365" s="136">
        <f>D365*E365*F365</f>
        <v>0</v>
      </c>
      <c r="H365" s="189"/>
      <c r="I365" s="137">
        <v>11100.01</v>
      </c>
      <c r="J365" s="137" t="e">
        <f>VLOOKUP(I365,[2]Presupuesto!$B$11:$C$586,2,0)</f>
        <v>#N/A</v>
      </c>
      <c r="K365" s="121" t="s">
        <v>546</v>
      </c>
      <c r="L365" s="121" t="s">
        <v>463</v>
      </c>
    </row>
    <row r="366" spans="3:12" ht="14.45" hidden="1" x14ac:dyDescent="0.3">
      <c r="C366" s="195" t="s">
        <v>58</v>
      </c>
      <c r="D366" s="186"/>
      <c r="E366" s="177">
        <v>0</v>
      </c>
      <c r="F366" s="123">
        <f>IF(E365=0,"",(G365/E365)/12*E365)</f>
        <v>0</v>
      </c>
      <c r="G366" s="120">
        <f>F366</f>
        <v>0</v>
      </c>
      <c r="H366" s="187"/>
      <c r="I366" s="139">
        <v>11500</v>
      </c>
      <c r="J366" s="139" t="e">
        <f>VLOOKUP(I366,[2]Presupuesto!$B$11:$C$586,2,0)</f>
        <v>#N/A</v>
      </c>
      <c r="K366" s="121" t="str">
        <f t="shared" si="5"/>
        <v>Desarrollo Curricular</v>
      </c>
      <c r="L366" s="121" t="s">
        <v>463</v>
      </c>
    </row>
    <row r="367" spans="3:12" hidden="1" thickBot="1" x14ac:dyDescent="0.35">
      <c r="C367" s="196" t="s">
        <v>59</v>
      </c>
      <c r="D367" s="186"/>
      <c r="E367" s="177">
        <v>0</v>
      </c>
      <c r="F367" s="140">
        <f>IF(E365&lt;6,"",((E365-6)/12)*(G365/E365))</f>
        <v>0</v>
      </c>
      <c r="G367" s="120">
        <f>F367</f>
        <v>0</v>
      </c>
      <c r="H367" s="187"/>
      <c r="I367" s="124">
        <v>11500.02</v>
      </c>
      <c r="J367" s="124" t="e">
        <f>VLOOKUP(I367,[2]Presupuesto!$B$11:$C$586,2,0)</f>
        <v>#N/A</v>
      </c>
      <c r="K367" s="121" t="str">
        <f t="shared" si="5"/>
        <v>Desarrollo Curricular</v>
      </c>
      <c r="L367" s="121" t="s">
        <v>463</v>
      </c>
    </row>
    <row r="368" spans="3:12" hidden="1" thickBot="1" x14ac:dyDescent="0.35">
      <c r="C368" s="163" t="s">
        <v>84</v>
      </c>
      <c r="D368" s="227"/>
      <c r="E368" s="175">
        <v>12</v>
      </c>
      <c r="F368" s="162">
        <v>30000</v>
      </c>
      <c r="G368" s="136">
        <f>D368*E368*F368</f>
        <v>0</v>
      </c>
      <c r="H368" s="189"/>
      <c r="I368" s="137">
        <v>12910.14</v>
      </c>
      <c r="J368" s="137" t="e">
        <f>VLOOKUP(I368,[2]Presupuesto!$B$11:$C$586,2,0)</f>
        <v>#N/A</v>
      </c>
      <c r="K368" s="121" t="str">
        <f t="shared" si="5"/>
        <v>Desarrollo Curricular</v>
      </c>
      <c r="L368" s="121" t="s">
        <v>463</v>
      </c>
    </row>
    <row r="369" spans="3:12" ht="14.45" hidden="1" x14ac:dyDescent="0.3">
      <c r="C369" s="195" t="s">
        <v>58</v>
      </c>
      <c r="D369" s="186"/>
      <c r="E369" s="177">
        <v>0</v>
      </c>
      <c r="F369" s="140">
        <f>IF(E368=0,"",(G368/E368)/12*E368)</f>
        <v>0</v>
      </c>
      <c r="G369" s="120">
        <f>F369</f>
        <v>0</v>
      </c>
      <c r="H369" s="187"/>
      <c r="I369" s="124">
        <v>12910.14</v>
      </c>
      <c r="J369" s="124" t="e">
        <f>VLOOKUP(I369,[2]Presupuesto!$B$11:$C$586,2,0)</f>
        <v>#N/A</v>
      </c>
      <c r="K369" s="121" t="str">
        <f t="shared" si="5"/>
        <v>Desarrollo Curricular</v>
      </c>
      <c r="L369" s="121" t="s">
        <v>462</v>
      </c>
    </row>
    <row r="370" spans="3:12" hidden="1" thickBot="1" x14ac:dyDescent="0.35">
      <c r="C370" s="196" t="s">
        <v>59</v>
      </c>
      <c r="D370" s="186"/>
      <c r="E370" s="177">
        <v>0</v>
      </c>
      <c r="F370" s="123">
        <f>IF(E368&lt;6,"",((E368-6)/12)*(G368/E368))</f>
        <v>0</v>
      </c>
      <c r="G370" s="120">
        <f>F370</f>
        <v>0</v>
      </c>
      <c r="H370" s="187"/>
      <c r="I370" s="124">
        <v>12910.14</v>
      </c>
      <c r="J370" s="124" t="e">
        <f>VLOOKUP(I370,[2]Presupuesto!$B$11:$C$586,2,0)</f>
        <v>#N/A</v>
      </c>
      <c r="K370" s="121" t="str">
        <f t="shared" si="5"/>
        <v>Desarrollo Curricular</v>
      </c>
      <c r="L370" s="121" t="s">
        <v>467</v>
      </c>
    </row>
    <row r="371" spans="3:12" ht="15.75" thickBot="1" x14ac:dyDescent="0.3">
      <c r="C371" s="163" t="s">
        <v>60</v>
      </c>
      <c r="D371" s="227">
        <v>1</v>
      </c>
      <c r="E371" s="175">
        <v>6</v>
      </c>
      <c r="F371" s="141">
        <v>50000</v>
      </c>
      <c r="G371" s="136">
        <f>D371*E371*F371</f>
        <v>300000</v>
      </c>
      <c r="H371" s="189" t="s">
        <v>194</v>
      </c>
      <c r="I371" s="137" t="s">
        <v>329</v>
      </c>
      <c r="J371" s="137" t="str">
        <f>VLOOKUP(I371,[2]Presupuesto!$B$11:$C$586,2,0)</f>
        <v>OTROS SERVICIOS PERSONALES (12900-00)</v>
      </c>
      <c r="K371" s="121" t="str">
        <f t="shared" si="5"/>
        <v>Desarrollo Curricular</v>
      </c>
      <c r="L371" s="121" t="s">
        <v>462</v>
      </c>
    </row>
    <row r="372" spans="3:12" x14ac:dyDescent="0.25">
      <c r="C372" s="195" t="s">
        <v>58</v>
      </c>
      <c r="D372" s="186"/>
      <c r="E372" s="177">
        <v>0</v>
      </c>
      <c r="F372" s="123">
        <v>0</v>
      </c>
      <c r="G372" s="120">
        <f>F372</f>
        <v>0</v>
      </c>
      <c r="H372" s="187"/>
      <c r="I372" s="124">
        <v>24900</v>
      </c>
      <c r="J372" s="124" t="e">
        <f>VLOOKUP(I372,[2]Presupuesto!$B$11:$C$586,2,0)</f>
        <v>#N/A</v>
      </c>
      <c r="K372" s="121" t="str">
        <f t="shared" si="5"/>
        <v>Desarrollo Curricular</v>
      </c>
      <c r="L372" s="121" t="s">
        <v>462</v>
      </c>
    </row>
    <row r="373" spans="3:12" ht="15.75" thickBot="1" x14ac:dyDescent="0.3">
      <c r="C373" s="196" t="s">
        <v>59</v>
      </c>
      <c r="D373" s="186"/>
      <c r="E373" s="177">
        <v>0</v>
      </c>
      <c r="F373" s="123">
        <v>0</v>
      </c>
      <c r="G373" s="120">
        <f>F373</f>
        <v>0</v>
      </c>
      <c r="H373" s="187"/>
      <c r="I373" s="124"/>
      <c r="J373" s="124" t="e">
        <f>VLOOKUP(I373,[2]Presupuesto!$B$11:$C$586,2,0)</f>
        <v>#N/A</v>
      </c>
      <c r="K373" s="121" t="str">
        <f t="shared" si="5"/>
        <v>Desarrollo Curricular</v>
      </c>
      <c r="L373" s="121" t="s">
        <v>462</v>
      </c>
    </row>
    <row r="374" spans="3:12" ht="15.75" thickBot="1" x14ac:dyDescent="0.3">
      <c r="C374" s="163" t="s">
        <v>61</v>
      </c>
      <c r="D374" s="227"/>
      <c r="E374" s="175">
        <v>12</v>
      </c>
      <c r="F374" s="141">
        <v>30000</v>
      </c>
      <c r="G374" s="136">
        <f>D374*E374*F374</f>
        <v>0</v>
      </c>
      <c r="H374" s="189" t="s">
        <v>193</v>
      </c>
      <c r="I374" s="137">
        <v>11100.01</v>
      </c>
      <c r="J374" s="137" t="e">
        <f>VLOOKUP(I374,[2]Presupuesto!$B$11:$C$586,2,0)</f>
        <v>#N/A</v>
      </c>
      <c r="K374" s="121" t="str">
        <f t="shared" si="5"/>
        <v>Desarrollo Curricular</v>
      </c>
      <c r="L374" s="121" t="s">
        <v>462</v>
      </c>
    </row>
    <row r="375" spans="3:12" x14ac:dyDescent="0.25">
      <c r="C375" s="195" t="s">
        <v>58</v>
      </c>
      <c r="D375" s="193"/>
      <c r="E375" s="154">
        <v>0</v>
      </c>
      <c r="F375" s="142">
        <f>IF(E374=0,"",(G374/E374)/12*E374)</f>
        <v>0</v>
      </c>
      <c r="G375" s="143">
        <f>F375</f>
        <v>0</v>
      </c>
      <c r="H375" s="187"/>
      <c r="I375" s="124">
        <v>11500</v>
      </c>
      <c r="J375" s="124" t="e">
        <f>VLOOKUP(I375,[2]Presupuesto!$B$11:$C$586,2,0)</f>
        <v>#N/A</v>
      </c>
      <c r="K375" s="121" t="str">
        <f t="shared" si="5"/>
        <v>Desarrollo Curricular</v>
      </c>
      <c r="L375" s="121" t="s">
        <v>462</v>
      </c>
    </row>
    <row r="376" spans="3:12" ht="15.75" thickBot="1" x14ac:dyDescent="0.3">
      <c r="C376" s="197" t="s">
        <v>59</v>
      </c>
      <c r="D376" s="185"/>
      <c r="E376" s="155">
        <v>0</v>
      </c>
      <c r="F376" s="128">
        <f>IF(E374&lt;6,"",((E374-6)/12)*(G374/E374))</f>
        <v>0</v>
      </c>
      <c r="G376" s="128">
        <f>F376</f>
        <v>0</v>
      </c>
      <c r="H376" s="185"/>
      <c r="I376" s="129">
        <v>11500.02</v>
      </c>
      <c r="J376" s="147" t="e">
        <f>VLOOKUP(I376,[2]Presupuesto!$B$11:$C$586,2,0)</f>
        <v>#N/A</v>
      </c>
      <c r="K376" s="129" t="str">
        <f t="shared" si="5"/>
        <v>Desarrollo Curricular</v>
      </c>
      <c r="L376" s="147" t="s">
        <v>462</v>
      </c>
    </row>
    <row r="380" spans="3:12" x14ac:dyDescent="0.25">
      <c r="C380" s="72" t="s">
        <v>54</v>
      </c>
      <c r="D380" s="97"/>
      <c r="E380" s="72"/>
      <c r="F380" s="72"/>
      <c r="G380" s="72"/>
      <c r="H380" s="97"/>
      <c r="I380" s="72"/>
      <c r="J380" s="72"/>
    </row>
    <row r="381" spans="3:12" ht="15.75" thickBot="1" x14ac:dyDescent="0.3">
      <c r="C381" s="201"/>
      <c r="D381" s="97"/>
      <c r="E381" s="201"/>
      <c r="F381" s="201"/>
      <c r="G381" s="201"/>
      <c r="H381" s="97"/>
      <c r="I381" s="201"/>
      <c r="J381" s="201"/>
    </row>
    <row r="382" spans="3:12" ht="15.75" thickBot="1" x14ac:dyDescent="0.3">
      <c r="C382" s="71" t="s">
        <v>43</v>
      </c>
      <c r="D382" s="30">
        <f>SUM(G389:G439)</f>
        <v>5463274.0949999997</v>
      </c>
      <c r="E382" s="116"/>
      <c r="F382" s="116"/>
      <c r="G382" s="116"/>
      <c r="H382" s="94"/>
      <c r="I382" s="94"/>
      <c r="J382" s="94"/>
    </row>
    <row r="383" spans="3:12" x14ac:dyDescent="0.25">
      <c r="D383" s="31"/>
      <c r="E383" s="116"/>
      <c r="F383" s="116"/>
      <c r="G383" s="116"/>
      <c r="H383" s="94"/>
      <c r="I383" s="94"/>
      <c r="J383" s="94"/>
    </row>
    <row r="384" spans="3:12" x14ac:dyDescent="0.25">
      <c r="D384" s="31"/>
      <c r="E384" s="116"/>
      <c r="F384" s="116"/>
      <c r="G384" s="116"/>
      <c r="H384" s="94"/>
      <c r="I384" s="94"/>
      <c r="J384" s="94"/>
    </row>
    <row r="385" spans="3:12" ht="15.75" x14ac:dyDescent="0.25">
      <c r="C385" s="233" t="s">
        <v>458</v>
      </c>
      <c r="D385" s="234" t="s">
        <v>1764</v>
      </c>
      <c r="E385" s="116"/>
      <c r="F385" s="116"/>
      <c r="G385" s="116"/>
      <c r="H385" s="94"/>
      <c r="I385" s="94"/>
      <c r="J385" s="94"/>
    </row>
    <row r="386" spans="3:12" ht="18.75" x14ac:dyDescent="0.25">
      <c r="C386" s="247" t="str">
        <f>IFERROR(VLOOKUP(D385,'[2]Desarrollo e Innov. Curricular'!$E:$F,2,FALSE),IFERROR(VLOOKUP(D385,[2]Investigación!$E:$F,2,FALSE),IFERROR(VLOOKUP(D385,'[2]Vinculación Univ. Sociedad'!$E:$F,2,FALSE),IFERROR(VLOOKUP(D385,'[2]Docencia y Profesorado Universi'!$E:$F,2,FALSE),IFERROR(VLOOKUP(D385,[2]Estudiantes!$E:$F,2,FALSE),IFERROR(VLOOKUP(D385,'[2]Gestion Administrativa'!$E:$F,2,FALSE),IFERROR(VLOOKUP(D385,'[2]Gestion Academica'!$E:$F,2,FALSE),IFERROR(VLOOKUP(D385,[2]Graduados!$E:$F,2,FALSE),IFERROR(VLOOKUP(D385,'[2]Gestión del Conocimiento'!$E:$F,2,FALSE),IFERROR(VLOOKUP(D385,[2]Gobernabilidad!$E:$F,2,FALSE),IFERROR(VLOOKUP(D385,'[2]NIVEL DE ES Y  SISTEMA NACIONAL'!$E:$F,2,FALSE),VLOOKUP(D385,'[2]Lo Esencial'!$E:$F,2,0))))))))))))</f>
        <v>Contratación de docentes: 7 tiempo completo, 7 por hora, 4 instructores</v>
      </c>
      <c r="D386" s="31"/>
      <c r="E386" s="116"/>
      <c r="F386" s="116"/>
      <c r="G386" s="116"/>
      <c r="H386" s="94"/>
      <c r="I386" s="94"/>
      <c r="J386" s="94"/>
    </row>
    <row r="387" spans="3:12" ht="15.75" thickBot="1" x14ac:dyDescent="0.3">
      <c r="C387" s="201"/>
      <c r="D387" s="31"/>
      <c r="E387" s="116"/>
      <c r="F387" s="116"/>
      <c r="G387" s="116"/>
      <c r="H387" s="94"/>
      <c r="I387" s="94"/>
      <c r="J387" s="94"/>
    </row>
    <row r="388" spans="3:12" ht="30.75" thickBot="1" x14ac:dyDescent="0.3">
      <c r="C388" s="157" t="s">
        <v>44</v>
      </c>
      <c r="D388" s="161" t="s">
        <v>55</v>
      </c>
      <c r="E388" s="194" t="s">
        <v>56</v>
      </c>
      <c r="F388" s="161" t="s">
        <v>57</v>
      </c>
      <c r="G388" s="158" t="s">
        <v>27</v>
      </c>
      <c r="H388" s="156" t="s">
        <v>195</v>
      </c>
      <c r="I388" s="159" t="s">
        <v>46</v>
      </c>
      <c r="J388" s="159" t="s">
        <v>196</v>
      </c>
      <c r="K388" s="159" t="s">
        <v>478</v>
      </c>
      <c r="L388" s="159" t="s">
        <v>479</v>
      </c>
    </row>
    <row r="389" spans="3:12" hidden="1" thickBot="1" x14ac:dyDescent="0.35">
      <c r="C389" s="160" t="s">
        <v>671</v>
      </c>
      <c r="D389" s="227"/>
      <c r="E389" s="175">
        <v>12</v>
      </c>
      <c r="F389" s="440">
        <f>HLOOKUP($C389,$BZ$2:$CM$3,2,0)</f>
        <v>41436.800000000003</v>
      </c>
      <c r="G389" s="136">
        <f>D389*E389*F389</f>
        <v>0</v>
      </c>
      <c r="H389" s="189" t="s">
        <v>193</v>
      </c>
      <c r="I389" s="137" t="s">
        <v>319</v>
      </c>
      <c r="J389" s="137" t="str">
        <f>VLOOKUP(I389,[2]Presupuesto!$B$11:$C$586,2,0)</f>
        <v>SUELDOS Y SALARIOS BASICOS (11100-00)</v>
      </c>
      <c r="K389" s="258" t="s">
        <v>188</v>
      </c>
      <c r="L389" s="121" t="s">
        <v>462</v>
      </c>
    </row>
    <row r="390" spans="3:12" ht="14.45" hidden="1" x14ac:dyDescent="0.3">
      <c r="C390" s="195" t="s">
        <v>58</v>
      </c>
      <c r="D390" s="186"/>
      <c r="E390" s="177">
        <v>0</v>
      </c>
      <c r="F390" s="123">
        <f>IF(E389=0,"",(G389/E389)/12*E389)</f>
        <v>0</v>
      </c>
      <c r="G390" s="120">
        <f>F390</f>
        <v>0</v>
      </c>
      <c r="H390" s="187" t="s">
        <v>194</v>
      </c>
      <c r="I390" s="139" t="s">
        <v>320</v>
      </c>
      <c r="J390" s="139" t="str">
        <f>VLOOKUP(I390,[2]Presupuesto!$B$11:$C$586,2,0)</f>
        <v>RESTRIBUCIONES A PERSONAL DIRECTIVO Y DE CONTROL (11300-00)</v>
      </c>
      <c r="K390" s="121" t="str">
        <f>$K$17</f>
        <v>Desarrollo Curricular</v>
      </c>
      <c r="L390" s="121" t="s">
        <v>480</v>
      </c>
    </row>
    <row r="391" spans="3:12" hidden="1" thickBot="1" x14ac:dyDescent="0.35">
      <c r="C391" s="196" t="s">
        <v>59</v>
      </c>
      <c r="D391" s="186"/>
      <c r="E391" s="177">
        <v>0</v>
      </c>
      <c r="F391" s="140">
        <f>IF(E389&lt;6,"",((E389-6)/12)*(G389/E389))</f>
        <v>0</v>
      </c>
      <c r="G391" s="120">
        <f>F391</f>
        <v>0</v>
      </c>
      <c r="H391" s="187" t="s">
        <v>194</v>
      </c>
      <c r="I391" s="124">
        <v>11500.02</v>
      </c>
      <c r="J391" s="124" t="e">
        <f>VLOOKUP(I391,[2]Presupuesto!$B$11:$C$586,2,0)</f>
        <v>#N/A</v>
      </c>
      <c r="K391" s="121" t="str">
        <f t="shared" ref="K391:K439" si="6">$K$17</f>
        <v>Desarrollo Curricular</v>
      </c>
      <c r="L391" s="121" t="s">
        <v>463</v>
      </c>
    </row>
    <row r="392" spans="3:12" hidden="1" thickBot="1" x14ac:dyDescent="0.35">
      <c r="C392" s="160" t="s">
        <v>672</v>
      </c>
      <c r="D392" s="227"/>
      <c r="E392" s="175">
        <v>12</v>
      </c>
      <c r="F392" s="440">
        <f>HLOOKUP($C392,$BZ$2:$CM$3,2,0)</f>
        <v>37669.82</v>
      </c>
      <c r="G392" s="136">
        <f>D392*E392*F392</f>
        <v>0</v>
      </c>
      <c r="H392" s="189"/>
      <c r="I392" s="137">
        <v>11100.01</v>
      </c>
      <c r="J392" s="137" t="e">
        <f>VLOOKUP(I392,[2]Presupuesto!$B$11:$C$586,2,0)</f>
        <v>#N/A</v>
      </c>
      <c r="K392" s="121" t="s">
        <v>546</v>
      </c>
      <c r="L392" s="121" t="s">
        <v>463</v>
      </c>
    </row>
    <row r="393" spans="3:12" ht="14.45" hidden="1" x14ac:dyDescent="0.3">
      <c r="C393" s="195" t="s">
        <v>58</v>
      </c>
      <c r="D393" s="186"/>
      <c r="E393" s="177">
        <v>0</v>
      </c>
      <c r="F393" s="123">
        <f>IF(E392=0,"",(G392/E392)/12*E392)</f>
        <v>0</v>
      </c>
      <c r="G393" s="120">
        <f>F393</f>
        <v>0</v>
      </c>
      <c r="H393" s="187"/>
      <c r="I393" s="139">
        <v>11500</v>
      </c>
      <c r="J393" s="139" t="e">
        <f>VLOOKUP(I393,[2]Presupuesto!$B$11:$C$586,2,0)</f>
        <v>#N/A</v>
      </c>
      <c r="K393" s="121" t="str">
        <f t="shared" si="6"/>
        <v>Desarrollo Curricular</v>
      </c>
      <c r="L393" s="121" t="s">
        <v>463</v>
      </c>
    </row>
    <row r="394" spans="3:12" hidden="1" thickBot="1" x14ac:dyDescent="0.35">
      <c r="C394" s="196" t="s">
        <v>59</v>
      </c>
      <c r="D394" s="186"/>
      <c r="E394" s="177">
        <v>0</v>
      </c>
      <c r="F394" s="140">
        <f>IF(E392&lt;6,"",((E392-6)/12)*(G392/E392))</f>
        <v>0</v>
      </c>
      <c r="G394" s="120">
        <f>F394</f>
        <v>0</v>
      </c>
      <c r="H394" s="187"/>
      <c r="I394" s="124">
        <v>11500.02</v>
      </c>
      <c r="J394" s="124" t="e">
        <f>VLOOKUP(I394,[2]Presupuesto!$B$11:$C$586,2,0)</f>
        <v>#N/A</v>
      </c>
      <c r="K394" s="121" t="str">
        <f t="shared" si="6"/>
        <v>Desarrollo Curricular</v>
      </c>
      <c r="L394" s="121" t="s">
        <v>463</v>
      </c>
    </row>
    <row r="395" spans="3:12" hidden="1" thickBot="1" x14ac:dyDescent="0.35">
      <c r="C395" s="160" t="s">
        <v>673</v>
      </c>
      <c r="D395" s="227"/>
      <c r="E395" s="175">
        <v>12</v>
      </c>
      <c r="F395" s="440">
        <f>HLOOKUP($C395,$BZ$2:$CM$3,2,0)</f>
        <v>33902.839999999997</v>
      </c>
      <c r="G395" s="136">
        <f>D395*E395*F395</f>
        <v>0</v>
      </c>
      <c r="H395" s="189"/>
      <c r="I395" s="137">
        <v>11100.01</v>
      </c>
      <c r="J395" s="137" t="e">
        <f>VLOOKUP(I395,[2]Presupuesto!$B$11:$C$586,2,0)</f>
        <v>#N/A</v>
      </c>
      <c r="K395" s="121" t="s">
        <v>546</v>
      </c>
      <c r="L395" s="121" t="s">
        <v>463</v>
      </c>
    </row>
    <row r="396" spans="3:12" ht="14.45" hidden="1" x14ac:dyDescent="0.3">
      <c r="C396" s="195" t="s">
        <v>58</v>
      </c>
      <c r="D396" s="186"/>
      <c r="E396" s="177">
        <v>0</v>
      </c>
      <c r="F396" s="123">
        <f>IF(E395=0,"",(G395/E395)/12*E395)</f>
        <v>0</v>
      </c>
      <c r="G396" s="120">
        <f>F396</f>
        <v>0</v>
      </c>
      <c r="H396" s="187"/>
      <c r="I396" s="139">
        <v>11500</v>
      </c>
      <c r="J396" s="139" t="e">
        <f>VLOOKUP(I396,[2]Presupuesto!$B$11:$C$586,2,0)</f>
        <v>#N/A</v>
      </c>
      <c r="K396" s="121" t="str">
        <f t="shared" si="6"/>
        <v>Desarrollo Curricular</v>
      </c>
      <c r="L396" s="121" t="s">
        <v>463</v>
      </c>
    </row>
    <row r="397" spans="3:12" hidden="1" thickBot="1" x14ac:dyDescent="0.35">
      <c r="C397" s="196" t="s">
        <v>59</v>
      </c>
      <c r="D397" s="186"/>
      <c r="E397" s="177">
        <v>0</v>
      </c>
      <c r="F397" s="140">
        <f>IF(E395&lt;6,"",((E395-6)/12)*(G395/E395))</f>
        <v>0</v>
      </c>
      <c r="G397" s="120">
        <f>F397</f>
        <v>0</v>
      </c>
      <c r="H397" s="187"/>
      <c r="I397" s="124">
        <v>11500.02</v>
      </c>
      <c r="J397" s="124" t="e">
        <f>VLOOKUP(I397,[2]Presupuesto!$B$11:$C$586,2,0)</f>
        <v>#N/A</v>
      </c>
      <c r="K397" s="121" t="str">
        <f t="shared" si="6"/>
        <v>Desarrollo Curricular</v>
      </c>
      <c r="L397" s="121" t="s">
        <v>463</v>
      </c>
    </row>
    <row r="398" spans="3:12" hidden="1" thickBot="1" x14ac:dyDescent="0.35">
      <c r="C398" s="160" t="s">
        <v>674</v>
      </c>
      <c r="D398" s="227"/>
      <c r="E398" s="175">
        <v>12</v>
      </c>
      <c r="F398" s="440">
        <f>HLOOKUP($C398,$BZ$2:$CM$3,2,0)</f>
        <v>30135.85</v>
      </c>
      <c r="G398" s="136">
        <f>D398*E398*F398</f>
        <v>0</v>
      </c>
      <c r="H398" s="189"/>
      <c r="I398" s="137">
        <v>11100.01</v>
      </c>
      <c r="J398" s="137" t="e">
        <f>VLOOKUP(I398,[2]Presupuesto!$B$11:$C$586,2,0)</f>
        <v>#N/A</v>
      </c>
      <c r="K398" s="121" t="s">
        <v>546</v>
      </c>
      <c r="L398" s="121" t="s">
        <v>463</v>
      </c>
    </row>
    <row r="399" spans="3:12" ht="14.45" hidden="1" x14ac:dyDescent="0.3">
      <c r="C399" s="195" t="s">
        <v>58</v>
      </c>
      <c r="D399" s="186"/>
      <c r="E399" s="177">
        <v>0</v>
      </c>
      <c r="F399" s="123">
        <f>IF(E398=0,"",(G398/E398)/12*E398)</f>
        <v>0</v>
      </c>
      <c r="G399" s="120">
        <f>F399</f>
        <v>0</v>
      </c>
      <c r="H399" s="187"/>
      <c r="I399" s="139">
        <v>11500</v>
      </c>
      <c r="J399" s="139" t="e">
        <f>VLOOKUP(I399,[2]Presupuesto!$B$11:$C$586,2,0)</f>
        <v>#N/A</v>
      </c>
      <c r="K399" s="121" t="str">
        <f t="shared" si="6"/>
        <v>Desarrollo Curricular</v>
      </c>
      <c r="L399" s="121" t="s">
        <v>463</v>
      </c>
    </row>
    <row r="400" spans="3:12" hidden="1" thickBot="1" x14ac:dyDescent="0.35">
      <c r="C400" s="196" t="s">
        <v>59</v>
      </c>
      <c r="D400" s="186"/>
      <c r="E400" s="177">
        <v>0</v>
      </c>
      <c r="F400" s="140">
        <f>IF(E398&lt;6,"",((E398-6)/12)*(G398/E398))</f>
        <v>0</v>
      </c>
      <c r="G400" s="120">
        <f>F400</f>
        <v>0</v>
      </c>
      <c r="H400" s="187"/>
      <c r="I400" s="124">
        <v>11500.02</v>
      </c>
      <c r="J400" s="124" t="e">
        <f>VLOOKUP(I400,[2]Presupuesto!$B$11:$C$586,2,0)</f>
        <v>#N/A</v>
      </c>
      <c r="K400" s="121" t="str">
        <f t="shared" si="6"/>
        <v>Desarrollo Curricular</v>
      </c>
      <c r="L400" s="121" t="s">
        <v>463</v>
      </c>
    </row>
    <row r="401" spans="3:12" hidden="1" thickBot="1" x14ac:dyDescent="0.35">
      <c r="C401" s="160" t="s">
        <v>675</v>
      </c>
      <c r="D401" s="227"/>
      <c r="E401" s="175">
        <v>12</v>
      </c>
      <c r="F401" s="440">
        <f>HLOOKUP($C401,$BZ$2:$CM$3,2,0)</f>
        <v>28252.36</v>
      </c>
      <c r="G401" s="136">
        <f>D401*E401*F401</f>
        <v>0</v>
      </c>
      <c r="H401" s="189"/>
      <c r="I401" s="137">
        <v>11100.01</v>
      </c>
      <c r="J401" s="137" t="e">
        <f>VLOOKUP(I401,[2]Presupuesto!$B$11:$C$586,2,0)</f>
        <v>#N/A</v>
      </c>
      <c r="K401" s="121" t="s">
        <v>546</v>
      </c>
      <c r="L401" s="121" t="s">
        <v>463</v>
      </c>
    </row>
    <row r="402" spans="3:12" ht="14.45" hidden="1" x14ac:dyDescent="0.3">
      <c r="C402" s="195" t="s">
        <v>58</v>
      </c>
      <c r="D402" s="186"/>
      <c r="E402" s="177">
        <v>0</v>
      </c>
      <c r="F402" s="123">
        <f>IF(E401=0,"",(G401/E401)/12*E401)</f>
        <v>0</v>
      </c>
      <c r="G402" s="120">
        <f>F402</f>
        <v>0</v>
      </c>
      <c r="H402" s="187"/>
      <c r="I402" s="139">
        <v>11500</v>
      </c>
      <c r="J402" s="139" t="e">
        <f>VLOOKUP(I402,[2]Presupuesto!$B$11:$C$586,2,0)</f>
        <v>#N/A</v>
      </c>
      <c r="K402" s="121" t="str">
        <f t="shared" si="6"/>
        <v>Desarrollo Curricular</v>
      </c>
      <c r="L402" s="121" t="s">
        <v>463</v>
      </c>
    </row>
    <row r="403" spans="3:12" hidden="1" thickBot="1" x14ac:dyDescent="0.35">
      <c r="C403" s="196" t="s">
        <v>59</v>
      </c>
      <c r="D403" s="186"/>
      <c r="E403" s="177">
        <v>0</v>
      </c>
      <c r="F403" s="140">
        <f>IF(E401&lt;6,"",((E401-6)/12)*(G401/E401))</f>
        <v>0</v>
      </c>
      <c r="G403" s="120">
        <f>F403</f>
        <v>0</v>
      </c>
      <c r="H403" s="187"/>
      <c r="I403" s="124">
        <v>11500.02</v>
      </c>
      <c r="J403" s="124" t="e">
        <f>VLOOKUP(I403,[2]Presupuesto!$B$11:$C$586,2,0)</f>
        <v>#N/A</v>
      </c>
      <c r="K403" s="121" t="str">
        <f t="shared" si="6"/>
        <v>Desarrollo Curricular</v>
      </c>
      <c r="L403" s="121" t="s">
        <v>463</v>
      </c>
    </row>
    <row r="404" spans="3:12" ht="15.75" thickBot="1" x14ac:dyDescent="0.3">
      <c r="C404" s="160" t="s">
        <v>676</v>
      </c>
      <c r="D404" s="227">
        <v>7</v>
      </c>
      <c r="E404" s="175">
        <v>12</v>
      </c>
      <c r="F404" s="440">
        <f>HLOOKUP($C404,$BZ$2:$CM$3,2,0)</f>
        <v>26368.87</v>
      </c>
      <c r="G404" s="136">
        <f>D404*E404*F404</f>
        <v>2214985.08</v>
      </c>
      <c r="H404" s="189" t="s">
        <v>194</v>
      </c>
      <c r="I404" s="205" t="s">
        <v>685</v>
      </c>
      <c r="J404" s="137" t="str">
        <f>VLOOKUP(I404,[2]Presupuesto!$B$11:$C$586,2,0)</f>
        <v>SUELDOS Y SALARIOS PERMANENTES</v>
      </c>
      <c r="K404" s="121" t="s">
        <v>189</v>
      </c>
      <c r="L404" s="121" t="s">
        <v>468</v>
      </c>
    </row>
    <row r="405" spans="3:12" x14ac:dyDescent="0.25">
      <c r="C405" s="195" t="s">
        <v>58</v>
      </c>
      <c r="D405" s="186"/>
      <c r="E405" s="177">
        <v>0</v>
      </c>
      <c r="F405" s="123">
        <f>IF(E404=0,"",(G404/E404)/12*E404)</f>
        <v>184582.09</v>
      </c>
      <c r="G405" s="120">
        <f>F405</f>
        <v>184582.09</v>
      </c>
      <c r="H405" s="187" t="s">
        <v>194</v>
      </c>
      <c r="I405" s="139" t="s">
        <v>705</v>
      </c>
      <c r="J405" s="139" t="str">
        <f>VLOOKUP(I405,[2]Presupuesto!$B$11:$C$586,2,0)</f>
        <v>AGUINALDO Y DECIMO CUARTO MES</v>
      </c>
      <c r="K405" s="121" t="str">
        <f t="shared" si="6"/>
        <v>Desarrollo Curricular</v>
      </c>
      <c r="L405" s="121" t="s">
        <v>463</v>
      </c>
    </row>
    <row r="406" spans="3:12" ht="15.75" thickBot="1" x14ac:dyDescent="0.3">
      <c r="C406" s="196" t="s">
        <v>59</v>
      </c>
      <c r="D406" s="186"/>
      <c r="E406" s="177">
        <v>0</v>
      </c>
      <c r="F406" s="140">
        <f>IF(E404&lt;6,"",((E404-6)/12)*(G404/E404))</f>
        <v>92291.044999999998</v>
      </c>
      <c r="G406" s="120">
        <f>F406</f>
        <v>92291.044999999998</v>
      </c>
      <c r="H406" s="187" t="s">
        <v>194</v>
      </c>
      <c r="I406" s="124" t="s">
        <v>708</v>
      </c>
      <c r="J406" s="124" t="str">
        <f>VLOOKUP(I406,[2]Presupuesto!$B$11:$C$586,2,0)</f>
        <v>DECIMOCUARTO MES</v>
      </c>
      <c r="K406" s="121" t="str">
        <f t="shared" si="6"/>
        <v>Desarrollo Curricular</v>
      </c>
      <c r="L406" s="121" t="s">
        <v>463</v>
      </c>
    </row>
    <row r="407" spans="3:12" hidden="1" thickBot="1" x14ac:dyDescent="0.35">
      <c r="C407" s="160" t="s">
        <v>677</v>
      </c>
      <c r="D407" s="227"/>
      <c r="E407" s="175">
        <v>12</v>
      </c>
      <c r="F407" s="440">
        <f>HLOOKUP($C407,$BZ$2:$CM$3,2,0)</f>
        <v>17893.16</v>
      </c>
      <c r="G407" s="136">
        <f>D407*E407*F407</f>
        <v>0</v>
      </c>
      <c r="H407" s="189"/>
      <c r="I407" s="137">
        <v>11100.01</v>
      </c>
      <c r="J407" s="137" t="e">
        <f>VLOOKUP(I407,[2]Presupuesto!$B$11:$C$586,2,0)</f>
        <v>#N/A</v>
      </c>
      <c r="K407" s="121" t="s">
        <v>546</v>
      </c>
      <c r="L407" s="121" t="s">
        <v>463</v>
      </c>
    </row>
    <row r="408" spans="3:12" ht="14.45" hidden="1" x14ac:dyDescent="0.3">
      <c r="C408" s="195" t="s">
        <v>58</v>
      </c>
      <c r="D408" s="186"/>
      <c r="E408" s="177">
        <v>0</v>
      </c>
      <c r="F408" s="123">
        <f>IF(E407=0,"",(G407/E407)/12*E407)</f>
        <v>0</v>
      </c>
      <c r="G408" s="120">
        <f>F408</f>
        <v>0</v>
      </c>
      <c r="H408" s="187"/>
      <c r="I408" s="139">
        <v>11500</v>
      </c>
      <c r="J408" s="139" t="e">
        <f>VLOOKUP(I408,[2]Presupuesto!$B$11:$C$586,2,0)</f>
        <v>#N/A</v>
      </c>
      <c r="K408" s="121" t="str">
        <f t="shared" si="6"/>
        <v>Desarrollo Curricular</v>
      </c>
      <c r="L408" s="121" t="s">
        <v>463</v>
      </c>
    </row>
    <row r="409" spans="3:12" hidden="1" thickBot="1" x14ac:dyDescent="0.35">
      <c r="C409" s="196" t="s">
        <v>59</v>
      </c>
      <c r="D409" s="186"/>
      <c r="E409" s="177">
        <v>0</v>
      </c>
      <c r="F409" s="140">
        <f>IF(E407&lt;6,"",((E407-6)/12)*(G407/E407))</f>
        <v>0</v>
      </c>
      <c r="G409" s="120">
        <f>F409</f>
        <v>0</v>
      </c>
      <c r="H409" s="187"/>
      <c r="I409" s="124">
        <v>11500.02</v>
      </c>
      <c r="J409" s="124" t="e">
        <f>VLOOKUP(I409,[2]Presupuesto!$B$11:$C$586,2,0)</f>
        <v>#N/A</v>
      </c>
      <c r="K409" s="121" t="str">
        <f t="shared" si="6"/>
        <v>Desarrollo Curricular</v>
      </c>
      <c r="L409" s="121" t="s">
        <v>463</v>
      </c>
    </row>
    <row r="410" spans="3:12" hidden="1" thickBot="1" x14ac:dyDescent="0.35">
      <c r="C410" s="160" t="s">
        <v>678</v>
      </c>
      <c r="D410" s="227"/>
      <c r="E410" s="175">
        <v>12</v>
      </c>
      <c r="F410" s="440">
        <f>HLOOKUP($C410,$BZ$2:$CM$3,2,0)</f>
        <v>16951.419999999998</v>
      </c>
      <c r="G410" s="136">
        <f>D410*E410*F410</f>
        <v>0</v>
      </c>
      <c r="H410" s="189"/>
      <c r="I410" s="137">
        <v>11100.01</v>
      </c>
      <c r="J410" s="137" t="e">
        <f>VLOOKUP(I410,[2]Presupuesto!$B$11:$C$586,2,0)</f>
        <v>#N/A</v>
      </c>
      <c r="K410" s="121" t="s">
        <v>546</v>
      </c>
      <c r="L410" s="121" t="s">
        <v>463</v>
      </c>
    </row>
    <row r="411" spans="3:12" ht="14.45" hidden="1" x14ac:dyDescent="0.3">
      <c r="C411" s="195" t="s">
        <v>58</v>
      </c>
      <c r="D411" s="186"/>
      <c r="E411" s="177">
        <v>0</v>
      </c>
      <c r="F411" s="123">
        <f>IF(E410=0,"",(G410/E410)/12*E410)</f>
        <v>0</v>
      </c>
      <c r="G411" s="120">
        <f>F411</f>
        <v>0</v>
      </c>
      <c r="H411" s="187"/>
      <c r="I411" s="139">
        <v>11500</v>
      </c>
      <c r="J411" s="139" t="e">
        <f>VLOOKUP(I411,[2]Presupuesto!$B$11:$C$586,2,0)</f>
        <v>#N/A</v>
      </c>
      <c r="K411" s="121" t="str">
        <f t="shared" si="6"/>
        <v>Desarrollo Curricular</v>
      </c>
      <c r="L411" s="121" t="s">
        <v>463</v>
      </c>
    </row>
    <row r="412" spans="3:12" hidden="1" thickBot="1" x14ac:dyDescent="0.35">
      <c r="C412" s="196" t="s">
        <v>59</v>
      </c>
      <c r="D412" s="186"/>
      <c r="E412" s="177">
        <v>0</v>
      </c>
      <c r="F412" s="140">
        <f>IF(E410&lt;6,"",((E410-6)/12)*(G410/E410))</f>
        <v>0</v>
      </c>
      <c r="G412" s="120">
        <f>F412</f>
        <v>0</v>
      </c>
      <c r="H412" s="187"/>
      <c r="I412" s="124">
        <v>11500.02</v>
      </c>
      <c r="J412" s="124" t="e">
        <f>VLOOKUP(I412,[2]Presupuesto!$B$11:$C$586,2,0)</f>
        <v>#N/A</v>
      </c>
      <c r="K412" s="121" t="str">
        <f t="shared" si="6"/>
        <v>Desarrollo Curricular</v>
      </c>
      <c r="L412" s="121" t="s">
        <v>463</v>
      </c>
    </row>
    <row r="413" spans="3:12" hidden="1" thickBot="1" x14ac:dyDescent="0.35">
      <c r="C413" s="160" t="s">
        <v>679</v>
      </c>
      <c r="D413" s="227"/>
      <c r="E413" s="175">
        <v>12</v>
      </c>
      <c r="F413" s="440">
        <f>HLOOKUP($C413,$BZ$2:$CM$3,2,0)</f>
        <v>13184.44</v>
      </c>
      <c r="G413" s="136">
        <f>D413*E413*F413</f>
        <v>0</v>
      </c>
      <c r="H413" s="189"/>
      <c r="I413" s="137">
        <v>11100.01</v>
      </c>
      <c r="J413" s="137" t="e">
        <f>VLOOKUP(I413,[2]Presupuesto!$B$11:$C$586,2,0)</f>
        <v>#N/A</v>
      </c>
      <c r="K413" s="121" t="s">
        <v>546</v>
      </c>
      <c r="L413" s="121" t="s">
        <v>463</v>
      </c>
    </row>
    <row r="414" spans="3:12" ht="14.45" hidden="1" x14ac:dyDescent="0.3">
      <c r="C414" s="195" t="s">
        <v>58</v>
      </c>
      <c r="D414" s="186"/>
      <c r="E414" s="177">
        <v>0</v>
      </c>
      <c r="F414" s="123">
        <f>IF(E413=0,"",(G413/E413)/12*E413)</f>
        <v>0</v>
      </c>
      <c r="G414" s="120">
        <f>F414</f>
        <v>0</v>
      </c>
      <c r="H414" s="187"/>
      <c r="I414" s="139">
        <v>11500</v>
      </c>
      <c r="J414" s="139" t="e">
        <f>VLOOKUP(I414,[2]Presupuesto!$B$11:$C$586,2,0)</f>
        <v>#N/A</v>
      </c>
      <c r="K414" s="121" t="str">
        <f t="shared" si="6"/>
        <v>Desarrollo Curricular</v>
      </c>
      <c r="L414" s="121" t="s">
        <v>463</v>
      </c>
    </row>
    <row r="415" spans="3:12" hidden="1" thickBot="1" x14ac:dyDescent="0.35">
      <c r="C415" s="196" t="s">
        <v>59</v>
      </c>
      <c r="D415" s="186"/>
      <c r="E415" s="177">
        <v>0</v>
      </c>
      <c r="F415" s="140">
        <f>IF(E413&lt;6,"",((E413-6)/12)*(G413/E413))</f>
        <v>0</v>
      </c>
      <c r="G415" s="120">
        <f>F415</f>
        <v>0</v>
      </c>
      <c r="H415" s="187"/>
      <c r="I415" s="124">
        <v>11500.02</v>
      </c>
      <c r="J415" s="124" t="e">
        <f>VLOOKUP(I415,[2]Presupuesto!$B$11:$C$586,2,0)</f>
        <v>#N/A</v>
      </c>
      <c r="K415" s="121" t="str">
        <f t="shared" si="6"/>
        <v>Desarrollo Curricular</v>
      </c>
      <c r="L415" s="121" t="s">
        <v>463</v>
      </c>
    </row>
    <row r="416" spans="3:12" ht="15.75" thickBot="1" x14ac:dyDescent="0.3">
      <c r="C416" s="160" t="s">
        <v>680</v>
      </c>
      <c r="D416" s="227">
        <v>4</v>
      </c>
      <c r="E416" s="175">
        <v>12</v>
      </c>
      <c r="F416" s="440">
        <f>HLOOKUP($C416,$BZ$2:$CM$3,2,0)</f>
        <v>15032.56</v>
      </c>
      <c r="G416" s="136">
        <f>D416*E416*F416</f>
        <v>721562.88</v>
      </c>
      <c r="H416" s="189" t="s">
        <v>194</v>
      </c>
      <c r="I416" s="205" t="s">
        <v>685</v>
      </c>
      <c r="J416" s="137" t="str">
        <f>VLOOKUP(I416,[2]Presupuesto!$B$11:$C$586,2,0)</f>
        <v>SUELDOS Y SALARIOS PERMANENTES</v>
      </c>
      <c r="K416" s="121" t="s">
        <v>189</v>
      </c>
      <c r="L416" s="121" t="s">
        <v>468</v>
      </c>
    </row>
    <row r="417" spans="3:12" x14ac:dyDescent="0.25">
      <c r="C417" s="195" t="s">
        <v>58</v>
      </c>
      <c r="D417" s="186"/>
      <c r="E417" s="177">
        <v>0</v>
      </c>
      <c r="F417" s="123">
        <f>IF(E416=0,"",(G416/E416)/12*E416)</f>
        <v>60130.240000000005</v>
      </c>
      <c r="G417" s="120">
        <f>F417</f>
        <v>60130.240000000005</v>
      </c>
      <c r="H417" s="187" t="s">
        <v>194</v>
      </c>
      <c r="I417" s="139" t="s">
        <v>705</v>
      </c>
      <c r="J417" s="139" t="str">
        <f>VLOOKUP(I417,[2]Presupuesto!$B$11:$C$586,2,0)</f>
        <v>AGUINALDO Y DECIMO CUARTO MES</v>
      </c>
      <c r="K417" s="121" t="str">
        <f t="shared" si="6"/>
        <v>Desarrollo Curricular</v>
      </c>
      <c r="L417" s="121" t="s">
        <v>463</v>
      </c>
    </row>
    <row r="418" spans="3:12" ht="15.75" thickBot="1" x14ac:dyDescent="0.3">
      <c r="C418" s="196" t="s">
        <v>59</v>
      </c>
      <c r="D418" s="186"/>
      <c r="E418" s="177">
        <v>0</v>
      </c>
      <c r="F418" s="140">
        <f>IF(E416&lt;6,"",((E416-6)/12)*(G416/E416))</f>
        <v>30065.119999999999</v>
      </c>
      <c r="G418" s="120">
        <f>F418</f>
        <v>30065.119999999999</v>
      </c>
      <c r="H418" s="187" t="s">
        <v>194</v>
      </c>
      <c r="I418" s="124" t="s">
        <v>708</v>
      </c>
      <c r="J418" s="124" t="str">
        <f>VLOOKUP(I418,[2]Presupuesto!$B$11:$C$586,2,0)</f>
        <v>DECIMOCUARTO MES</v>
      </c>
      <c r="K418" s="121" t="str">
        <f t="shared" si="6"/>
        <v>Desarrollo Curricular</v>
      </c>
      <c r="L418" s="121" t="s">
        <v>463</v>
      </c>
    </row>
    <row r="419" spans="3:12" hidden="1" thickBot="1" x14ac:dyDescent="0.35">
      <c r="C419" s="160" t="s">
        <v>681</v>
      </c>
      <c r="D419" s="227"/>
      <c r="E419" s="175">
        <v>12</v>
      </c>
      <c r="F419" s="440">
        <f>HLOOKUP($C419,$BZ$2:$CM$3,2,0)</f>
        <v>13264.02</v>
      </c>
      <c r="G419" s="136">
        <f>D419*E419*F419</f>
        <v>0</v>
      </c>
      <c r="H419" s="189"/>
      <c r="I419" s="137">
        <v>11100.01</v>
      </c>
      <c r="J419" s="137" t="e">
        <f>VLOOKUP(I419,[2]Presupuesto!$B$11:$C$586,2,0)</f>
        <v>#N/A</v>
      </c>
      <c r="K419" s="121" t="s">
        <v>546</v>
      </c>
      <c r="L419" s="121" t="s">
        <v>463</v>
      </c>
    </row>
    <row r="420" spans="3:12" ht="14.45" hidden="1" x14ac:dyDescent="0.3">
      <c r="C420" s="195" t="s">
        <v>58</v>
      </c>
      <c r="D420" s="186"/>
      <c r="E420" s="177">
        <v>0</v>
      </c>
      <c r="F420" s="123">
        <f>IF(E419=0,"",(G419/E419)/12*E419)</f>
        <v>0</v>
      </c>
      <c r="G420" s="120">
        <f>F420</f>
        <v>0</v>
      </c>
      <c r="H420" s="187"/>
      <c r="I420" s="139">
        <v>11500</v>
      </c>
      <c r="J420" s="139" t="e">
        <f>VLOOKUP(I420,[2]Presupuesto!$B$11:$C$586,2,0)</f>
        <v>#N/A</v>
      </c>
      <c r="K420" s="121" t="str">
        <f t="shared" si="6"/>
        <v>Desarrollo Curricular</v>
      </c>
      <c r="L420" s="121" t="s">
        <v>463</v>
      </c>
    </row>
    <row r="421" spans="3:12" hidden="1" thickBot="1" x14ac:dyDescent="0.35">
      <c r="C421" s="196" t="s">
        <v>59</v>
      </c>
      <c r="D421" s="186"/>
      <c r="E421" s="177">
        <v>0</v>
      </c>
      <c r="F421" s="140">
        <f>IF(E419&lt;6,"",((E419-6)/12)*(G419/E419))</f>
        <v>0</v>
      </c>
      <c r="G421" s="120">
        <f>F421</f>
        <v>0</v>
      </c>
      <c r="H421" s="187"/>
      <c r="I421" s="124">
        <v>11500.02</v>
      </c>
      <c r="J421" s="124" t="e">
        <f>VLOOKUP(I421,[2]Presupuesto!$B$11:$C$586,2,0)</f>
        <v>#N/A</v>
      </c>
      <c r="K421" s="121" t="str">
        <f t="shared" si="6"/>
        <v>Desarrollo Curricular</v>
      </c>
      <c r="L421" s="121" t="s">
        <v>463</v>
      </c>
    </row>
    <row r="422" spans="3:12" hidden="1" thickBot="1" x14ac:dyDescent="0.35">
      <c r="C422" s="160" t="s">
        <v>682</v>
      </c>
      <c r="D422" s="227"/>
      <c r="E422" s="175">
        <v>12</v>
      </c>
      <c r="F422" s="440">
        <f>HLOOKUP($C422,$BZ$2:$CM$3,2,0)</f>
        <v>12379.75</v>
      </c>
      <c r="G422" s="136">
        <f>D422*E422*F422</f>
        <v>0</v>
      </c>
      <c r="H422" s="189"/>
      <c r="I422" s="137">
        <v>11100.01</v>
      </c>
      <c r="J422" s="137" t="e">
        <f>VLOOKUP(I422,[2]Presupuesto!$B$11:$C$586,2,0)</f>
        <v>#N/A</v>
      </c>
      <c r="K422" s="121" t="s">
        <v>546</v>
      </c>
      <c r="L422" s="121" t="s">
        <v>463</v>
      </c>
    </row>
    <row r="423" spans="3:12" ht="14.45" hidden="1" x14ac:dyDescent="0.3">
      <c r="C423" s="195" t="s">
        <v>58</v>
      </c>
      <c r="D423" s="186"/>
      <c r="E423" s="177">
        <v>0</v>
      </c>
      <c r="F423" s="123">
        <f>IF(E422=0,"",(G422/E422)/12*E422)</f>
        <v>0</v>
      </c>
      <c r="G423" s="120">
        <f>F423</f>
        <v>0</v>
      </c>
      <c r="H423" s="187"/>
      <c r="I423" s="139">
        <v>11500</v>
      </c>
      <c r="J423" s="139" t="e">
        <f>VLOOKUP(I423,[2]Presupuesto!$B$11:$C$586,2,0)</f>
        <v>#N/A</v>
      </c>
      <c r="K423" s="121" t="str">
        <f t="shared" si="6"/>
        <v>Desarrollo Curricular</v>
      </c>
      <c r="L423" s="121" t="s">
        <v>463</v>
      </c>
    </row>
    <row r="424" spans="3:12" hidden="1" thickBot="1" x14ac:dyDescent="0.35">
      <c r="C424" s="196" t="s">
        <v>59</v>
      </c>
      <c r="D424" s="186"/>
      <c r="E424" s="177">
        <v>0</v>
      </c>
      <c r="F424" s="140">
        <f>IF(E422&lt;6,"",((E422-6)/12)*(G422/E422))</f>
        <v>0</v>
      </c>
      <c r="G424" s="120">
        <f>F424</f>
        <v>0</v>
      </c>
      <c r="H424" s="187"/>
      <c r="I424" s="124">
        <v>11500.02</v>
      </c>
      <c r="J424" s="124" t="e">
        <f>VLOOKUP(I424,[2]Presupuesto!$B$11:$C$586,2,0)</f>
        <v>#N/A</v>
      </c>
      <c r="K424" s="121" t="str">
        <f t="shared" si="6"/>
        <v>Desarrollo Curricular</v>
      </c>
      <c r="L424" s="121" t="s">
        <v>463</v>
      </c>
    </row>
    <row r="425" spans="3:12" hidden="1" thickBot="1" x14ac:dyDescent="0.35">
      <c r="C425" s="160" t="s">
        <v>683</v>
      </c>
      <c r="D425" s="227"/>
      <c r="E425" s="175">
        <v>12</v>
      </c>
      <c r="F425" s="440">
        <f>HLOOKUP($C425,$BZ$2:$CM$3,2,0)</f>
        <v>439.49</v>
      </c>
      <c r="G425" s="136">
        <f>D425*E425*F425</f>
        <v>0</v>
      </c>
      <c r="H425" s="189"/>
      <c r="I425" s="137">
        <v>11100.01</v>
      </c>
      <c r="J425" s="137" t="e">
        <f>VLOOKUP(I425,[2]Presupuesto!$B$11:$C$586,2,0)</f>
        <v>#N/A</v>
      </c>
      <c r="K425" s="121" t="s">
        <v>546</v>
      </c>
      <c r="L425" s="121" t="s">
        <v>463</v>
      </c>
    </row>
    <row r="426" spans="3:12" ht="14.45" hidden="1" x14ac:dyDescent="0.3">
      <c r="C426" s="195" t="s">
        <v>58</v>
      </c>
      <c r="D426" s="186"/>
      <c r="E426" s="177">
        <v>0</v>
      </c>
      <c r="F426" s="123">
        <f>IF(E425=0,"",(G425/E425)/12*E425)</f>
        <v>0</v>
      </c>
      <c r="G426" s="120">
        <f>F426</f>
        <v>0</v>
      </c>
      <c r="H426" s="187"/>
      <c r="I426" s="139">
        <v>11500</v>
      </c>
      <c r="J426" s="139" t="e">
        <f>VLOOKUP(I426,[2]Presupuesto!$B$11:$C$586,2,0)</f>
        <v>#N/A</v>
      </c>
      <c r="K426" s="121" t="str">
        <f t="shared" si="6"/>
        <v>Desarrollo Curricular</v>
      </c>
      <c r="L426" s="121" t="s">
        <v>463</v>
      </c>
    </row>
    <row r="427" spans="3:12" hidden="1" thickBot="1" x14ac:dyDescent="0.35">
      <c r="C427" s="196" t="s">
        <v>59</v>
      </c>
      <c r="D427" s="186"/>
      <c r="E427" s="177">
        <v>0</v>
      </c>
      <c r="F427" s="140">
        <f>IF(E425&lt;6,"",((E425-6)/12)*(G425/E425))</f>
        <v>0</v>
      </c>
      <c r="G427" s="120">
        <f>F427</f>
        <v>0</v>
      </c>
      <c r="H427" s="187"/>
      <c r="I427" s="124">
        <v>11500.02</v>
      </c>
      <c r="J427" s="124" t="e">
        <f>VLOOKUP(I427,[2]Presupuesto!$B$11:$C$586,2,0)</f>
        <v>#N/A</v>
      </c>
      <c r="K427" s="121" t="str">
        <f t="shared" si="6"/>
        <v>Desarrollo Curricular</v>
      </c>
      <c r="L427" s="121" t="s">
        <v>463</v>
      </c>
    </row>
    <row r="428" spans="3:12" ht="15.75" thickBot="1" x14ac:dyDescent="0.3">
      <c r="C428" s="160" t="s">
        <v>684</v>
      </c>
      <c r="D428" s="227">
        <v>84</v>
      </c>
      <c r="E428" s="175">
        <v>12</v>
      </c>
      <c r="F428" s="440">
        <f>HLOOKUP($C428,$BZ$2:$CM$3,2,0)</f>
        <v>1904.46</v>
      </c>
      <c r="G428" s="136">
        <f>D428*E428*F428</f>
        <v>1919695.68</v>
      </c>
      <c r="H428" s="189" t="s">
        <v>194</v>
      </c>
      <c r="I428" s="205" t="s">
        <v>685</v>
      </c>
      <c r="J428" s="137" t="str">
        <f>VLOOKUP(I428,[2]Presupuesto!$B$11:$C$586,2,0)</f>
        <v>SUELDOS Y SALARIOS PERMANENTES</v>
      </c>
      <c r="K428" s="121" t="s">
        <v>189</v>
      </c>
      <c r="L428" s="121" t="s">
        <v>468</v>
      </c>
    </row>
    <row r="429" spans="3:12" x14ac:dyDescent="0.25">
      <c r="C429" s="195" t="s">
        <v>58</v>
      </c>
      <c r="D429" s="186"/>
      <c r="E429" s="177">
        <v>0</v>
      </c>
      <c r="F429" s="123">
        <f>IF(E428=0,"",(G428/E428)/12*E428)</f>
        <v>159974.63999999998</v>
      </c>
      <c r="G429" s="120">
        <f>F429</f>
        <v>159974.63999999998</v>
      </c>
      <c r="H429" s="187" t="s">
        <v>194</v>
      </c>
      <c r="I429" s="139" t="s">
        <v>705</v>
      </c>
      <c r="J429" s="139" t="str">
        <f>VLOOKUP(I429,[2]Presupuesto!$B$11:$C$586,2,0)</f>
        <v>AGUINALDO Y DECIMO CUARTO MES</v>
      </c>
      <c r="K429" s="121" t="str">
        <f t="shared" si="6"/>
        <v>Desarrollo Curricular</v>
      </c>
      <c r="L429" s="121" t="s">
        <v>463</v>
      </c>
    </row>
    <row r="430" spans="3:12" x14ac:dyDescent="0.25">
      <c r="C430" s="122" t="s">
        <v>59</v>
      </c>
      <c r="D430" s="186"/>
      <c r="E430" s="177">
        <v>0</v>
      </c>
      <c r="F430" s="140">
        <f>IF(E428&lt;6,"",((E428-6)/12)*(G428/E428))</f>
        <v>79987.319999999992</v>
      </c>
      <c r="G430" s="120">
        <f>F430</f>
        <v>79987.319999999992</v>
      </c>
      <c r="H430" s="187" t="s">
        <v>194</v>
      </c>
      <c r="I430" s="124" t="s">
        <v>708</v>
      </c>
      <c r="J430" s="124" t="str">
        <f>VLOOKUP(I430,[2]Presupuesto!$B$11:$C$586,2,0)</f>
        <v>DECIMOCUARTO MES</v>
      </c>
      <c r="K430" s="121" t="str">
        <f t="shared" si="6"/>
        <v>Desarrollo Curricular</v>
      </c>
      <c r="L430" s="121" t="s">
        <v>463</v>
      </c>
    </row>
    <row r="431" spans="3:12" hidden="1" thickBot="1" x14ac:dyDescent="0.35">
      <c r="C431" s="758" t="s">
        <v>84</v>
      </c>
      <c r="D431" s="227"/>
      <c r="E431" s="175">
        <v>12</v>
      </c>
      <c r="F431" s="162">
        <v>30000</v>
      </c>
      <c r="G431" s="136">
        <f>D431*E431*F431</f>
        <v>0</v>
      </c>
      <c r="H431" s="189"/>
      <c r="I431" s="137">
        <v>12910.14</v>
      </c>
      <c r="J431" s="137" t="e">
        <f>VLOOKUP(I431,[2]Presupuesto!$B$11:$C$586,2,0)</f>
        <v>#N/A</v>
      </c>
      <c r="K431" s="121" t="str">
        <f t="shared" si="6"/>
        <v>Desarrollo Curricular</v>
      </c>
      <c r="L431" s="121" t="s">
        <v>463</v>
      </c>
    </row>
    <row r="432" spans="3:12" ht="14.45" hidden="1" x14ac:dyDescent="0.3">
      <c r="C432" s="195" t="s">
        <v>58</v>
      </c>
      <c r="D432" s="186"/>
      <c r="E432" s="177">
        <v>0</v>
      </c>
      <c r="F432" s="140">
        <f>IF(E431=0,"",(G431/E431)/12*E431)</f>
        <v>0</v>
      </c>
      <c r="G432" s="120">
        <f>F432</f>
        <v>0</v>
      </c>
      <c r="H432" s="187"/>
      <c r="I432" s="124">
        <v>12910.14</v>
      </c>
      <c r="J432" s="124" t="e">
        <f>VLOOKUP(I432,[2]Presupuesto!$B$11:$C$586,2,0)</f>
        <v>#N/A</v>
      </c>
      <c r="K432" s="121" t="str">
        <f t="shared" si="6"/>
        <v>Desarrollo Curricular</v>
      </c>
      <c r="L432" s="121" t="s">
        <v>462</v>
      </c>
    </row>
    <row r="433" spans="3:12" hidden="1" thickBot="1" x14ac:dyDescent="0.35">
      <c r="C433" s="196" t="s">
        <v>59</v>
      </c>
      <c r="D433" s="186"/>
      <c r="E433" s="177">
        <v>0</v>
      </c>
      <c r="F433" s="123">
        <f>IF(E431&lt;6,"",((E431-6)/12)*(G431/E431))</f>
        <v>0</v>
      </c>
      <c r="G433" s="120">
        <f>F433</f>
        <v>0</v>
      </c>
      <c r="H433" s="187"/>
      <c r="I433" s="124">
        <v>12910.14</v>
      </c>
      <c r="J433" s="124" t="e">
        <f>VLOOKUP(I433,[2]Presupuesto!$B$11:$C$586,2,0)</f>
        <v>#N/A</v>
      </c>
      <c r="K433" s="121" t="str">
        <f t="shared" si="6"/>
        <v>Desarrollo Curricular</v>
      </c>
      <c r="L433" s="121" t="s">
        <v>467</v>
      </c>
    </row>
    <row r="434" spans="3:12" hidden="1" thickBot="1" x14ac:dyDescent="0.35">
      <c r="C434" s="163" t="s">
        <v>60</v>
      </c>
      <c r="D434" s="227"/>
      <c r="E434" s="175">
        <v>12</v>
      </c>
      <c r="F434" s="141">
        <v>30000</v>
      </c>
      <c r="G434" s="136">
        <f>D434*E434*F434</f>
        <v>0</v>
      </c>
      <c r="H434" s="189"/>
      <c r="I434" s="137">
        <v>24900</v>
      </c>
      <c r="J434" s="137" t="e">
        <f>VLOOKUP(I434,[2]Presupuesto!$B$11:$C$586,2,0)</f>
        <v>#N/A</v>
      </c>
      <c r="K434" s="121" t="str">
        <f t="shared" si="6"/>
        <v>Desarrollo Curricular</v>
      </c>
      <c r="L434" s="121" t="s">
        <v>462</v>
      </c>
    </row>
    <row r="435" spans="3:12" ht="14.45" hidden="1" x14ac:dyDescent="0.3">
      <c r="C435" s="195" t="s">
        <v>58</v>
      </c>
      <c r="D435" s="186"/>
      <c r="E435" s="177">
        <v>0</v>
      </c>
      <c r="F435" s="123">
        <v>0</v>
      </c>
      <c r="G435" s="120">
        <f>F435</f>
        <v>0</v>
      </c>
      <c r="H435" s="187"/>
      <c r="I435" s="124">
        <v>24900</v>
      </c>
      <c r="J435" s="124" t="e">
        <f>VLOOKUP(I435,[2]Presupuesto!$B$11:$C$586,2,0)</f>
        <v>#N/A</v>
      </c>
      <c r="K435" s="121" t="str">
        <f t="shared" si="6"/>
        <v>Desarrollo Curricular</v>
      </c>
      <c r="L435" s="121" t="s">
        <v>462</v>
      </c>
    </row>
    <row r="436" spans="3:12" hidden="1" thickBot="1" x14ac:dyDescent="0.35">
      <c r="C436" s="196" t="s">
        <v>59</v>
      </c>
      <c r="D436" s="186"/>
      <c r="E436" s="177">
        <v>0</v>
      </c>
      <c r="F436" s="123">
        <v>0</v>
      </c>
      <c r="G436" s="120">
        <f>F436</f>
        <v>0</v>
      </c>
      <c r="H436" s="187"/>
      <c r="I436" s="124"/>
      <c r="J436" s="124" t="e">
        <f>VLOOKUP(I436,[2]Presupuesto!$B$11:$C$586,2,0)</f>
        <v>#N/A</v>
      </c>
      <c r="K436" s="121" t="str">
        <f t="shared" si="6"/>
        <v>Desarrollo Curricular</v>
      </c>
      <c r="L436" s="121" t="s">
        <v>462</v>
      </c>
    </row>
    <row r="437" spans="3:12" hidden="1" thickBot="1" x14ac:dyDescent="0.35">
      <c r="C437" s="163" t="s">
        <v>61</v>
      </c>
      <c r="D437" s="227"/>
      <c r="E437" s="175">
        <v>12</v>
      </c>
      <c r="F437" s="141">
        <v>30000</v>
      </c>
      <c r="G437" s="136">
        <f>D437*E437*F437</f>
        <v>0</v>
      </c>
      <c r="H437" s="189" t="s">
        <v>193</v>
      </c>
      <c r="I437" s="137">
        <v>11100.01</v>
      </c>
      <c r="J437" s="137" t="e">
        <f>VLOOKUP(I437,[2]Presupuesto!$B$11:$C$586,2,0)</f>
        <v>#N/A</v>
      </c>
      <c r="K437" s="121" t="str">
        <f t="shared" si="6"/>
        <v>Desarrollo Curricular</v>
      </c>
      <c r="L437" s="121" t="s">
        <v>462</v>
      </c>
    </row>
    <row r="438" spans="3:12" ht="14.45" hidden="1" x14ac:dyDescent="0.3">
      <c r="C438" s="195" t="s">
        <v>58</v>
      </c>
      <c r="D438" s="193"/>
      <c r="E438" s="154">
        <v>0</v>
      </c>
      <c r="F438" s="142">
        <f>IF(E437=0,"",(G437/E437)/12*E437)</f>
        <v>0</v>
      </c>
      <c r="G438" s="143">
        <f>F438</f>
        <v>0</v>
      </c>
      <c r="H438" s="187"/>
      <c r="I438" s="124">
        <v>11500</v>
      </c>
      <c r="J438" s="124" t="e">
        <f>VLOOKUP(I438,[2]Presupuesto!$B$11:$C$586,2,0)</f>
        <v>#N/A</v>
      </c>
      <c r="K438" s="121" t="str">
        <f t="shared" si="6"/>
        <v>Desarrollo Curricular</v>
      </c>
      <c r="L438" s="121" t="s">
        <v>462</v>
      </c>
    </row>
    <row r="439" spans="3:12" hidden="1" thickBot="1" x14ac:dyDescent="0.35">
      <c r="C439" s="197" t="s">
        <v>59</v>
      </c>
      <c r="D439" s="185"/>
      <c r="E439" s="155">
        <v>0</v>
      </c>
      <c r="F439" s="128">
        <f>IF(E437&lt;6,"",((E437-6)/12)*(G437/E437))</f>
        <v>0</v>
      </c>
      <c r="G439" s="128">
        <f>F439</f>
        <v>0</v>
      </c>
      <c r="H439" s="185"/>
      <c r="I439" s="129">
        <v>11500.02</v>
      </c>
      <c r="J439" s="147" t="e">
        <f>VLOOKUP(I439,[2]Presupuesto!$B$11:$C$586,2,0)</f>
        <v>#N/A</v>
      </c>
      <c r="K439" s="129" t="str">
        <f t="shared" si="6"/>
        <v>Desarrollo Curricular</v>
      </c>
      <c r="L439" s="147" t="s">
        <v>462</v>
      </c>
    </row>
    <row r="442" spans="3:12" x14ac:dyDescent="0.25">
      <c r="C442" s="72" t="s">
        <v>54</v>
      </c>
      <c r="D442" s="97"/>
      <c r="E442" s="72"/>
      <c r="F442" s="72"/>
      <c r="G442" s="72"/>
      <c r="H442" s="97"/>
      <c r="I442" s="72"/>
      <c r="J442" s="72"/>
    </row>
    <row r="443" spans="3:12" ht="15.75" thickBot="1" x14ac:dyDescent="0.3">
      <c r="C443" s="201"/>
      <c r="D443" s="97"/>
      <c r="E443" s="201"/>
      <c r="F443" s="201"/>
      <c r="G443" s="201"/>
      <c r="H443" s="97"/>
      <c r="I443" s="201"/>
      <c r="J443" s="201"/>
    </row>
    <row r="444" spans="3:12" ht="15.75" thickBot="1" x14ac:dyDescent="0.3">
      <c r="C444" s="71" t="s">
        <v>43</v>
      </c>
      <c r="D444" s="30">
        <f>SUM(G451:G501)</f>
        <v>7122097.5299999993</v>
      </c>
      <c r="E444" s="116"/>
      <c r="F444" s="116"/>
      <c r="G444" s="116"/>
      <c r="H444" s="94"/>
      <c r="I444" s="94"/>
      <c r="J444" s="94"/>
    </row>
    <row r="445" spans="3:12" x14ac:dyDescent="0.25">
      <c r="D445" s="31"/>
      <c r="E445" s="116"/>
      <c r="F445" s="116"/>
      <c r="G445" s="116"/>
      <c r="H445" s="94"/>
      <c r="I445" s="94"/>
      <c r="J445" s="94"/>
    </row>
    <row r="446" spans="3:12" x14ac:dyDescent="0.25">
      <c r="D446" s="31"/>
      <c r="E446" s="116"/>
      <c r="F446" s="116"/>
      <c r="G446" s="116"/>
      <c r="H446" s="94"/>
      <c r="I446" s="94"/>
      <c r="J446" s="94"/>
    </row>
    <row r="447" spans="3:12" ht="15.75" x14ac:dyDescent="0.25">
      <c r="C447" s="233" t="s">
        <v>458</v>
      </c>
      <c r="D447" s="234" t="s">
        <v>2178</v>
      </c>
      <c r="E447" s="116"/>
      <c r="F447" s="116"/>
      <c r="G447" s="116"/>
      <c r="H447" s="94"/>
      <c r="I447" s="94"/>
      <c r="J447" s="94"/>
    </row>
    <row r="448" spans="3:12" ht="18.75" x14ac:dyDescent="0.25">
      <c r="C448" s="247" t="s">
        <v>2179</v>
      </c>
      <c r="D448" s="31"/>
      <c r="E448" s="116"/>
      <c r="F448" s="116"/>
      <c r="G448" s="116"/>
      <c r="H448" s="94"/>
      <c r="I448" s="94"/>
      <c r="J448" s="94"/>
    </row>
    <row r="449" spans="3:12" ht="15.75" thickBot="1" x14ac:dyDescent="0.3">
      <c r="C449" s="201"/>
      <c r="D449" s="31"/>
      <c r="E449" s="116"/>
      <c r="F449" s="116"/>
      <c r="G449" s="116"/>
      <c r="H449" s="94"/>
      <c r="I449" s="94"/>
      <c r="J449" s="94"/>
    </row>
    <row r="450" spans="3:12" ht="30.75" thickBot="1" x14ac:dyDescent="0.3">
      <c r="C450" s="157" t="s">
        <v>44</v>
      </c>
      <c r="D450" s="161" t="s">
        <v>55</v>
      </c>
      <c r="E450" s="194" t="s">
        <v>56</v>
      </c>
      <c r="F450" s="161" t="s">
        <v>57</v>
      </c>
      <c r="G450" s="158" t="s">
        <v>27</v>
      </c>
      <c r="H450" s="156" t="s">
        <v>195</v>
      </c>
      <c r="I450" s="159" t="s">
        <v>46</v>
      </c>
      <c r="J450" s="159" t="s">
        <v>196</v>
      </c>
      <c r="K450" s="159" t="s">
        <v>478</v>
      </c>
      <c r="L450" s="159" t="s">
        <v>479</v>
      </c>
    </row>
    <row r="451" spans="3:12" hidden="1" thickBot="1" x14ac:dyDescent="0.35">
      <c r="C451" s="160" t="s">
        <v>671</v>
      </c>
      <c r="D451" s="227"/>
      <c r="E451" s="175">
        <v>12</v>
      </c>
      <c r="F451" s="440">
        <f>HLOOKUP($C451,$BZ$2:$CM$3,2,0)</f>
        <v>41436.800000000003</v>
      </c>
      <c r="G451" s="136">
        <f>D451*E451*F451</f>
        <v>0</v>
      </c>
      <c r="H451" s="189" t="s">
        <v>193</v>
      </c>
      <c r="I451" s="137" t="s">
        <v>319</v>
      </c>
      <c r="J451" s="137" t="str">
        <f>VLOOKUP(I451,[5]Presupuesto!$B$11:$C$586,2,0)</f>
        <v>SUELDOS Y SALARIOS BASICOS (11100-00)</v>
      </c>
      <c r="K451" s="258" t="s">
        <v>188</v>
      </c>
      <c r="L451" s="121" t="s">
        <v>462</v>
      </c>
    </row>
    <row r="452" spans="3:12" ht="14.45" hidden="1" x14ac:dyDescent="0.3">
      <c r="C452" s="195" t="s">
        <v>58</v>
      </c>
      <c r="D452" s="186"/>
      <c r="E452" s="177">
        <v>0</v>
      </c>
      <c r="F452" s="123">
        <f>IF(E451=0,"",(G451/E451)/12*E451)</f>
        <v>0</v>
      </c>
      <c r="G452" s="120">
        <f>F452</f>
        <v>0</v>
      </c>
      <c r="H452" s="187" t="s">
        <v>194</v>
      </c>
      <c r="I452" s="139" t="s">
        <v>320</v>
      </c>
      <c r="J452" s="139" t="str">
        <f>VLOOKUP(I452,[5]Presupuesto!$B$11:$C$586,2,0)</f>
        <v>RESTRIBUCIONES A PERSONAL DIRECTIVO Y DE CONTROL (11300-00)</v>
      </c>
      <c r="K452" s="121" t="str">
        <f>$K$17</f>
        <v>Desarrollo Curricular</v>
      </c>
      <c r="L452" s="121" t="s">
        <v>480</v>
      </c>
    </row>
    <row r="453" spans="3:12" hidden="1" thickBot="1" x14ac:dyDescent="0.35">
      <c r="C453" s="196" t="s">
        <v>59</v>
      </c>
      <c r="D453" s="186"/>
      <c r="E453" s="177">
        <v>0</v>
      </c>
      <c r="F453" s="140">
        <f>IF(E451&lt;6,"",((E451-6)/12)*(G451/E451))</f>
        <v>0</v>
      </c>
      <c r="G453" s="120">
        <f>F453</f>
        <v>0</v>
      </c>
      <c r="H453" s="187" t="s">
        <v>194</v>
      </c>
      <c r="I453" s="124">
        <v>11500.02</v>
      </c>
      <c r="J453" s="124" t="e">
        <f>VLOOKUP(I453,[5]Presupuesto!$B$11:$C$586,2,0)</f>
        <v>#N/A</v>
      </c>
      <c r="K453" s="121" t="str">
        <f t="shared" ref="K453:K501" si="7">$K$17</f>
        <v>Desarrollo Curricular</v>
      </c>
      <c r="L453" s="121" t="s">
        <v>463</v>
      </c>
    </row>
    <row r="454" spans="3:12" hidden="1" thickBot="1" x14ac:dyDescent="0.35">
      <c r="C454" s="160" t="s">
        <v>672</v>
      </c>
      <c r="D454" s="227"/>
      <c r="E454" s="175">
        <v>12</v>
      </c>
      <c r="F454" s="440">
        <f>HLOOKUP($C454,$BZ$2:$CM$3,2,0)</f>
        <v>37669.82</v>
      </c>
      <c r="G454" s="136">
        <f>D454*E454*F454</f>
        <v>0</v>
      </c>
      <c r="H454" s="189"/>
      <c r="I454" s="137">
        <v>11100.01</v>
      </c>
      <c r="J454" s="137" t="e">
        <f>VLOOKUP(I454,[5]Presupuesto!$B$11:$C$586,2,0)</f>
        <v>#N/A</v>
      </c>
      <c r="K454" s="121" t="s">
        <v>546</v>
      </c>
      <c r="L454" s="121" t="s">
        <v>463</v>
      </c>
    </row>
    <row r="455" spans="3:12" ht="14.45" hidden="1" x14ac:dyDescent="0.3">
      <c r="C455" s="195" t="s">
        <v>58</v>
      </c>
      <c r="D455" s="186"/>
      <c r="E455" s="177">
        <v>0</v>
      </c>
      <c r="F455" s="123">
        <f>IF(E454=0,"",(G454/E454)/12*E454)</f>
        <v>0</v>
      </c>
      <c r="G455" s="120">
        <f>F455</f>
        <v>0</v>
      </c>
      <c r="H455" s="187"/>
      <c r="I455" s="139">
        <v>11500</v>
      </c>
      <c r="J455" s="139" t="e">
        <f>VLOOKUP(I455,[5]Presupuesto!$B$11:$C$586,2,0)</f>
        <v>#N/A</v>
      </c>
      <c r="K455" s="121" t="str">
        <f t="shared" si="7"/>
        <v>Desarrollo Curricular</v>
      </c>
      <c r="L455" s="121" t="s">
        <v>463</v>
      </c>
    </row>
    <row r="456" spans="3:12" hidden="1" thickBot="1" x14ac:dyDescent="0.35">
      <c r="C456" s="196" t="s">
        <v>59</v>
      </c>
      <c r="D456" s="186"/>
      <c r="E456" s="177">
        <v>0</v>
      </c>
      <c r="F456" s="140">
        <f>IF(E454&lt;6,"",((E454-6)/12)*(G454/E454))</f>
        <v>0</v>
      </c>
      <c r="G456" s="120">
        <f>F456</f>
        <v>0</v>
      </c>
      <c r="H456" s="187"/>
      <c r="I456" s="124">
        <v>11500.02</v>
      </c>
      <c r="J456" s="124" t="e">
        <f>VLOOKUP(I456,[5]Presupuesto!$B$11:$C$586,2,0)</f>
        <v>#N/A</v>
      </c>
      <c r="K456" s="121" t="str">
        <f t="shared" si="7"/>
        <v>Desarrollo Curricular</v>
      </c>
      <c r="L456" s="121" t="s">
        <v>463</v>
      </c>
    </row>
    <row r="457" spans="3:12" hidden="1" thickBot="1" x14ac:dyDescent="0.35">
      <c r="C457" s="160" t="s">
        <v>673</v>
      </c>
      <c r="D457" s="227"/>
      <c r="E457" s="175">
        <v>12</v>
      </c>
      <c r="F457" s="440">
        <f>HLOOKUP($C457,$BZ$2:$CM$3,2,0)</f>
        <v>33902.839999999997</v>
      </c>
      <c r="G457" s="136">
        <f>D457*E457*F457</f>
        <v>0</v>
      </c>
      <c r="H457" s="189"/>
      <c r="I457" s="137">
        <v>11100.01</v>
      </c>
      <c r="J457" s="137" t="e">
        <f>VLOOKUP(I457,[5]Presupuesto!$B$11:$C$586,2,0)</f>
        <v>#N/A</v>
      </c>
      <c r="K457" s="121" t="s">
        <v>546</v>
      </c>
      <c r="L457" s="121" t="s">
        <v>463</v>
      </c>
    </row>
    <row r="458" spans="3:12" ht="14.45" hidden="1" x14ac:dyDescent="0.3">
      <c r="C458" s="195" t="s">
        <v>58</v>
      </c>
      <c r="D458" s="186"/>
      <c r="E458" s="177">
        <v>0</v>
      </c>
      <c r="F458" s="123">
        <f>IF(E457=0,"",(G457/E457)/12*E457)</f>
        <v>0</v>
      </c>
      <c r="G458" s="120">
        <f>F458</f>
        <v>0</v>
      </c>
      <c r="H458" s="187"/>
      <c r="I458" s="139">
        <v>11500</v>
      </c>
      <c r="J458" s="139" t="e">
        <f>VLOOKUP(I458,[5]Presupuesto!$B$11:$C$586,2,0)</f>
        <v>#N/A</v>
      </c>
      <c r="K458" s="121" t="str">
        <f t="shared" si="7"/>
        <v>Desarrollo Curricular</v>
      </c>
      <c r="L458" s="121" t="s">
        <v>463</v>
      </c>
    </row>
    <row r="459" spans="3:12" hidden="1" thickBot="1" x14ac:dyDescent="0.35">
      <c r="C459" s="196" t="s">
        <v>59</v>
      </c>
      <c r="D459" s="186"/>
      <c r="E459" s="177">
        <v>0</v>
      </c>
      <c r="F459" s="140">
        <f>IF(E457&lt;6,"",((E457-6)/12)*(G457/E457))</f>
        <v>0</v>
      </c>
      <c r="G459" s="120">
        <f>F459</f>
        <v>0</v>
      </c>
      <c r="H459" s="187"/>
      <c r="I459" s="124">
        <v>11500.02</v>
      </c>
      <c r="J459" s="124" t="e">
        <f>VLOOKUP(I459,[5]Presupuesto!$B$11:$C$586,2,0)</f>
        <v>#N/A</v>
      </c>
      <c r="K459" s="121" t="str">
        <f t="shared" si="7"/>
        <v>Desarrollo Curricular</v>
      </c>
      <c r="L459" s="121" t="s">
        <v>463</v>
      </c>
    </row>
    <row r="460" spans="3:12" hidden="1" thickBot="1" x14ac:dyDescent="0.35">
      <c r="C460" s="160" t="s">
        <v>674</v>
      </c>
      <c r="D460" s="227"/>
      <c r="E460" s="175">
        <v>12</v>
      </c>
      <c r="F460" s="440">
        <f>HLOOKUP($C460,$BZ$2:$CM$3,2,0)</f>
        <v>30135.85</v>
      </c>
      <c r="G460" s="136">
        <f>D460*E460*F460</f>
        <v>0</v>
      </c>
      <c r="H460" s="189"/>
      <c r="I460" s="137">
        <v>11100.01</v>
      </c>
      <c r="J460" s="137" t="e">
        <f>VLOOKUP(I460,[5]Presupuesto!$B$11:$C$586,2,0)</f>
        <v>#N/A</v>
      </c>
      <c r="K460" s="121" t="s">
        <v>546</v>
      </c>
      <c r="L460" s="121" t="s">
        <v>463</v>
      </c>
    </row>
    <row r="461" spans="3:12" ht="14.45" hidden="1" x14ac:dyDescent="0.3">
      <c r="C461" s="195" t="s">
        <v>58</v>
      </c>
      <c r="D461" s="186"/>
      <c r="E461" s="177">
        <v>0</v>
      </c>
      <c r="F461" s="123">
        <f>IF(E460=0,"",(G460/E460)/12*E460)</f>
        <v>0</v>
      </c>
      <c r="G461" s="120">
        <f>F461</f>
        <v>0</v>
      </c>
      <c r="H461" s="187"/>
      <c r="I461" s="139">
        <v>11500</v>
      </c>
      <c r="J461" s="139" t="e">
        <f>VLOOKUP(I461,[5]Presupuesto!$B$11:$C$586,2,0)</f>
        <v>#N/A</v>
      </c>
      <c r="K461" s="121" t="str">
        <f t="shared" si="7"/>
        <v>Desarrollo Curricular</v>
      </c>
      <c r="L461" s="121" t="s">
        <v>463</v>
      </c>
    </row>
    <row r="462" spans="3:12" hidden="1" thickBot="1" x14ac:dyDescent="0.35">
      <c r="C462" s="196" t="s">
        <v>59</v>
      </c>
      <c r="D462" s="186"/>
      <c r="E462" s="177">
        <v>0</v>
      </c>
      <c r="F462" s="140">
        <f>IF(E460&lt;6,"",((E460-6)/12)*(G460/E460))</f>
        <v>0</v>
      </c>
      <c r="G462" s="120">
        <f>F462</f>
        <v>0</v>
      </c>
      <c r="H462" s="187"/>
      <c r="I462" s="124">
        <v>11500.02</v>
      </c>
      <c r="J462" s="124" t="e">
        <f>VLOOKUP(I462,[5]Presupuesto!$B$11:$C$586,2,0)</f>
        <v>#N/A</v>
      </c>
      <c r="K462" s="121" t="str">
        <f t="shared" si="7"/>
        <v>Desarrollo Curricular</v>
      </c>
      <c r="L462" s="121" t="s">
        <v>463</v>
      </c>
    </row>
    <row r="463" spans="3:12" hidden="1" thickBot="1" x14ac:dyDescent="0.35">
      <c r="C463" s="160" t="s">
        <v>675</v>
      </c>
      <c r="D463" s="227"/>
      <c r="E463" s="175">
        <v>12</v>
      </c>
      <c r="F463" s="440">
        <f>HLOOKUP($C463,$BZ$2:$CM$3,2,0)</f>
        <v>28252.36</v>
      </c>
      <c r="G463" s="136">
        <f>D463*E463*F463</f>
        <v>0</v>
      </c>
      <c r="H463" s="189"/>
      <c r="I463" s="137">
        <v>11100.01</v>
      </c>
      <c r="J463" s="137" t="e">
        <f>VLOOKUP(I463,[5]Presupuesto!$B$11:$C$586,2,0)</f>
        <v>#N/A</v>
      </c>
      <c r="K463" s="121" t="s">
        <v>546</v>
      </c>
      <c r="L463" s="121" t="s">
        <v>463</v>
      </c>
    </row>
    <row r="464" spans="3:12" ht="14.45" hidden="1" x14ac:dyDescent="0.3">
      <c r="C464" s="195" t="s">
        <v>58</v>
      </c>
      <c r="D464" s="186"/>
      <c r="E464" s="177">
        <v>0</v>
      </c>
      <c r="F464" s="123">
        <f>IF(E463=0,"",(G463/E463)/12*E463)</f>
        <v>0</v>
      </c>
      <c r="G464" s="120">
        <f>F464</f>
        <v>0</v>
      </c>
      <c r="H464" s="187"/>
      <c r="I464" s="139">
        <v>11500</v>
      </c>
      <c r="J464" s="139" t="e">
        <f>VLOOKUP(I464,[5]Presupuesto!$B$11:$C$586,2,0)</f>
        <v>#N/A</v>
      </c>
      <c r="K464" s="121" t="str">
        <f t="shared" si="7"/>
        <v>Desarrollo Curricular</v>
      </c>
      <c r="L464" s="121" t="s">
        <v>463</v>
      </c>
    </row>
    <row r="465" spans="3:12" hidden="1" thickBot="1" x14ac:dyDescent="0.35">
      <c r="C465" s="196" t="s">
        <v>59</v>
      </c>
      <c r="D465" s="186"/>
      <c r="E465" s="177">
        <v>0</v>
      </c>
      <c r="F465" s="140">
        <f>IF(E463&lt;6,"",((E463-6)/12)*(G463/E463))</f>
        <v>0</v>
      </c>
      <c r="G465" s="120">
        <f>F465</f>
        <v>0</v>
      </c>
      <c r="H465" s="187"/>
      <c r="I465" s="124">
        <v>11500.02</v>
      </c>
      <c r="J465" s="124" t="e">
        <f>VLOOKUP(I465,[5]Presupuesto!$B$11:$C$586,2,0)</f>
        <v>#N/A</v>
      </c>
      <c r="K465" s="121" t="str">
        <f t="shared" si="7"/>
        <v>Desarrollo Curricular</v>
      </c>
      <c r="L465" s="121" t="s">
        <v>463</v>
      </c>
    </row>
    <row r="466" spans="3:12" hidden="1" thickBot="1" x14ac:dyDescent="0.35">
      <c r="C466" s="160" t="s">
        <v>676</v>
      </c>
      <c r="D466" s="227"/>
      <c r="E466" s="175">
        <v>12</v>
      </c>
      <c r="F466" s="440">
        <f>HLOOKUP($C466,$BZ$2:$CM$3,2,0)</f>
        <v>26368.87</v>
      </c>
      <c r="G466" s="136">
        <f>D466*E466*F466</f>
        <v>0</v>
      </c>
      <c r="H466" s="189"/>
      <c r="I466" s="137">
        <v>11100.01</v>
      </c>
      <c r="J466" s="137" t="e">
        <f>VLOOKUP(I466,[5]Presupuesto!$B$11:$C$586,2,0)</f>
        <v>#N/A</v>
      </c>
      <c r="K466" s="121" t="s">
        <v>546</v>
      </c>
      <c r="L466" s="121" t="s">
        <v>463</v>
      </c>
    </row>
    <row r="467" spans="3:12" ht="14.45" hidden="1" x14ac:dyDescent="0.3">
      <c r="C467" s="195" t="s">
        <v>58</v>
      </c>
      <c r="D467" s="186"/>
      <c r="E467" s="177">
        <v>0</v>
      </c>
      <c r="F467" s="123">
        <f>IF(E466=0,"",(G466/E466)/12*E466)</f>
        <v>0</v>
      </c>
      <c r="G467" s="120">
        <f>F467</f>
        <v>0</v>
      </c>
      <c r="H467" s="187"/>
      <c r="I467" s="139">
        <v>11500</v>
      </c>
      <c r="J467" s="139" t="e">
        <f>VLOOKUP(I467,[5]Presupuesto!$B$11:$C$586,2,0)</f>
        <v>#N/A</v>
      </c>
      <c r="K467" s="121" t="str">
        <f t="shared" si="7"/>
        <v>Desarrollo Curricular</v>
      </c>
      <c r="L467" s="121" t="s">
        <v>463</v>
      </c>
    </row>
    <row r="468" spans="3:12" hidden="1" thickBot="1" x14ac:dyDescent="0.35">
      <c r="C468" s="196" t="s">
        <v>59</v>
      </c>
      <c r="D468" s="186"/>
      <c r="E468" s="177">
        <v>0</v>
      </c>
      <c r="F468" s="140">
        <f>IF(E466&lt;6,"",((E466-6)/12)*(G466/E466))</f>
        <v>0</v>
      </c>
      <c r="G468" s="120">
        <f>F468</f>
        <v>0</v>
      </c>
      <c r="H468" s="187"/>
      <c r="I468" s="124">
        <v>11500.02</v>
      </c>
      <c r="J468" s="124" t="e">
        <f>VLOOKUP(I468,[5]Presupuesto!$B$11:$C$586,2,0)</f>
        <v>#N/A</v>
      </c>
      <c r="K468" s="121" t="str">
        <f t="shared" si="7"/>
        <v>Desarrollo Curricular</v>
      </c>
      <c r="L468" s="121" t="s">
        <v>463</v>
      </c>
    </row>
    <row r="469" spans="3:12" hidden="1" thickBot="1" x14ac:dyDescent="0.35">
      <c r="C469" s="160" t="s">
        <v>677</v>
      </c>
      <c r="D469" s="227"/>
      <c r="E469" s="175">
        <v>12</v>
      </c>
      <c r="F469" s="440">
        <f>HLOOKUP($C469,$BZ$2:$CM$3,2,0)</f>
        <v>17893.16</v>
      </c>
      <c r="G469" s="136">
        <f>D469*E469*F469</f>
        <v>0</v>
      </c>
      <c r="H469" s="189"/>
      <c r="I469" s="137">
        <v>11100.01</v>
      </c>
      <c r="J469" s="137" t="e">
        <f>VLOOKUP(I469,[5]Presupuesto!$B$11:$C$586,2,0)</f>
        <v>#N/A</v>
      </c>
      <c r="K469" s="121" t="s">
        <v>546</v>
      </c>
      <c r="L469" s="121" t="s">
        <v>463</v>
      </c>
    </row>
    <row r="470" spans="3:12" ht="14.45" hidden="1" x14ac:dyDescent="0.3">
      <c r="C470" s="195" t="s">
        <v>58</v>
      </c>
      <c r="D470" s="186"/>
      <c r="E470" s="177">
        <v>0</v>
      </c>
      <c r="F470" s="123">
        <f>IF(E469=0,"",(G469/E469)/12*E469)</f>
        <v>0</v>
      </c>
      <c r="G470" s="120">
        <f>F470</f>
        <v>0</v>
      </c>
      <c r="H470" s="187"/>
      <c r="I470" s="139">
        <v>11500</v>
      </c>
      <c r="J470" s="139" t="e">
        <f>VLOOKUP(I470,[5]Presupuesto!$B$11:$C$586,2,0)</f>
        <v>#N/A</v>
      </c>
      <c r="K470" s="121" t="str">
        <f t="shared" si="7"/>
        <v>Desarrollo Curricular</v>
      </c>
      <c r="L470" s="121" t="s">
        <v>463</v>
      </c>
    </row>
    <row r="471" spans="3:12" hidden="1" thickBot="1" x14ac:dyDescent="0.35">
      <c r="C471" s="196" t="s">
        <v>59</v>
      </c>
      <c r="D471" s="186"/>
      <c r="E471" s="177">
        <v>0</v>
      </c>
      <c r="F471" s="140">
        <f>IF(E469&lt;6,"",((E469-6)/12)*(G469/E469))</f>
        <v>0</v>
      </c>
      <c r="G471" s="120">
        <f>F471</f>
        <v>0</v>
      </c>
      <c r="H471" s="187"/>
      <c r="I471" s="124">
        <v>11500.02</v>
      </c>
      <c r="J471" s="124" t="e">
        <f>VLOOKUP(I471,[5]Presupuesto!$B$11:$C$586,2,0)</f>
        <v>#N/A</v>
      </c>
      <c r="K471" s="121" t="str">
        <f t="shared" si="7"/>
        <v>Desarrollo Curricular</v>
      </c>
      <c r="L471" s="121" t="s">
        <v>463</v>
      </c>
    </row>
    <row r="472" spans="3:12" ht="15.75" thickBot="1" x14ac:dyDescent="0.3">
      <c r="C472" s="160" t="s">
        <v>678</v>
      </c>
      <c r="D472" s="227">
        <v>9</v>
      </c>
      <c r="E472" s="175">
        <v>12</v>
      </c>
      <c r="F472" s="440">
        <f>HLOOKUP($C472,$BZ$2:$CM$3,2,0)</f>
        <v>16951.419999999998</v>
      </c>
      <c r="G472" s="136">
        <f>D472*E472*F472</f>
        <v>1830753.3599999999</v>
      </c>
      <c r="H472" s="189" t="s">
        <v>193</v>
      </c>
      <c r="I472" s="137" t="s">
        <v>685</v>
      </c>
      <c r="J472" s="137" t="str">
        <f>VLOOKUP(I472,[5]Presupuesto!$B$11:$C$586,2,0)</f>
        <v>SUELDOS Y SALARIOS PERMANENTES</v>
      </c>
      <c r="K472" s="121" t="s">
        <v>546</v>
      </c>
      <c r="L472" s="121" t="s">
        <v>463</v>
      </c>
    </row>
    <row r="473" spans="3:12" x14ac:dyDescent="0.25">
      <c r="C473" s="195" t="s">
        <v>58</v>
      </c>
      <c r="D473" s="186"/>
      <c r="E473" s="177">
        <v>0</v>
      </c>
      <c r="F473" s="123">
        <f>IF(E472=0,"",(G472/E472)/12*E472)</f>
        <v>152562.78</v>
      </c>
      <c r="G473" s="120">
        <f>F473</f>
        <v>152562.78</v>
      </c>
      <c r="H473" s="187" t="s">
        <v>193</v>
      </c>
      <c r="I473" s="139" t="s">
        <v>322</v>
      </c>
      <c r="J473" s="139" t="str">
        <f>VLOOKUP(I473,[5]Presupuesto!$B$11:$C$586,2,0)</f>
        <v>AGUINALDO Y DECIMOCUARTO MES (11500-00)</v>
      </c>
      <c r="K473" s="121" t="str">
        <f t="shared" si="7"/>
        <v>Desarrollo Curricular</v>
      </c>
      <c r="L473" s="121" t="s">
        <v>463</v>
      </c>
    </row>
    <row r="474" spans="3:12" ht="15.75" thickBot="1" x14ac:dyDescent="0.3">
      <c r="C474" s="196" t="s">
        <v>59</v>
      </c>
      <c r="D474" s="186"/>
      <c r="E474" s="177">
        <v>0</v>
      </c>
      <c r="F474" s="140">
        <f>IF(E472&lt;6,"",((E472-6)/12)*(G472/E472))</f>
        <v>76281.39</v>
      </c>
      <c r="G474" s="120">
        <f>F474</f>
        <v>76281.39</v>
      </c>
      <c r="H474" s="187" t="s">
        <v>193</v>
      </c>
      <c r="I474" s="124" t="s">
        <v>708</v>
      </c>
      <c r="J474" s="124" t="str">
        <f>VLOOKUP(I474,[5]Presupuesto!$B$11:$C$586,2,0)</f>
        <v>DECIMOCUARTO MES</v>
      </c>
      <c r="K474" s="121" t="str">
        <f t="shared" si="7"/>
        <v>Desarrollo Curricular</v>
      </c>
      <c r="L474" s="121" t="s">
        <v>463</v>
      </c>
    </row>
    <row r="475" spans="3:12" hidden="1" thickBot="1" x14ac:dyDescent="0.35">
      <c r="C475" s="160" t="s">
        <v>679</v>
      </c>
      <c r="D475" s="227"/>
      <c r="E475" s="175">
        <v>12</v>
      </c>
      <c r="F475" s="440">
        <f>HLOOKUP($C475,$BZ$2:$CM$3,2,0)</f>
        <v>13184.44</v>
      </c>
      <c r="G475" s="136">
        <f>D475*E475*F475</f>
        <v>0</v>
      </c>
      <c r="H475" s="189"/>
      <c r="I475" s="137">
        <v>11100.01</v>
      </c>
      <c r="J475" s="137" t="e">
        <f>VLOOKUP(I475,[5]Presupuesto!$B$11:$C$586,2,0)</f>
        <v>#N/A</v>
      </c>
      <c r="K475" s="121" t="s">
        <v>546</v>
      </c>
      <c r="L475" s="121" t="s">
        <v>463</v>
      </c>
    </row>
    <row r="476" spans="3:12" ht="14.45" hidden="1" x14ac:dyDescent="0.3">
      <c r="C476" s="195" t="s">
        <v>58</v>
      </c>
      <c r="D476" s="186"/>
      <c r="E476" s="177">
        <v>0</v>
      </c>
      <c r="F476" s="123">
        <f>IF(E475=0,"",(G475/E475)/12*E475)</f>
        <v>0</v>
      </c>
      <c r="G476" s="120">
        <f>F476</f>
        <v>0</v>
      </c>
      <c r="H476" s="187"/>
      <c r="I476" s="139">
        <v>11500</v>
      </c>
      <c r="J476" s="139" t="e">
        <f>VLOOKUP(I476,[5]Presupuesto!$B$11:$C$586,2,0)</f>
        <v>#N/A</v>
      </c>
      <c r="K476" s="121" t="str">
        <f t="shared" si="7"/>
        <v>Desarrollo Curricular</v>
      </c>
      <c r="L476" s="121" t="s">
        <v>463</v>
      </c>
    </row>
    <row r="477" spans="3:12" hidden="1" thickBot="1" x14ac:dyDescent="0.35">
      <c r="C477" s="196" t="s">
        <v>59</v>
      </c>
      <c r="D477" s="186"/>
      <c r="E477" s="177">
        <v>0</v>
      </c>
      <c r="F477" s="140">
        <f>IF(E475&lt;6,"",((E475-6)/12)*(G475/E475))</f>
        <v>0</v>
      </c>
      <c r="G477" s="120">
        <f>F477</f>
        <v>0</v>
      </c>
      <c r="H477" s="187"/>
      <c r="I477" s="124">
        <v>11500.02</v>
      </c>
      <c r="J477" s="124" t="e">
        <f>VLOOKUP(I477,[5]Presupuesto!$B$11:$C$586,2,0)</f>
        <v>#N/A</v>
      </c>
      <c r="K477" s="121" t="str">
        <f t="shared" si="7"/>
        <v>Desarrollo Curricular</v>
      </c>
      <c r="L477" s="121" t="s">
        <v>463</v>
      </c>
    </row>
    <row r="478" spans="3:12" hidden="1" thickBot="1" x14ac:dyDescent="0.35">
      <c r="C478" s="160" t="s">
        <v>680</v>
      </c>
      <c r="D478" s="227"/>
      <c r="E478" s="175">
        <v>12</v>
      </c>
      <c r="F478" s="440">
        <f>HLOOKUP($C478,$BZ$2:$CM$3,2,0)</f>
        <v>15032.56</v>
      </c>
      <c r="G478" s="136">
        <f>D478*E478*F478</f>
        <v>0</v>
      </c>
      <c r="H478" s="189"/>
      <c r="I478" s="137">
        <v>11100.01</v>
      </c>
      <c r="J478" s="137" t="e">
        <f>VLOOKUP(I478,[5]Presupuesto!$B$11:$C$586,2,0)</f>
        <v>#N/A</v>
      </c>
      <c r="K478" s="121" t="s">
        <v>546</v>
      </c>
      <c r="L478" s="121" t="s">
        <v>463</v>
      </c>
    </row>
    <row r="479" spans="3:12" ht="14.45" hidden="1" x14ac:dyDescent="0.3">
      <c r="C479" s="195" t="s">
        <v>58</v>
      </c>
      <c r="D479" s="186"/>
      <c r="E479" s="177">
        <v>0</v>
      </c>
      <c r="F479" s="123">
        <f>IF(E478=0,"",(G478/E478)/12*E478)</f>
        <v>0</v>
      </c>
      <c r="G479" s="120">
        <f>F479</f>
        <v>0</v>
      </c>
      <c r="H479" s="187"/>
      <c r="I479" s="139">
        <v>11500</v>
      </c>
      <c r="J479" s="139" t="e">
        <f>VLOOKUP(I479,[5]Presupuesto!$B$11:$C$586,2,0)</f>
        <v>#N/A</v>
      </c>
      <c r="K479" s="121" t="str">
        <f t="shared" si="7"/>
        <v>Desarrollo Curricular</v>
      </c>
      <c r="L479" s="121" t="s">
        <v>463</v>
      </c>
    </row>
    <row r="480" spans="3:12" hidden="1" thickBot="1" x14ac:dyDescent="0.35">
      <c r="C480" s="196" t="s">
        <v>59</v>
      </c>
      <c r="D480" s="186"/>
      <c r="E480" s="177">
        <v>0</v>
      </c>
      <c r="F480" s="140">
        <f>IF(E478&lt;6,"",((E478-6)/12)*(G478/E478))</f>
        <v>0</v>
      </c>
      <c r="G480" s="120">
        <f>F480</f>
        <v>0</v>
      </c>
      <c r="H480" s="187"/>
      <c r="I480" s="124">
        <v>11500.02</v>
      </c>
      <c r="J480" s="124" t="e">
        <f>VLOOKUP(I480,[5]Presupuesto!$B$11:$C$586,2,0)</f>
        <v>#N/A</v>
      </c>
      <c r="K480" s="121" t="str">
        <f t="shared" si="7"/>
        <v>Desarrollo Curricular</v>
      </c>
      <c r="L480" s="121" t="s">
        <v>463</v>
      </c>
    </row>
    <row r="481" spans="3:12" hidden="1" thickBot="1" x14ac:dyDescent="0.35">
      <c r="C481" s="160" t="s">
        <v>681</v>
      </c>
      <c r="D481" s="227"/>
      <c r="E481" s="175">
        <v>12</v>
      </c>
      <c r="F481" s="440">
        <f>HLOOKUP($C481,$BZ$2:$CM$3,2,0)</f>
        <v>13264.02</v>
      </c>
      <c r="G481" s="136">
        <f>D481*E481*F481</f>
        <v>0</v>
      </c>
      <c r="H481" s="189"/>
      <c r="I481" s="137">
        <v>11100.01</v>
      </c>
      <c r="J481" s="137" t="e">
        <f>VLOOKUP(I481,[5]Presupuesto!$B$11:$C$586,2,0)</f>
        <v>#N/A</v>
      </c>
      <c r="K481" s="121" t="s">
        <v>546</v>
      </c>
      <c r="L481" s="121" t="s">
        <v>463</v>
      </c>
    </row>
    <row r="482" spans="3:12" ht="14.45" hidden="1" x14ac:dyDescent="0.3">
      <c r="C482" s="195" t="s">
        <v>58</v>
      </c>
      <c r="D482" s="186"/>
      <c r="E482" s="177">
        <v>0</v>
      </c>
      <c r="F482" s="123">
        <f>IF(E481=0,"",(G481/E481)/12*E481)</f>
        <v>0</v>
      </c>
      <c r="G482" s="120">
        <f>F482</f>
        <v>0</v>
      </c>
      <c r="H482" s="187"/>
      <c r="I482" s="139">
        <v>11500</v>
      </c>
      <c r="J482" s="139" t="e">
        <f>VLOOKUP(I482,[5]Presupuesto!$B$11:$C$586,2,0)</f>
        <v>#N/A</v>
      </c>
      <c r="K482" s="121" t="str">
        <f t="shared" si="7"/>
        <v>Desarrollo Curricular</v>
      </c>
      <c r="L482" s="121" t="s">
        <v>463</v>
      </c>
    </row>
    <row r="483" spans="3:12" hidden="1" thickBot="1" x14ac:dyDescent="0.35">
      <c r="C483" s="196" t="s">
        <v>59</v>
      </c>
      <c r="D483" s="186"/>
      <c r="E483" s="177">
        <v>0</v>
      </c>
      <c r="F483" s="140">
        <f>IF(E481&lt;6,"",((E481-6)/12)*(G481/E481))</f>
        <v>0</v>
      </c>
      <c r="G483" s="120">
        <f>F483</f>
        <v>0</v>
      </c>
      <c r="H483" s="187"/>
      <c r="I483" s="124">
        <v>11500.02</v>
      </c>
      <c r="J483" s="124" t="e">
        <f>VLOOKUP(I483,[5]Presupuesto!$B$11:$C$586,2,0)</f>
        <v>#N/A</v>
      </c>
      <c r="K483" s="121" t="str">
        <f t="shared" si="7"/>
        <v>Desarrollo Curricular</v>
      </c>
      <c r="L483" s="121" t="s">
        <v>463</v>
      </c>
    </row>
    <row r="484" spans="3:12" hidden="1" thickBot="1" x14ac:dyDescent="0.35">
      <c r="C484" s="160" t="s">
        <v>682</v>
      </c>
      <c r="D484" s="227"/>
      <c r="E484" s="175">
        <v>12</v>
      </c>
      <c r="F484" s="440">
        <f>HLOOKUP($C484,$BZ$2:$CM$3,2,0)</f>
        <v>12379.75</v>
      </c>
      <c r="G484" s="136">
        <f>D484*E484*F484</f>
        <v>0</v>
      </c>
      <c r="H484" s="189"/>
      <c r="I484" s="137">
        <v>11100.01</v>
      </c>
      <c r="J484" s="137" t="e">
        <f>VLOOKUP(I484,[5]Presupuesto!$B$11:$C$586,2,0)</f>
        <v>#N/A</v>
      </c>
      <c r="K484" s="121" t="s">
        <v>546</v>
      </c>
      <c r="L484" s="121" t="s">
        <v>463</v>
      </c>
    </row>
    <row r="485" spans="3:12" ht="14.45" hidden="1" x14ac:dyDescent="0.3">
      <c r="C485" s="195" t="s">
        <v>58</v>
      </c>
      <c r="D485" s="186"/>
      <c r="E485" s="177">
        <v>0</v>
      </c>
      <c r="F485" s="123">
        <f>IF(E484=0,"",(G484/E484)/12*E484)</f>
        <v>0</v>
      </c>
      <c r="G485" s="120">
        <f>F485</f>
        <v>0</v>
      </c>
      <c r="H485" s="187"/>
      <c r="I485" s="139">
        <v>11500</v>
      </c>
      <c r="J485" s="139" t="e">
        <f>VLOOKUP(I485,[5]Presupuesto!$B$11:$C$586,2,0)</f>
        <v>#N/A</v>
      </c>
      <c r="K485" s="121" t="str">
        <f t="shared" si="7"/>
        <v>Desarrollo Curricular</v>
      </c>
      <c r="L485" s="121" t="s">
        <v>463</v>
      </c>
    </row>
    <row r="486" spans="3:12" hidden="1" thickBot="1" x14ac:dyDescent="0.35">
      <c r="C486" s="196" t="s">
        <v>59</v>
      </c>
      <c r="D486" s="186"/>
      <c r="E486" s="177">
        <v>0</v>
      </c>
      <c r="F486" s="140">
        <f>IF(E484&lt;6,"",((E484-6)/12)*(G484/E484))</f>
        <v>0</v>
      </c>
      <c r="G486" s="120">
        <f>F486</f>
        <v>0</v>
      </c>
      <c r="H486" s="187"/>
      <c r="I486" s="124">
        <v>11500.02</v>
      </c>
      <c r="J486" s="124" t="e">
        <f>VLOOKUP(I486,[5]Presupuesto!$B$11:$C$586,2,0)</f>
        <v>#N/A</v>
      </c>
      <c r="K486" s="121" t="str">
        <f t="shared" si="7"/>
        <v>Desarrollo Curricular</v>
      </c>
      <c r="L486" s="121" t="s">
        <v>463</v>
      </c>
    </row>
    <row r="487" spans="3:12" hidden="1" thickBot="1" x14ac:dyDescent="0.35">
      <c r="C487" s="160" t="s">
        <v>683</v>
      </c>
      <c r="D487" s="227"/>
      <c r="E487" s="175">
        <v>12</v>
      </c>
      <c r="F487" s="440">
        <f>HLOOKUP($C487,$BZ$2:$CM$3,2,0)</f>
        <v>439.49</v>
      </c>
      <c r="G487" s="136">
        <f>D487*E487*F487</f>
        <v>0</v>
      </c>
      <c r="H487" s="189"/>
      <c r="I487" s="137">
        <v>11100.01</v>
      </c>
      <c r="J487" s="137" t="e">
        <f>VLOOKUP(I487,[5]Presupuesto!$B$11:$C$586,2,0)</f>
        <v>#N/A</v>
      </c>
      <c r="K487" s="121" t="s">
        <v>546</v>
      </c>
      <c r="L487" s="121" t="s">
        <v>463</v>
      </c>
    </row>
    <row r="488" spans="3:12" ht="14.45" hidden="1" x14ac:dyDescent="0.3">
      <c r="C488" s="195" t="s">
        <v>58</v>
      </c>
      <c r="D488" s="186"/>
      <c r="E488" s="177">
        <v>0</v>
      </c>
      <c r="F488" s="123">
        <f>IF(E487=0,"",(G487/E487)/12*E487)</f>
        <v>0</v>
      </c>
      <c r="G488" s="120">
        <f>F488</f>
        <v>0</v>
      </c>
      <c r="H488" s="187"/>
      <c r="I488" s="139">
        <v>11500</v>
      </c>
      <c r="J488" s="139" t="e">
        <f>VLOOKUP(I488,[5]Presupuesto!$B$11:$C$586,2,0)</f>
        <v>#N/A</v>
      </c>
      <c r="K488" s="121" t="str">
        <f t="shared" si="7"/>
        <v>Desarrollo Curricular</v>
      </c>
      <c r="L488" s="121" t="s">
        <v>463</v>
      </c>
    </row>
    <row r="489" spans="3:12" hidden="1" thickBot="1" x14ac:dyDescent="0.35">
      <c r="C489" s="196" t="s">
        <v>59</v>
      </c>
      <c r="D489" s="186"/>
      <c r="E489" s="177">
        <v>0</v>
      </c>
      <c r="F489" s="140">
        <f>IF(E487&lt;6,"",((E487-6)/12)*(G487/E487))</f>
        <v>0</v>
      </c>
      <c r="G489" s="120">
        <f>F489</f>
        <v>0</v>
      </c>
      <c r="H489" s="187"/>
      <c r="I489" s="124">
        <v>11500.02</v>
      </c>
      <c r="J489" s="124" t="e">
        <f>VLOOKUP(I489,[5]Presupuesto!$B$11:$C$586,2,0)</f>
        <v>#N/A</v>
      </c>
      <c r="K489" s="121" t="str">
        <f t="shared" si="7"/>
        <v>Desarrollo Curricular</v>
      </c>
      <c r="L489" s="121" t="s">
        <v>463</v>
      </c>
    </row>
    <row r="490" spans="3:12" hidden="1" thickBot="1" x14ac:dyDescent="0.35">
      <c r="C490" s="160" t="s">
        <v>684</v>
      </c>
      <c r="D490" s="227"/>
      <c r="E490" s="175">
        <v>12</v>
      </c>
      <c r="F490" s="440">
        <f>HLOOKUP($C490,$BZ$2:$CM$3,2,0)</f>
        <v>1904.46</v>
      </c>
      <c r="G490" s="136">
        <f>D490*E490*F490</f>
        <v>0</v>
      </c>
      <c r="H490" s="189"/>
      <c r="I490" s="137">
        <v>11100.01</v>
      </c>
      <c r="J490" s="137" t="e">
        <f>VLOOKUP(I490,[5]Presupuesto!$B$11:$C$586,2,0)</f>
        <v>#N/A</v>
      </c>
      <c r="K490" s="121" t="s">
        <v>546</v>
      </c>
      <c r="L490" s="121" t="s">
        <v>463</v>
      </c>
    </row>
    <row r="491" spans="3:12" ht="14.45" hidden="1" x14ac:dyDescent="0.3">
      <c r="C491" s="195" t="s">
        <v>58</v>
      </c>
      <c r="D491" s="186"/>
      <c r="E491" s="177">
        <v>0</v>
      </c>
      <c r="F491" s="123">
        <f>IF(E490=0,"",(G490/E490)/12*E490)</f>
        <v>0</v>
      </c>
      <c r="G491" s="120">
        <f>F491</f>
        <v>0</v>
      </c>
      <c r="H491" s="187"/>
      <c r="I491" s="139">
        <v>11500</v>
      </c>
      <c r="J491" s="139" t="e">
        <f>VLOOKUP(I491,[5]Presupuesto!$B$11:$C$586,2,0)</f>
        <v>#N/A</v>
      </c>
      <c r="K491" s="121" t="str">
        <f t="shared" si="7"/>
        <v>Desarrollo Curricular</v>
      </c>
      <c r="L491" s="121" t="s">
        <v>463</v>
      </c>
    </row>
    <row r="492" spans="3:12" hidden="1" thickBot="1" x14ac:dyDescent="0.35">
      <c r="C492" s="196" t="s">
        <v>59</v>
      </c>
      <c r="D492" s="186"/>
      <c r="E492" s="177">
        <v>0</v>
      </c>
      <c r="F492" s="140">
        <f>IF(E490&lt;6,"",((E490-6)/12)*(G490/E490))</f>
        <v>0</v>
      </c>
      <c r="G492" s="120">
        <f>F492</f>
        <v>0</v>
      </c>
      <c r="H492" s="187"/>
      <c r="I492" s="124">
        <v>11500.02</v>
      </c>
      <c r="J492" s="124" t="e">
        <f>VLOOKUP(I492,[5]Presupuesto!$B$11:$C$586,2,0)</f>
        <v>#N/A</v>
      </c>
      <c r="K492" s="121" t="str">
        <f t="shared" si="7"/>
        <v>Desarrollo Curricular</v>
      </c>
      <c r="L492" s="121" t="s">
        <v>463</v>
      </c>
    </row>
    <row r="493" spans="3:12" ht="15.75" thickBot="1" x14ac:dyDescent="0.3">
      <c r="C493" s="163" t="s">
        <v>84</v>
      </c>
      <c r="D493" s="227">
        <v>15</v>
      </c>
      <c r="E493" s="175">
        <v>12</v>
      </c>
      <c r="F493" s="162">
        <v>25000</v>
      </c>
      <c r="G493" s="136">
        <f>D493*E493*F493</f>
        <v>4500000</v>
      </c>
      <c r="H493" s="189" t="s">
        <v>193</v>
      </c>
      <c r="I493" s="137" t="s">
        <v>779</v>
      </c>
      <c r="J493" s="137" t="str">
        <f>VLOOKUP(I493,[5]Presupuesto!$B$11:$C$586,2,0)</f>
        <v>SERV. DE PROFESIONALES Y TECNICOS EDUC, SUPERIOR</v>
      </c>
      <c r="K493" s="121" t="str">
        <f t="shared" si="7"/>
        <v>Desarrollo Curricular</v>
      </c>
      <c r="L493" s="121" t="s">
        <v>463</v>
      </c>
    </row>
    <row r="494" spans="3:12" x14ac:dyDescent="0.25">
      <c r="C494" s="195" t="s">
        <v>58</v>
      </c>
      <c r="D494" s="186"/>
      <c r="E494" s="177">
        <v>0</v>
      </c>
      <c r="F494" s="140">
        <f>IF(E493=0,"",(G493/E493)/12*E493)</f>
        <v>375000</v>
      </c>
      <c r="G494" s="120">
        <f>F494</f>
        <v>375000</v>
      </c>
      <c r="H494" s="187" t="s">
        <v>193</v>
      </c>
      <c r="I494" s="124" t="s">
        <v>322</v>
      </c>
      <c r="J494" s="124" t="str">
        <f>VLOOKUP(I494,[5]Presupuesto!$B$11:$C$586,2,0)</f>
        <v>AGUINALDO Y DECIMOCUARTO MES (11500-00)</v>
      </c>
      <c r="K494" s="121" t="str">
        <f t="shared" si="7"/>
        <v>Desarrollo Curricular</v>
      </c>
      <c r="L494" s="121" t="s">
        <v>462</v>
      </c>
    </row>
    <row r="495" spans="3:12" x14ac:dyDescent="0.25">
      <c r="C495" s="122" t="s">
        <v>59</v>
      </c>
      <c r="D495" s="186"/>
      <c r="E495" s="177">
        <v>0</v>
      </c>
      <c r="F495" s="123">
        <f>IF(E493&lt;6,"",((E493-6)/12)*(G493/E493))</f>
        <v>187500</v>
      </c>
      <c r="G495" s="120">
        <f>F495</f>
        <v>187500</v>
      </c>
      <c r="H495" s="187" t="s">
        <v>193</v>
      </c>
      <c r="I495" s="124" t="s">
        <v>708</v>
      </c>
      <c r="J495" s="124" t="str">
        <f>VLOOKUP(I495,[5]Presupuesto!$B$11:$C$586,2,0)</f>
        <v>DECIMOCUARTO MES</v>
      </c>
      <c r="K495" s="121" t="str">
        <f t="shared" si="7"/>
        <v>Desarrollo Curricular</v>
      </c>
      <c r="L495" s="121" t="s">
        <v>467</v>
      </c>
    </row>
    <row r="496" spans="3:12" hidden="1" thickBot="1" x14ac:dyDescent="0.35">
      <c r="C496" s="758" t="s">
        <v>60</v>
      </c>
      <c r="D496" s="227"/>
      <c r="E496" s="175">
        <v>12</v>
      </c>
      <c r="F496" s="141">
        <v>30000</v>
      </c>
      <c r="G496" s="136">
        <f>D496*E496*F496</f>
        <v>0</v>
      </c>
      <c r="H496" s="189"/>
      <c r="I496" s="137">
        <v>24900</v>
      </c>
      <c r="J496" s="137" t="e">
        <f>VLOOKUP(I496,[5]Presupuesto!$B$11:$C$586,2,0)</f>
        <v>#N/A</v>
      </c>
      <c r="K496" s="121" t="str">
        <f t="shared" si="7"/>
        <v>Desarrollo Curricular</v>
      </c>
      <c r="L496" s="121" t="s">
        <v>462</v>
      </c>
    </row>
    <row r="497" spans="3:12" ht="14.45" hidden="1" x14ac:dyDescent="0.3">
      <c r="C497" s="195" t="s">
        <v>58</v>
      </c>
      <c r="D497" s="186"/>
      <c r="E497" s="177">
        <v>0</v>
      </c>
      <c r="F497" s="123">
        <v>0</v>
      </c>
      <c r="G497" s="120">
        <f>F497</f>
        <v>0</v>
      </c>
      <c r="H497" s="187"/>
      <c r="I497" s="124">
        <v>24900</v>
      </c>
      <c r="J497" s="124" t="e">
        <f>VLOOKUP(I497,[5]Presupuesto!$B$11:$C$586,2,0)</f>
        <v>#N/A</v>
      </c>
      <c r="K497" s="121" t="str">
        <f t="shared" si="7"/>
        <v>Desarrollo Curricular</v>
      </c>
      <c r="L497" s="121" t="s">
        <v>462</v>
      </c>
    </row>
    <row r="498" spans="3:12" hidden="1" thickBot="1" x14ac:dyDescent="0.35">
      <c r="C498" s="196" t="s">
        <v>59</v>
      </c>
      <c r="D498" s="186"/>
      <c r="E498" s="177">
        <v>0</v>
      </c>
      <c r="F498" s="123">
        <v>0</v>
      </c>
      <c r="G498" s="120">
        <f>F498</f>
        <v>0</v>
      </c>
      <c r="H498" s="187"/>
      <c r="I498" s="124"/>
      <c r="J498" s="124" t="e">
        <f>VLOOKUP(I498,[5]Presupuesto!$B$11:$C$586,2,0)</f>
        <v>#N/A</v>
      </c>
      <c r="K498" s="121" t="str">
        <f t="shared" si="7"/>
        <v>Desarrollo Curricular</v>
      </c>
      <c r="L498" s="121" t="s">
        <v>462</v>
      </c>
    </row>
    <row r="499" spans="3:12" hidden="1" thickBot="1" x14ac:dyDescent="0.35">
      <c r="C499" s="163" t="s">
        <v>61</v>
      </c>
      <c r="D499" s="227"/>
      <c r="E499" s="175">
        <v>12</v>
      </c>
      <c r="F499" s="141">
        <v>30000</v>
      </c>
      <c r="G499" s="136">
        <f>D499*E499*F499</f>
        <v>0</v>
      </c>
      <c r="H499" s="189" t="s">
        <v>193</v>
      </c>
      <c r="I499" s="137">
        <v>11100.01</v>
      </c>
      <c r="J499" s="137" t="e">
        <f>VLOOKUP(I499,[5]Presupuesto!$B$11:$C$586,2,0)</f>
        <v>#N/A</v>
      </c>
      <c r="K499" s="121" t="str">
        <f t="shared" si="7"/>
        <v>Desarrollo Curricular</v>
      </c>
      <c r="L499" s="121" t="s">
        <v>462</v>
      </c>
    </row>
    <row r="500" spans="3:12" ht="14.45" hidden="1" x14ac:dyDescent="0.3">
      <c r="C500" s="195" t="s">
        <v>58</v>
      </c>
      <c r="D500" s="193"/>
      <c r="E500" s="154">
        <v>0</v>
      </c>
      <c r="F500" s="142">
        <f>IF(E499=0,"",(G499/E499)/12*E499)</f>
        <v>0</v>
      </c>
      <c r="G500" s="143">
        <f>F500</f>
        <v>0</v>
      </c>
      <c r="H500" s="187"/>
      <c r="I500" s="124">
        <v>11500</v>
      </c>
      <c r="J500" s="124" t="e">
        <f>VLOOKUP(I500,[5]Presupuesto!$B$11:$C$586,2,0)</f>
        <v>#N/A</v>
      </c>
      <c r="K500" s="121" t="str">
        <f t="shared" si="7"/>
        <v>Desarrollo Curricular</v>
      </c>
      <c r="L500" s="121" t="s">
        <v>462</v>
      </c>
    </row>
    <row r="501" spans="3:12" hidden="1" thickBot="1" x14ac:dyDescent="0.35">
      <c r="C501" s="197" t="s">
        <v>59</v>
      </c>
      <c r="D501" s="185"/>
      <c r="E501" s="155">
        <v>0</v>
      </c>
      <c r="F501" s="128">
        <f>IF(E499&lt;6,"",((E499-6)/12)*(G499/E499))</f>
        <v>0</v>
      </c>
      <c r="G501" s="128">
        <f>F501</f>
        <v>0</v>
      </c>
      <c r="H501" s="185"/>
      <c r="I501" s="129">
        <v>11500.02</v>
      </c>
      <c r="J501" s="147" t="e">
        <f>VLOOKUP(I501,[5]Presupuesto!$B$11:$C$586,2,0)</f>
        <v>#N/A</v>
      </c>
      <c r="K501" s="129" t="str">
        <f t="shared" si="7"/>
        <v>Desarrollo Curricular</v>
      </c>
      <c r="L501" s="147" t="s">
        <v>462</v>
      </c>
    </row>
  </sheetData>
  <conditionalFormatting sqref="E56">
    <cfRule type="cellIs" dxfId="21" priority="9" operator="greaterThan">
      <formula>12</formula>
    </cfRule>
  </conditionalFormatting>
  <conditionalFormatting sqref="E118">
    <cfRule type="cellIs" dxfId="20" priority="7" operator="greaterThan">
      <formula>12</formula>
    </cfRule>
  </conditionalFormatting>
  <conditionalFormatting sqref="E303">
    <cfRule type="cellIs" dxfId="19" priority="4" operator="greaterThan">
      <formula>12</formula>
    </cfRule>
  </conditionalFormatting>
  <conditionalFormatting sqref="E180">
    <cfRule type="cellIs" dxfId="18" priority="6" operator="greaterThan">
      <formula>12</formula>
    </cfRule>
  </conditionalFormatting>
  <conditionalFormatting sqref="E242">
    <cfRule type="cellIs" dxfId="17" priority="5" operator="greaterThan">
      <formula>12</formula>
    </cfRule>
  </conditionalFormatting>
  <conditionalFormatting sqref="E365">
    <cfRule type="cellIs" dxfId="16" priority="3" operator="greaterThan">
      <formula>12</formula>
    </cfRule>
  </conditionalFormatting>
  <conditionalFormatting sqref="E428">
    <cfRule type="cellIs" dxfId="15" priority="2" operator="greaterThan">
      <formula>12</formula>
    </cfRule>
  </conditionalFormatting>
  <conditionalFormatting sqref="E490">
    <cfRule type="cellIs" dxfId="14"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9:H129 H141:H191 H203:H253 H264:H314 H326:H376 H389:H439 H451:H501">
      <formula1>$R$2:$S$2</formula1>
    </dataValidation>
    <dataValidation type="list" allowBlank="1" showInputMessage="1" showErrorMessage="1" errorTitle="¡Ingreso Inválido!" error="Verifique el valor ingresado." sqref="I17:I67 I79:I129 I141:I191 I203:I253 I264:I314 I326:I376 I389:I439 I451:I501">
      <formula1>$A$1:$VD$1</formula1>
    </dataValidation>
    <dataValidation type="list" allowBlank="1" showInputMessage="1" showErrorMessage="1" errorTitle="¡Ingreso Inválido!" error="Seleccione una opción de la lista." promptTitle="Dimensión Estratégica" prompt="Seleccione una opción de la lista." sqref="K17:K67 K79:K129 K141:K191 K203:K253 K264:K314 K326:K376 K389:K439 K451:K501">
      <formula1>$A$2:$K$2</formula1>
    </dataValidation>
    <dataValidation type="list" allowBlank="1" showInputMessage="1" showErrorMessage="1" errorTitle="¡Ingreso Inválido!" error="Seleccione una opción de la lista" promptTitle="Mes Requerido" prompt="Seleccione el mes en el que requiere el recurso." sqref="L17:L67 L79:L129 L141:L191 L203:L253 L264:L314 L326:L376 L389:L439 L451:L501">
      <formula1>$U$2:$AF$2</formula1>
    </dataValidation>
    <dataValidation type="list" allowBlank="1" showInputMessage="1" showErrorMessage="1" sqref="C17 C20 C23 C26 C29 C32 C35 C38 C41 C44 C47 C50 C53 C56 C79 C82 C85 C88 C91 C94 C97 C100 C103 C106 C109 C112 C115 C118 C141 C144 C147 C150 C153 C156 C159 C162 C165 C168 C171 C174 C177 C180 C203 C206 C209 C212 C215 C218 C221 C224 C227 C230 C233 C236 C239 C242 C264 C267 C270 C273 C276 C279 C282 C285 C288 C291 C294 C297 C300 C303 C326 C329 C332 C335 C338 C341 C344 C347 C350 C353 C356 C359 C362 C365 C389 C392 C395 C398 C401 C404 C407 C410 C413 C416 C419 C422 C425 C428 C451 C454 C457 C460 C463 C466 C469 C472 C475 C478 C481 C484 C487 C490">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9"/>
  <sheetViews>
    <sheetView showGridLines="0" topLeftCell="A4" zoomScale="84" zoomScaleNormal="84" workbookViewId="0">
      <selection activeCell="D6" sqref="D6"/>
    </sheetView>
  </sheetViews>
  <sheetFormatPr baseColWidth="10" defaultColWidth="11.5703125" defaultRowHeight="15" x14ac:dyDescent="0.25"/>
  <cols>
    <col min="1" max="1" width="1.85546875" style="108" customWidth="1"/>
    <col min="2" max="2" width="33.5703125" style="108" bestFit="1" customWidth="1"/>
    <col min="3" max="3" width="41.7109375" style="108" customWidth="1"/>
    <col min="4" max="4" width="26.42578125" style="108" bestFit="1" customWidth="1"/>
    <col min="5" max="6" width="13.85546875" style="108" customWidth="1"/>
    <col min="7" max="7" width="13.85546875" style="95" customWidth="1"/>
    <col min="8" max="8" width="12.7109375" style="108" bestFit="1" customWidth="1"/>
    <col min="9" max="9" width="35.42578125" style="108" bestFit="1" customWidth="1"/>
    <col min="10" max="10" width="22.28515625" style="108" bestFit="1" customWidth="1"/>
    <col min="11" max="11" width="13.42578125" style="108" bestFit="1" customWidth="1"/>
    <col min="12" max="16384" width="11.5703125" style="108"/>
  </cols>
  <sheetData>
    <row r="1" spans="1:576" ht="25.9" hidden="1" x14ac:dyDescent="0.3">
      <c r="A1" s="211"/>
      <c r="B1" s="214"/>
      <c r="C1" s="205" t="s">
        <v>319</v>
      </c>
      <c r="D1" s="205" t="s">
        <v>685</v>
      </c>
      <c r="E1" s="205" t="s">
        <v>687</v>
      </c>
      <c r="F1" s="205" t="s">
        <v>689</v>
      </c>
      <c r="G1" s="205" t="s">
        <v>691</v>
      </c>
      <c r="H1" s="205" t="s">
        <v>693</v>
      </c>
      <c r="I1" s="205" t="s">
        <v>695</v>
      </c>
      <c r="J1" s="205" t="s">
        <v>320</v>
      </c>
      <c r="K1" s="205" t="s">
        <v>698</v>
      </c>
      <c r="L1" s="205" t="s">
        <v>321</v>
      </c>
      <c r="M1" s="205" t="s">
        <v>700</v>
      </c>
      <c r="N1" s="205" t="s">
        <v>702</v>
      </c>
      <c r="O1" s="205" t="s">
        <v>704</v>
      </c>
      <c r="P1" s="205" t="s">
        <v>322</v>
      </c>
      <c r="Q1" s="205" t="s">
        <v>705</v>
      </c>
      <c r="R1" s="205" t="s">
        <v>708</v>
      </c>
      <c r="S1" s="205" t="s">
        <v>323</v>
      </c>
      <c r="T1" s="205" t="s">
        <v>710</v>
      </c>
      <c r="U1" s="205" t="s">
        <v>324</v>
      </c>
      <c r="V1" s="205" t="s">
        <v>711</v>
      </c>
      <c r="W1" s="205" t="s">
        <v>712</v>
      </c>
      <c r="X1" s="205" t="s">
        <v>716</v>
      </c>
      <c r="Y1" s="205" t="s">
        <v>316</v>
      </c>
      <c r="Z1" s="205" t="s">
        <v>731</v>
      </c>
      <c r="AA1" s="214"/>
      <c r="AB1" s="205" t="s">
        <v>733</v>
      </c>
      <c r="AC1" s="205" t="s">
        <v>326</v>
      </c>
      <c r="AD1" s="205" t="s">
        <v>735</v>
      </c>
      <c r="AE1" s="205" t="s">
        <v>737</v>
      </c>
      <c r="AF1" s="205" t="s">
        <v>327</v>
      </c>
      <c r="AG1" s="205" t="s">
        <v>739</v>
      </c>
      <c r="AH1" s="205" t="s">
        <v>741</v>
      </c>
      <c r="AI1" s="205" t="s">
        <v>328</v>
      </c>
      <c r="AJ1" s="205" t="s">
        <v>742</v>
      </c>
      <c r="AK1" s="205" t="s">
        <v>744</v>
      </c>
      <c r="AL1" s="205" t="s">
        <v>745</v>
      </c>
      <c r="AM1" s="205" t="s">
        <v>746</v>
      </c>
      <c r="AN1" s="205" t="s">
        <v>748</v>
      </c>
      <c r="AO1" s="205" t="s">
        <v>750</v>
      </c>
      <c r="AP1" s="205" t="s">
        <v>751</v>
      </c>
      <c r="AQ1" s="205" t="s">
        <v>329</v>
      </c>
      <c r="AR1" s="205" t="s">
        <v>753</v>
      </c>
      <c r="AS1" s="205" t="s">
        <v>755</v>
      </c>
      <c r="AT1" s="205" t="s">
        <v>757</v>
      </c>
      <c r="AU1" s="205" t="s">
        <v>759</v>
      </c>
      <c r="AV1" s="205" t="s">
        <v>761</v>
      </c>
      <c r="AW1" s="205" t="s">
        <v>763</v>
      </c>
      <c r="AX1" s="205" t="s">
        <v>765</v>
      </c>
      <c r="AY1" s="205" t="s">
        <v>767</v>
      </c>
      <c r="AZ1" s="214"/>
      <c r="BA1" s="205" t="s">
        <v>331</v>
      </c>
      <c r="BB1" s="205" t="s">
        <v>789</v>
      </c>
      <c r="BC1" s="205" t="s">
        <v>332</v>
      </c>
      <c r="BD1" s="205" t="s">
        <v>791</v>
      </c>
      <c r="BE1" s="205" t="s">
        <v>793</v>
      </c>
      <c r="BF1" s="214"/>
      <c r="BG1" s="205" t="s">
        <v>334</v>
      </c>
      <c r="BH1" s="205" t="s">
        <v>795</v>
      </c>
      <c r="BI1" s="205" t="s">
        <v>335</v>
      </c>
      <c r="BJ1" s="205" t="s">
        <v>797</v>
      </c>
      <c r="BK1" s="205" t="s">
        <v>799</v>
      </c>
      <c r="BL1" s="205" t="s">
        <v>801</v>
      </c>
      <c r="BM1" s="214"/>
      <c r="BN1" s="205" t="s">
        <v>807</v>
      </c>
      <c r="BO1" s="205" t="s">
        <v>809</v>
      </c>
      <c r="BP1" s="205" t="s">
        <v>337</v>
      </c>
      <c r="BQ1" s="205" t="s">
        <v>803</v>
      </c>
      <c r="BR1" s="205" t="s">
        <v>805</v>
      </c>
      <c r="BS1" s="205" t="s">
        <v>338</v>
      </c>
      <c r="BT1" s="205" t="s">
        <v>811</v>
      </c>
      <c r="BU1" s="205" t="s">
        <v>339</v>
      </c>
      <c r="BV1" s="205" t="s">
        <v>812</v>
      </c>
      <c r="BW1" s="202"/>
      <c r="BX1" s="214"/>
      <c r="BY1" s="205" t="s">
        <v>340</v>
      </c>
      <c r="BZ1" s="205" t="s">
        <v>717</v>
      </c>
      <c r="CA1" s="205" t="s">
        <v>719</v>
      </c>
      <c r="CB1" s="205" t="s">
        <v>721</v>
      </c>
      <c r="CC1" s="205" t="s">
        <v>341</v>
      </c>
      <c r="CD1" s="205" t="s">
        <v>723</v>
      </c>
      <c r="CE1" s="205" t="s">
        <v>725</v>
      </c>
      <c r="CF1" s="205" t="s">
        <v>727</v>
      </c>
      <c r="CG1" s="205" t="s">
        <v>729</v>
      </c>
      <c r="CH1" s="202"/>
      <c r="CI1" s="214"/>
      <c r="CJ1" s="205" t="s">
        <v>342</v>
      </c>
      <c r="CK1" s="205" t="s">
        <v>769</v>
      </c>
      <c r="CL1" s="205" t="s">
        <v>771</v>
      </c>
      <c r="CM1" s="205" t="s">
        <v>773</v>
      </c>
      <c r="CN1" s="205" t="s">
        <v>775</v>
      </c>
      <c r="CO1" s="205" t="s">
        <v>777</v>
      </c>
      <c r="CP1" s="205" t="s">
        <v>779</v>
      </c>
      <c r="CQ1" s="205" t="s">
        <v>781</v>
      </c>
      <c r="CR1" s="205" t="s">
        <v>783</v>
      </c>
      <c r="CS1" s="205" t="s">
        <v>785</v>
      </c>
      <c r="CT1" s="205" t="s">
        <v>787</v>
      </c>
      <c r="CU1" s="202"/>
      <c r="CV1" s="214"/>
      <c r="CW1" s="205" t="s">
        <v>813</v>
      </c>
      <c r="CX1" s="205" t="s">
        <v>814</v>
      </c>
      <c r="CY1" s="205" t="s">
        <v>816</v>
      </c>
      <c r="CZ1" s="205" t="s">
        <v>345</v>
      </c>
      <c r="DA1" s="205" t="s">
        <v>818</v>
      </c>
      <c r="DB1" s="205" t="s">
        <v>820</v>
      </c>
      <c r="DC1" s="205" t="s">
        <v>822</v>
      </c>
      <c r="DD1" s="205" t="s">
        <v>824</v>
      </c>
      <c r="DE1" s="205" t="s">
        <v>826</v>
      </c>
      <c r="DF1" s="205" t="s">
        <v>828</v>
      </c>
      <c r="DG1" s="214"/>
      <c r="DH1" s="205" t="s">
        <v>347</v>
      </c>
      <c r="DI1" s="205" t="s">
        <v>830</v>
      </c>
      <c r="DJ1" s="205" t="s">
        <v>348</v>
      </c>
      <c r="DK1" s="205" t="s">
        <v>832</v>
      </c>
      <c r="DL1" s="205" t="s">
        <v>834</v>
      </c>
      <c r="DM1" s="205" t="s">
        <v>836</v>
      </c>
      <c r="DN1" s="205" t="s">
        <v>838</v>
      </c>
      <c r="DO1" s="205" t="s">
        <v>840</v>
      </c>
      <c r="DP1" s="205" t="s">
        <v>842</v>
      </c>
      <c r="DQ1" s="205" t="s">
        <v>844</v>
      </c>
      <c r="DR1" s="205" t="s">
        <v>349</v>
      </c>
      <c r="DS1" s="205" t="s">
        <v>846</v>
      </c>
      <c r="DT1" s="205" t="s">
        <v>848</v>
      </c>
      <c r="DU1" s="205" t="s">
        <v>850</v>
      </c>
      <c r="DV1" s="214"/>
      <c r="DW1" s="205" t="s">
        <v>852</v>
      </c>
      <c r="DX1" s="205" t="s">
        <v>351</v>
      </c>
      <c r="DY1" s="205" t="s">
        <v>854</v>
      </c>
      <c r="DZ1" s="205" t="s">
        <v>352</v>
      </c>
      <c r="EA1" s="205" t="s">
        <v>856</v>
      </c>
      <c r="EB1" s="205" t="s">
        <v>858</v>
      </c>
      <c r="EC1" s="205" t="s">
        <v>860</v>
      </c>
      <c r="ED1" s="205" t="s">
        <v>862</v>
      </c>
      <c r="EE1" s="205" t="s">
        <v>864</v>
      </c>
      <c r="EF1" s="205" t="s">
        <v>866</v>
      </c>
      <c r="EG1" s="205" t="s">
        <v>868</v>
      </c>
      <c r="EH1" s="205" t="s">
        <v>870</v>
      </c>
      <c r="EI1" s="205" t="s">
        <v>872</v>
      </c>
      <c r="EJ1" s="205" t="s">
        <v>874</v>
      </c>
      <c r="EK1" s="205" t="s">
        <v>876</v>
      </c>
      <c r="EL1" s="214"/>
      <c r="EM1" s="205" t="s">
        <v>878</v>
      </c>
      <c r="EN1" s="205" t="s">
        <v>354</v>
      </c>
      <c r="EO1" s="205" t="s">
        <v>880</v>
      </c>
      <c r="EP1" s="205" t="s">
        <v>882</v>
      </c>
      <c r="EQ1" s="205" t="s">
        <v>355</v>
      </c>
      <c r="ER1" s="205" t="s">
        <v>884</v>
      </c>
      <c r="ES1" s="205" t="s">
        <v>886</v>
      </c>
      <c r="ET1" s="205" t="s">
        <v>356</v>
      </c>
      <c r="EU1" s="205" t="s">
        <v>888</v>
      </c>
      <c r="EV1" s="205" t="s">
        <v>890</v>
      </c>
      <c r="EW1" s="205" t="s">
        <v>892</v>
      </c>
      <c r="EX1" s="205" t="s">
        <v>357</v>
      </c>
      <c r="EY1" s="205" t="s">
        <v>894</v>
      </c>
      <c r="EZ1" s="205" t="s">
        <v>896</v>
      </c>
      <c r="FA1" s="214"/>
      <c r="FB1" s="205" t="s">
        <v>359</v>
      </c>
      <c r="FC1" s="205" t="s">
        <v>898</v>
      </c>
      <c r="FD1" s="205" t="s">
        <v>900</v>
      </c>
      <c r="FE1" s="205" t="s">
        <v>902</v>
      </c>
      <c r="FF1" s="205" t="s">
        <v>904</v>
      </c>
      <c r="FG1" s="205" t="s">
        <v>360</v>
      </c>
      <c r="FH1" s="205" t="s">
        <v>906</v>
      </c>
      <c r="FI1" s="205" t="s">
        <v>908</v>
      </c>
      <c r="FJ1" s="205" t="s">
        <v>910</v>
      </c>
      <c r="FK1" s="205" t="s">
        <v>912</v>
      </c>
      <c r="FL1" s="205" t="s">
        <v>914</v>
      </c>
      <c r="FM1" s="205" t="s">
        <v>361</v>
      </c>
      <c r="FN1" s="205" t="s">
        <v>917</v>
      </c>
      <c r="FO1" s="205" t="s">
        <v>362</v>
      </c>
      <c r="FP1" s="205" t="s">
        <v>920</v>
      </c>
      <c r="FQ1" s="205" t="s">
        <v>921</v>
      </c>
      <c r="FR1" s="205" t="s">
        <v>923</v>
      </c>
      <c r="FS1" s="205" t="s">
        <v>363</v>
      </c>
      <c r="FT1" s="205" t="s">
        <v>926</v>
      </c>
      <c r="FU1" s="205" t="s">
        <v>927</v>
      </c>
      <c r="FV1" s="205" t="s">
        <v>929</v>
      </c>
      <c r="FW1" s="205" t="s">
        <v>364</v>
      </c>
      <c r="FX1" s="205" t="s">
        <v>932</v>
      </c>
      <c r="FY1" s="205" t="s">
        <v>934</v>
      </c>
      <c r="FZ1" s="205" t="s">
        <v>936</v>
      </c>
      <c r="GA1" s="214"/>
      <c r="GB1" s="205" t="s">
        <v>366</v>
      </c>
      <c r="GC1" s="205" t="s">
        <v>367</v>
      </c>
      <c r="GD1" s="214"/>
      <c r="GE1" s="205" t="s">
        <v>369</v>
      </c>
      <c r="GF1" s="205" t="s">
        <v>959</v>
      </c>
      <c r="GG1" s="205" t="s">
        <v>961</v>
      </c>
      <c r="GH1" s="205" t="s">
        <v>963</v>
      </c>
      <c r="GI1" s="205" t="s">
        <v>965</v>
      </c>
      <c r="GJ1" s="205" t="s">
        <v>967</v>
      </c>
      <c r="GK1" s="214"/>
      <c r="GL1" s="205" t="s">
        <v>371</v>
      </c>
      <c r="GM1" s="205" t="s">
        <v>969</v>
      </c>
      <c r="GN1" s="205" t="s">
        <v>971</v>
      </c>
      <c r="GO1" s="205" t="s">
        <v>973</v>
      </c>
      <c r="GP1" s="205" t="s">
        <v>975</v>
      </c>
      <c r="GQ1" s="205" t="s">
        <v>977</v>
      </c>
      <c r="GR1" s="205" t="s">
        <v>979</v>
      </c>
      <c r="GS1" s="202"/>
      <c r="GT1" s="214"/>
      <c r="GU1" s="205" t="s">
        <v>372</v>
      </c>
      <c r="GV1" s="205" t="s">
        <v>938</v>
      </c>
      <c r="GW1" s="205" t="s">
        <v>940</v>
      </c>
      <c r="GX1" s="205" t="s">
        <v>942</v>
      </c>
      <c r="GY1" s="205" t="s">
        <v>944</v>
      </c>
      <c r="GZ1" s="205" t="s">
        <v>946</v>
      </c>
      <c r="HA1" s="205" t="s">
        <v>948</v>
      </c>
      <c r="HB1" s="214"/>
      <c r="HC1" s="205" t="s">
        <v>373</v>
      </c>
      <c r="HD1" s="205" t="s">
        <v>950</v>
      </c>
      <c r="HE1" s="205" t="s">
        <v>952</v>
      </c>
      <c r="HF1" s="205" t="s">
        <v>953</v>
      </c>
      <c r="HG1" s="205" t="s">
        <v>374</v>
      </c>
      <c r="HH1" s="205" t="s">
        <v>956</v>
      </c>
      <c r="HI1" s="205" t="s">
        <v>957</v>
      </c>
      <c r="HJ1" s="202"/>
      <c r="HK1" s="214"/>
      <c r="HL1" s="205" t="s">
        <v>377</v>
      </c>
      <c r="HM1" s="205" t="s">
        <v>981</v>
      </c>
      <c r="HN1" s="205" t="s">
        <v>983</v>
      </c>
      <c r="HO1" s="205" t="s">
        <v>985</v>
      </c>
      <c r="HP1" s="205" t="s">
        <v>987</v>
      </c>
      <c r="HQ1" s="205" t="s">
        <v>378</v>
      </c>
      <c r="HR1" s="205" t="s">
        <v>990</v>
      </c>
      <c r="HS1" s="214"/>
      <c r="HT1" s="205" t="s">
        <v>992</v>
      </c>
      <c r="HU1" s="205" t="s">
        <v>994</v>
      </c>
      <c r="HV1" s="205" t="s">
        <v>380</v>
      </c>
      <c r="HW1" s="205" t="s">
        <v>997</v>
      </c>
      <c r="HX1" s="205" t="s">
        <v>999</v>
      </c>
      <c r="HY1" s="205" t="s">
        <v>1000</v>
      </c>
      <c r="HZ1" s="205" t="s">
        <v>1002</v>
      </c>
      <c r="IA1" s="214"/>
      <c r="IB1" s="205" t="s">
        <v>1004</v>
      </c>
      <c r="IC1" s="205" t="s">
        <v>1006</v>
      </c>
      <c r="ID1" s="205" t="s">
        <v>1008</v>
      </c>
      <c r="IE1" s="205" t="s">
        <v>382</v>
      </c>
      <c r="IF1" s="205" t="s">
        <v>1010</v>
      </c>
      <c r="IG1" s="205" t="s">
        <v>1012</v>
      </c>
      <c r="IH1" s="205" t="s">
        <v>383</v>
      </c>
      <c r="II1" s="205" t="s">
        <v>1014</v>
      </c>
      <c r="IJ1" s="205" t="s">
        <v>1016</v>
      </c>
      <c r="IK1" s="205" t="s">
        <v>384</v>
      </c>
      <c r="IL1" s="205" t="s">
        <v>1018</v>
      </c>
      <c r="IM1" s="205" t="s">
        <v>1020</v>
      </c>
      <c r="IN1" s="205" t="s">
        <v>1022</v>
      </c>
      <c r="IO1" s="205" t="s">
        <v>1024</v>
      </c>
      <c r="IP1" s="205" t="s">
        <v>385</v>
      </c>
      <c r="IQ1" s="205" t="s">
        <v>1026</v>
      </c>
      <c r="IR1" s="214"/>
      <c r="IS1" s="205" t="s">
        <v>1034</v>
      </c>
      <c r="IT1" s="205" t="s">
        <v>1036</v>
      </c>
      <c r="IU1" s="205" t="s">
        <v>387</v>
      </c>
      <c r="IV1" s="205" t="s">
        <v>1038</v>
      </c>
      <c r="IW1" s="205" t="s">
        <v>1040</v>
      </c>
      <c r="IX1" s="205" t="s">
        <v>1042</v>
      </c>
      <c r="IY1" s="214"/>
      <c r="IZ1" s="205" t="s">
        <v>1044</v>
      </c>
      <c r="JA1" s="205" t="s">
        <v>389</v>
      </c>
      <c r="JB1" s="205" t="s">
        <v>1047</v>
      </c>
      <c r="JC1" s="205" t="s">
        <v>1049</v>
      </c>
      <c r="JD1" s="205" t="s">
        <v>1051</v>
      </c>
      <c r="JE1" s="205" t="s">
        <v>1053</v>
      </c>
      <c r="JF1" s="205" t="s">
        <v>1055</v>
      </c>
      <c r="JG1" s="205" t="s">
        <v>1057</v>
      </c>
      <c r="JH1" s="205" t="s">
        <v>390</v>
      </c>
      <c r="JI1" s="205" t="s">
        <v>1060</v>
      </c>
      <c r="JJ1" s="205" t="s">
        <v>1062</v>
      </c>
      <c r="JK1" s="205" t="s">
        <v>1064</v>
      </c>
      <c r="JL1" s="205" t="s">
        <v>1066</v>
      </c>
      <c r="JM1" s="205" t="s">
        <v>1068</v>
      </c>
      <c r="JN1" s="205" t="s">
        <v>1070</v>
      </c>
      <c r="JO1" s="205" t="s">
        <v>1072</v>
      </c>
      <c r="JP1" s="205" t="s">
        <v>1074</v>
      </c>
      <c r="JQ1" s="205" t="s">
        <v>391</v>
      </c>
      <c r="JR1" s="205" t="s">
        <v>1077</v>
      </c>
      <c r="JS1" s="205" t="s">
        <v>1079</v>
      </c>
      <c r="JT1" s="205" t="s">
        <v>1081</v>
      </c>
      <c r="JU1" s="205" t="s">
        <v>1083</v>
      </c>
      <c r="JV1" s="205" t="s">
        <v>1084</v>
      </c>
      <c r="JW1" s="205" t="s">
        <v>1086</v>
      </c>
      <c r="JX1" s="205" t="s">
        <v>1088</v>
      </c>
      <c r="JY1" s="205" t="s">
        <v>1090</v>
      </c>
      <c r="JZ1" s="205" t="s">
        <v>1092</v>
      </c>
      <c r="KA1" s="205" t="s">
        <v>1094</v>
      </c>
      <c r="KB1" s="205" t="s">
        <v>1096</v>
      </c>
      <c r="KC1" s="205" t="s">
        <v>1098</v>
      </c>
      <c r="KD1" s="205" t="s">
        <v>1100</v>
      </c>
      <c r="KE1" s="205" t="s">
        <v>1102</v>
      </c>
      <c r="KF1" s="205" t="s">
        <v>1104</v>
      </c>
      <c r="KG1" s="205" t="s">
        <v>1106</v>
      </c>
      <c r="KH1" s="205" t="s">
        <v>1108</v>
      </c>
      <c r="KI1" s="205" t="s">
        <v>1110</v>
      </c>
      <c r="KJ1" s="205" t="s">
        <v>1112</v>
      </c>
      <c r="KK1" s="205" t="s">
        <v>1114</v>
      </c>
      <c r="KL1" s="205" t="s">
        <v>1116</v>
      </c>
      <c r="KM1" s="205" t="s">
        <v>1118</v>
      </c>
      <c r="KN1" s="205" t="s">
        <v>1120</v>
      </c>
      <c r="KO1" s="205" t="s">
        <v>1122</v>
      </c>
      <c r="KP1" s="205" t="s">
        <v>1124</v>
      </c>
      <c r="KQ1" s="205" t="s">
        <v>1126</v>
      </c>
      <c r="KR1" s="214"/>
      <c r="KS1" s="205" t="s">
        <v>1128</v>
      </c>
      <c r="KT1" s="205" t="s">
        <v>393</v>
      </c>
      <c r="KU1" s="205" t="s">
        <v>1131</v>
      </c>
      <c r="KV1" s="205" t="s">
        <v>1133</v>
      </c>
      <c r="KW1" s="205" t="s">
        <v>1135</v>
      </c>
      <c r="KX1" s="205" t="s">
        <v>1137</v>
      </c>
      <c r="KY1" s="205" t="s">
        <v>394</v>
      </c>
      <c r="KZ1" s="205" t="s">
        <v>1140</v>
      </c>
      <c r="LA1" s="205" t="s">
        <v>1142</v>
      </c>
      <c r="LB1" s="205" t="s">
        <v>1144</v>
      </c>
      <c r="LC1" s="205" t="s">
        <v>1146</v>
      </c>
      <c r="LD1" s="205" t="s">
        <v>1148</v>
      </c>
      <c r="LE1" s="205" t="s">
        <v>1150</v>
      </c>
      <c r="LF1" s="205" t="s">
        <v>1152</v>
      </c>
      <c r="LG1" s="202"/>
      <c r="LH1" s="214"/>
      <c r="LI1" s="205" t="s">
        <v>395</v>
      </c>
      <c r="LJ1" s="205" t="s">
        <v>1028</v>
      </c>
      <c r="LK1" s="205" t="s">
        <v>1030</v>
      </c>
      <c r="LL1" s="205" t="s">
        <v>1032</v>
      </c>
      <c r="LM1" s="202"/>
      <c r="LN1" s="214"/>
      <c r="LO1" s="205" t="s">
        <v>398</v>
      </c>
      <c r="LP1" s="205" t="s">
        <v>399</v>
      </c>
      <c r="LQ1" s="214"/>
      <c r="LR1" s="205" t="s">
        <v>401</v>
      </c>
      <c r="LS1" s="205" t="s">
        <v>1172</v>
      </c>
      <c r="LT1" s="205" t="s">
        <v>1174</v>
      </c>
      <c r="LU1" s="205" t="s">
        <v>1175</v>
      </c>
      <c r="LV1" s="205" t="s">
        <v>1177</v>
      </c>
      <c r="LW1" s="205" t="s">
        <v>1178</v>
      </c>
      <c r="LX1" s="205" t="s">
        <v>1180</v>
      </c>
      <c r="LY1" s="205" t="s">
        <v>1182</v>
      </c>
      <c r="LZ1" s="205" t="s">
        <v>1184</v>
      </c>
      <c r="MA1" s="205" t="s">
        <v>1186</v>
      </c>
      <c r="MB1" s="205" t="s">
        <v>402</v>
      </c>
      <c r="MC1" s="205" t="s">
        <v>1189</v>
      </c>
      <c r="MD1" s="205" t="s">
        <v>1190</v>
      </c>
      <c r="ME1" s="205" t="s">
        <v>1192</v>
      </c>
      <c r="MF1" s="205" t="s">
        <v>403</v>
      </c>
      <c r="MG1" s="205" t="s">
        <v>1195</v>
      </c>
      <c r="MH1" s="205" t="s">
        <v>1196</v>
      </c>
      <c r="MI1" s="205" t="s">
        <v>1198</v>
      </c>
      <c r="MJ1" s="205" t="s">
        <v>1200</v>
      </c>
      <c r="MK1" s="205" t="s">
        <v>404</v>
      </c>
      <c r="ML1" s="205" t="s">
        <v>1203</v>
      </c>
      <c r="MM1" s="205" t="s">
        <v>1205</v>
      </c>
      <c r="MN1" s="205" t="s">
        <v>1207</v>
      </c>
      <c r="MO1" s="205" t="s">
        <v>1209</v>
      </c>
      <c r="MP1" s="205" t="s">
        <v>405</v>
      </c>
      <c r="MQ1" s="205" t="s">
        <v>1212</v>
      </c>
      <c r="MR1" s="205" t="s">
        <v>1214</v>
      </c>
      <c r="MS1" s="205" t="s">
        <v>1216</v>
      </c>
      <c r="MT1" s="205" t="s">
        <v>1218</v>
      </c>
      <c r="MU1" s="205" t="s">
        <v>1220</v>
      </c>
      <c r="MV1" s="205" t="s">
        <v>1222</v>
      </c>
      <c r="MW1" s="205" t="s">
        <v>1224</v>
      </c>
      <c r="MX1" s="205" t="s">
        <v>1226</v>
      </c>
      <c r="MY1" s="205" t="s">
        <v>1228</v>
      </c>
      <c r="MZ1" s="205" t="s">
        <v>1230</v>
      </c>
      <c r="NA1" s="205" t="s">
        <v>1232</v>
      </c>
      <c r="NB1" s="205" t="s">
        <v>1233</v>
      </c>
      <c r="NC1" s="214"/>
      <c r="ND1" s="205" t="s">
        <v>407</v>
      </c>
      <c r="NE1" s="205" t="s">
        <v>1235</v>
      </c>
      <c r="NF1" s="205" t="s">
        <v>1237</v>
      </c>
      <c r="NG1" s="205" t="s">
        <v>1239</v>
      </c>
      <c r="NH1" s="205" t="s">
        <v>1241</v>
      </c>
      <c r="NI1" s="214"/>
      <c r="NJ1" s="205" t="s">
        <v>409</v>
      </c>
      <c r="NK1" s="205" t="s">
        <v>1242</v>
      </c>
      <c r="NL1" s="205" t="s">
        <v>410</v>
      </c>
      <c r="NM1" s="205" t="s">
        <v>1244</v>
      </c>
      <c r="NN1" s="205" t="s">
        <v>1246</v>
      </c>
      <c r="NO1" s="205" t="s">
        <v>411</v>
      </c>
      <c r="NP1" s="205" t="s">
        <v>1248</v>
      </c>
      <c r="NQ1" s="205" t="s">
        <v>1250</v>
      </c>
      <c r="NR1" s="202"/>
      <c r="NS1" s="214"/>
      <c r="NT1" s="205" t="s">
        <v>412</v>
      </c>
      <c r="NU1" s="205" t="s">
        <v>1154</v>
      </c>
      <c r="NV1" s="205" t="s">
        <v>1156</v>
      </c>
      <c r="NW1" s="205" t="s">
        <v>1158</v>
      </c>
      <c r="NX1" s="205" t="s">
        <v>1160</v>
      </c>
      <c r="NY1" s="205" t="s">
        <v>413</v>
      </c>
      <c r="NZ1" s="205" t="s">
        <v>1162</v>
      </c>
      <c r="OA1" s="205" t="s">
        <v>414</v>
      </c>
      <c r="OB1" s="205" t="s">
        <v>1164</v>
      </c>
      <c r="OC1" s="214"/>
      <c r="OD1" s="205" t="s">
        <v>1166</v>
      </c>
      <c r="OE1" s="205" t="s">
        <v>415</v>
      </c>
      <c r="OF1" s="202"/>
      <c r="OG1" s="214"/>
      <c r="OH1" s="205" t="s">
        <v>1168</v>
      </c>
      <c r="OI1" s="205" t="s">
        <v>1170</v>
      </c>
      <c r="OJ1" s="205" t="s">
        <v>416</v>
      </c>
      <c r="OK1" s="202"/>
      <c r="OL1" s="214"/>
      <c r="OM1" s="205" t="s">
        <v>419</v>
      </c>
      <c r="ON1" s="205" t="s">
        <v>1252</v>
      </c>
      <c r="OO1" s="205" t="s">
        <v>1254</v>
      </c>
      <c r="OP1" s="205" t="s">
        <v>420</v>
      </c>
      <c r="OQ1" s="205" t="s">
        <v>421</v>
      </c>
      <c r="OR1" s="205" t="s">
        <v>1352</v>
      </c>
      <c r="OS1" s="205" t="s">
        <v>1354</v>
      </c>
      <c r="OT1" s="205" t="s">
        <v>1356</v>
      </c>
      <c r="OU1" s="205" t="s">
        <v>1358</v>
      </c>
      <c r="OV1" s="205" t="s">
        <v>1360</v>
      </c>
      <c r="OW1" s="214"/>
      <c r="OX1" s="205" t="s">
        <v>423</v>
      </c>
      <c r="OY1" s="205" t="s">
        <v>1362</v>
      </c>
      <c r="OZ1" s="205" t="s">
        <v>1364</v>
      </c>
      <c r="PA1" s="205" t="s">
        <v>1366</v>
      </c>
      <c r="PB1" s="205" t="s">
        <v>1368</v>
      </c>
      <c r="PC1" s="205" t="s">
        <v>1370</v>
      </c>
      <c r="PD1" s="205" t="s">
        <v>1372</v>
      </c>
      <c r="PE1" s="214"/>
      <c r="PF1" s="205" t="s">
        <v>1374</v>
      </c>
      <c r="PG1" s="205" t="s">
        <v>425</v>
      </c>
      <c r="PH1" s="214"/>
      <c r="PI1" s="205" t="s">
        <v>427</v>
      </c>
      <c r="PJ1" s="205" t="s">
        <v>1404</v>
      </c>
      <c r="PK1" s="205" t="s">
        <v>1406</v>
      </c>
      <c r="PL1" s="214"/>
      <c r="PM1" s="205" t="s">
        <v>429</v>
      </c>
      <c r="PN1" s="205" t="s">
        <v>1408</v>
      </c>
      <c r="PO1" s="205" t="s">
        <v>1409</v>
      </c>
      <c r="PP1" s="205" t="s">
        <v>1410</v>
      </c>
      <c r="PQ1" s="205" t="s">
        <v>1411</v>
      </c>
      <c r="PR1" s="205" t="s">
        <v>1413</v>
      </c>
      <c r="PS1" s="205" t="s">
        <v>1414</v>
      </c>
      <c r="PT1" s="205" t="s">
        <v>1416</v>
      </c>
      <c r="PU1" s="205" t="s">
        <v>1417</v>
      </c>
      <c r="PV1" s="202"/>
      <c r="PW1" s="214"/>
      <c r="PX1" s="205" t="s">
        <v>430</v>
      </c>
      <c r="PY1" s="205" t="s">
        <v>1256</v>
      </c>
      <c r="PZ1" s="205" t="s">
        <v>1258</v>
      </c>
      <c r="QA1" s="205" t="s">
        <v>1260</v>
      </c>
      <c r="QB1" s="205" t="s">
        <v>1262</v>
      </c>
      <c r="QC1" s="205" t="s">
        <v>1264</v>
      </c>
      <c r="QD1" s="205" t="s">
        <v>1266</v>
      </c>
      <c r="QE1" s="205" t="s">
        <v>1268</v>
      </c>
      <c r="QF1" s="205" t="s">
        <v>1270</v>
      </c>
      <c r="QG1" s="205" t="s">
        <v>1272</v>
      </c>
      <c r="QH1" s="205" t="s">
        <v>1274</v>
      </c>
      <c r="QI1" s="205" t="s">
        <v>1276</v>
      </c>
      <c r="QJ1" s="205" t="s">
        <v>1278</v>
      </c>
      <c r="QK1" s="205" t="s">
        <v>1280</v>
      </c>
      <c r="QL1" s="205" t="s">
        <v>1282</v>
      </c>
      <c r="QM1" s="205" t="s">
        <v>1284</v>
      </c>
      <c r="QN1" s="205" t="s">
        <v>1286</v>
      </c>
      <c r="QO1" s="205" t="s">
        <v>1288</v>
      </c>
      <c r="QP1" s="205" t="s">
        <v>1290</v>
      </c>
      <c r="QQ1" s="205" t="s">
        <v>1292</v>
      </c>
      <c r="QR1" s="205" t="s">
        <v>1294</v>
      </c>
      <c r="QS1" s="205" t="s">
        <v>1296</v>
      </c>
      <c r="QT1" s="205" t="s">
        <v>1298</v>
      </c>
      <c r="QU1" s="205" t="s">
        <v>431</v>
      </c>
      <c r="QV1" s="205" t="s">
        <v>1301</v>
      </c>
      <c r="QW1" s="205" t="s">
        <v>1303</v>
      </c>
      <c r="QX1" s="205" t="s">
        <v>1304</v>
      </c>
      <c r="QY1" s="205" t="s">
        <v>1306</v>
      </c>
      <c r="QZ1" s="205" t="s">
        <v>1308</v>
      </c>
      <c r="RA1" s="205" t="s">
        <v>1310</v>
      </c>
      <c r="RB1" s="205" t="s">
        <v>1312</v>
      </c>
      <c r="RC1" s="205" t="s">
        <v>1314</v>
      </c>
      <c r="RD1" s="205" t="s">
        <v>1316</v>
      </c>
      <c r="RE1" s="205" t="s">
        <v>1318</v>
      </c>
      <c r="RF1" s="205" t="s">
        <v>1320</v>
      </c>
      <c r="RG1" s="205" t="s">
        <v>1322</v>
      </c>
      <c r="RH1" s="205" t="s">
        <v>1324</v>
      </c>
      <c r="RI1" s="205" t="s">
        <v>1326</v>
      </c>
      <c r="RJ1" s="205" t="s">
        <v>1328</v>
      </c>
      <c r="RK1" s="205" t="s">
        <v>1330</v>
      </c>
      <c r="RL1" s="205" t="s">
        <v>1332</v>
      </c>
      <c r="RM1" s="205" t="s">
        <v>1334</v>
      </c>
      <c r="RN1" s="205" t="s">
        <v>1336</v>
      </c>
      <c r="RO1" s="205" t="s">
        <v>1338</v>
      </c>
      <c r="RP1" s="205" t="s">
        <v>1340</v>
      </c>
      <c r="RQ1" s="205" t="s">
        <v>1342</v>
      </c>
      <c r="RR1" s="205" t="s">
        <v>1344</v>
      </c>
      <c r="RS1" s="205" t="s">
        <v>1346</v>
      </c>
      <c r="RT1" s="205" t="s">
        <v>1348</v>
      </c>
      <c r="RU1" s="205" t="s">
        <v>1350</v>
      </c>
      <c r="RV1" s="202"/>
      <c r="RW1" s="214"/>
      <c r="RX1" s="205" t="s">
        <v>432</v>
      </c>
      <c r="RY1" s="205" t="s">
        <v>1376</v>
      </c>
      <c r="RZ1" s="205" t="s">
        <v>1378</v>
      </c>
      <c r="SA1" s="205" t="s">
        <v>1380</v>
      </c>
      <c r="SB1" s="205" t="s">
        <v>1382</v>
      </c>
      <c r="SC1" s="205" t="s">
        <v>1384</v>
      </c>
      <c r="SD1" s="205" t="s">
        <v>1386</v>
      </c>
      <c r="SE1" s="205" t="s">
        <v>1388</v>
      </c>
      <c r="SF1" s="205" t="s">
        <v>1390</v>
      </c>
      <c r="SG1" s="205" t="s">
        <v>1392</v>
      </c>
      <c r="SH1" s="205" t="s">
        <v>1394</v>
      </c>
      <c r="SI1" s="205" t="s">
        <v>1396</v>
      </c>
      <c r="SJ1" s="205" t="s">
        <v>1398</v>
      </c>
      <c r="SK1" s="205" t="s">
        <v>1400</v>
      </c>
      <c r="SL1" s="205" t="s">
        <v>1402</v>
      </c>
      <c r="SM1" s="202"/>
      <c r="SN1" s="214"/>
      <c r="SO1" s="205" t="s">
        <v>435</v>
      </c>
      <c r="SP1" s="205" t="s">
        <v>1419</v>
      </c>
      <c r="SQ1" s="205" t="s">
        <v>1421</v>
      </c>
      <c r="SR1" s="205" t="s">
        <v>436</v>
      </c>
      <c r="SS1" s="205" t="s">
        <v>1423</v>
      </c>
      <c r="ST1" s="205" t="s">
        <v>1425</v>
      </c>
      <c r="SU1" s="205" t="s">
        <v>1427</v>
      </c>
      <c r="SV1" s="205" t="s">
        <v>1429</v>
      </c>
      <c r="SW1" s="214"/>
      <c r="SX1" s="205" t="s">
        <v>438</v>
      </c>
      <c r="SY1" s="205" t="s">
        <v>1431</v>
      </c>
      <c r="SZ1" s="205" t="s">
        <v>1433</v>
      </c>
      <c r="TA1" s="205" t="s">
        <v>1435</v>
      </c>
      <c r="TB1" s="205" t="s">
        <v>1437</v>
      </c>
      <c r="TC1" s="205" t="s">
        <v>1439</v>
      </c>
      <c r="TD1" s="205" t="s">
        <v>1441</v>
      </c>
      <c r="TE1" s="205" t="s">
        <v>1443</v>
      </c>
      <c r="TF1" s="205" t="s">
        <v>1445</v>
      </c>
      <c r="TG1" s="205" t="s">
        <v>1447</v>
      </c>
      <c r="TH1" s="205" t="s">
        <v>1449</v>
      </c>
      <c r="TI1" s="205" t="s">
        <v>1451</v>
      </c>
      <c r="TJ1" s="205" t="s">
        <v>1453</v>
      </c>
      <c r="TK1" s="205" t="s">
        <v>1455</v>
      </c>
      <c r="TL1" s="205" t="s">
        <v>1457</v>
      </c>
      <c r="TM1" s="205" t="s">
        <v>1459</v>
      </c>
      <c r="TN1" s="202"/>
      <c r="TO1" s="214"/>
      <c r="TP1" s="205" t="s">
        <v>441</v>
      </c>
      <c r="TQ1" s="205" t="s">
        <v>1461</v>
      </c>
      <c r="TR1" s="205" t="s">
        <v>1463</v>
      </c>
      <c r="TS1" s="205" t="s">
        <v>1465</v>
      </c>
      <c r="TT1" s="205" t="s">
        <v>1467</v>
      </c>
      <c r="TU1" s="205" t="s">
        <v>1469</v>
      </c>
      <c r="TV1" s="205" t="s">
        <v>442</v>
      </c>
      <c r="TW1" s="205" t="s">
        <v>1471</v>
      </c>
      <c r="TX1" s="205" t="s">
        <v>1473</v>
      </c>
      <c r="TY1" s="205" t="s">
        <v>1475</v>
      </c>
      <c r="TZ1" s="205" t="s">
        <v>1477</v>
      </c>
      <c r="UA1" s="205" t="s">
        <v>1479</v>
      </c>
      <c r="UB1" s="205" t="s">
        <v>1481</v>
      </c>
      <c r="UC1" s="214"/>
      <c r="UD1" s="205" t="s">
        <v>444</v>
      </c>
      <c r="UE1" s="202"/>
      <c r="UF1" s="214"/>
      <c r="UG1" s="205" t="s">
        <v>445</v>
      </c>
      <c r="UH1" s="205" t="s">
        <v>1483</v>
      </c>
      <c r="UI1" s="205" t="s">
        <v>1485</v>
      </c>
      <c r="UJ1" s="205" t="s">
        <v>1486</v>
      </c>
      <c r="UK1" s="205" t="s">
        <v>1488</v>
      </c>
      <c r="UL1" s="205" t="s">
        <v>1490</v>
      </c>
      <c r="UM1" s="205" t="s">
        <v>1492</v>
      </c>
      <c r="UN1" s="205" t="s">
        <v>1494</v>
      </c>
      <c r="UO1" s="205" t="s">
        <v>1496</v>
      </c>
      <c r="UP1" s="205" t="s">
        <v>1498</v>
      </c>
      <c r="UQ1" s="205" t="s">
        <v>1500</v>
      </c>
      <c r="UR1" s="205" t="s">
        <v>1502</v>
      </c>
      <c r="US1" s="205" t="s">
        <v>1504</v>
      </c>
      <c r="UT1" s="205" t="s">
        <v>1506</v>
      </c>
      <c r="UU1" s="205" t="s">
        <v>1508</v>
      </c>
      <c r="UV1" s="205" t="s">
        <v>1510</v>
      </c>
      <c r="UW1" s="205" t="s">
        <v>1512</v>
      </c>
      <c r="UX1" s="202"/>
      <c r="UY1" s="205" t="s">
        <v>1516</v>
      </c>
      <c r="UZ1" s="205" t="s">
        <v>1518</v>
      </c>
      <c r="VA1" s="205" t="s">
        <v>1520</v>
      </c>
      <c r="VB1" s="205" t="s">
        <v>1522</v>
      </c>
      <c r="VC1" s="205" t="s">
        <v>1524</v>
      </c>
      <c r="VD1" s="208"/>
    </row>
    <row r="2" spans="1:576" s="145" customFormat="1" ht="14.45" hidden="1" x14ac:dyDescent="0.3">
      <c r="A2" s="145" t="s">
        <v>188</v>
      </c>
      <c r="B2" s="145" t="s">
        <v>179</v>
      </c>
      <c r="C2" s="145" t="s">
        <v>542</v>
      </c>
      <c r="D2" s="145" t="s">
        <v>189</v>
      </c>
      <c r="E2" s="145" t="s">
        <v>172</v>
      </c>
      <c r="F2" s="145" t="s">
        <v>543</v>
      </c>
      <c r="G2" s="183" t="s">
        <v>190</v>
      </c>
      <c r="H2" s="145" t="s">
        <v>544</v>
      </c>
      <c r="I2" s="145" t="s">
        <v>545</v>
      </c>
      <c r="J2" s="145" t="s">
        <v>191</v>
      </c>
      <c r="K2" s="145" t="s">
        <v>546</v>
      </c>
      <c r="R2" s="145" t="s">
        <v>193</v>
      </c>
      <c r="S2" s="145" t="s">
        <v>194</v>
      </c>
      <c r="U2" s="145" t="s">
        <v>462</v>
      </c>
      <c r="V2" s="145" t="s">
        <v>480</v>
      </c>
      <c r="W2" s="145" t="s">
        <v>463</v>
      </c>
      <c r="X2" s="145" t="s">
        <v>464</v>
      </c>
      <c r="Y2" s="145" t="s">
        <v>465</v>
      </c>
      <c r="Z2" s="145" t="s">
        <v>466</v>
      </c>
      <c r="AA2" s="145" t="s">
        <v>467</v>
      </c>
      <c r="AB2" s="145" t="s">
        <v>468</v>
      </c>
      <c r="AC2" s="145" t="s">
        <v>469</v>
      </c>
      <c r="AD2" s="145" t="s">
        <v>470</v>
      </c>
      <c r="AE2" s="145" t="s">
        <v>471</v>
      </c>
      <c r="AF2" s="145" t="s">
        <v>472</v>
      </c>
      <c r="AH2" s="145" t="s">
        <v>490</v>
      </c>
      <c r="AI2" s="145" t="s">
        <v>491</v>
      </c>
      <c r="AJ2" s="145" t="s">
        <v>492</v>
      </c>
      <c r="AK2" s="145" t="s">
        <v>493</v>
      </c>
      <c r="AL2" s="145" t="s">
        <v>494</v>
      </c>
      <c r="AM2" s="145" t="s">
        <v>497</v>
      </c>
      <c r="AN2" s="145" t="s">
        <v>495</v>
      </c>
      <c r="AO2" s="145" t="s">
        <v>496</v>
      </c>
      <c r="AP2" s="145" t="s">
        <v>498</v>
      </c>
      <c r="AQ2" s="145" t="s">
        <v>499</v>
      </c>
      <c r="AR2" s="145" t="s">
        <v>500</v>
      </c>
      <c r="AS2" s="145" t="s">
        <v>501</v>
      </c>
      <c r="AT2" s="145" t="s">
        <v>502</v>
      </c>
      <c r="AU2" s="145" t="s">
        <v>503</v>
      </c>
      <c r="AV2" s="145" t="s">
        <v>504</v>
      </c>
      <c r="AW2" s="145" t="s">
        <v>505</v>
      </c>
      <c r="AX2" s="145" t="s">
        <v>506</v>
      </c>
      <c r="AY2" s="145" t="s">
        <v>507</v>
      </c>
      <c r="AZ2" s="145" t="s">
        <v>508</v>
      </c>
      <c r="BA2" s="145" t="s">
        <v>509</v>
      </c>
      <c r="BB2" s="145" t="s">
        <v>510</v>
      </c>
      <c r="BC2" s="145" t="s">
        <v>511</v>
      </c>
      <c r="BD2" s="145" t="s">
        <v>512</v>
      </c>
      <c r="BE2" s="145" t="s">
        <v>513</v>
      </c>
      <c r="BF2" s="145" t="s">
        <v>514</v>
      </c>
      <c r="BG2" s="145" t="s">
        <v>515</v>
      </c>
      <c r="BH2" s="145" t="s">
        <v>516</v>
      </c>
      <c r="BI2" s="145" t="s">
        <v>517</v>
      </c>
      <c r="BJ2" s="145" t="s">
        <v>518</v>
      </c>
      <c r="BK2" s="145" t="s">
        <v>519</v>
      </c>
      <c r="BL2" s="145" t="s">
        <v>520</v>
      </c>
      <c r="BM2" s="145" t="s">
        <v>521</v>
      </c>
      <c r="BN2" s="145" t="s">
        <v>522</v>
      </c>
      <c r="BO2" s="145" t="s">
        <v>523</v>
      </c>
      <c r="BP2" s="145" t="s">
        <v>524</v>
      </c>
      <c r="BQ2" s="145" t="s">
        <v>525</v>
      </c>
      <c r="BR2" s="145" t="s">
        <v>526</v>
      </c>
      <c r="BS2" s="145" t="s">
        <v>527</v>
      </c>
      <c r="BT2" s="145" t="s">
        <v>528</v>
      </c>
      <c r="BU2" s="145" t="s">
        <v>529</v>
      </c>
    </row>
    <row r="3" spans="1:576" ht="14.45"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5" spans="1:576" ht="51.6" x14ac:dyDescent="0.3">
      <c r="C5" s="109" t="s">
        <v>450</v>
      </c>
      <c r="D5" s="110">
        <f>SUMIF($C:$C,$C$10,D:D)</f>
        <v>183000</v>
      </c>
    </row>
    <row r="8" spans="1:576" ht="14.45" x14ac:dyDescent="0.3">
      <c r="C8" s="72" t="s">
        <v>62</v>
      </c>
      <c r="D8" s="72"/>
      <c r="E8" s="72"/>
      <c r="F8" s="72"/>
      <c r="G8" s="97"/>
      <c r="H8" s="72"/>
      <c r="I8" s="72"/>
    </row>
    <row r="9" spans="1:576" thickBot="1" x14ac:dyDescent="0.35">
      <c r="C9" s="72"/>
      <c r="D9" s="72"/>
      <c r="E9" s="72"/>
      <c r="F9" s="72"/>
      <c r="G9" s="97"/>
      <c r="H9" s="72"/>
      <c r="I9" s="72"/>
    </row>
    <row r="10" spans="1:576" thickBot="1" x14ac:dyDescent="0.35">
      <c r="C10" s="29" t="s">
        <v>43</v>
      </c>
      <c r="D10" s="30">
        <f>SUM(F17:F27)</f>
        <v>174000</v>
      </c>
      <c r="E10" s="201"/>
      <c r="F10" s="201"/>
      <c r="G10" s="97"/>
      <c r="H10" s="201"/>
      <c r="I10" s="201"/>
    </row>
    <row r="11" spans="1:576" ht="14.45" x14ac:dyDescent="0.3">
      <c r="B11" s="116"/>
      <c r="C11" s="72"/>
      <c r="D11" s="31"/>
      <c r="E11" s="116"/>
      <c r="F11" s="116"/>
      <c r="G11" s="116"/>
      <c r="H11" s="94"/>
      <c r="I11" s="94"/>
      <c r="J11" s="94"/>
      <c r="K11" s="135"/>
    </row>
    <row r="12" spans="1:576" x14ac:dyDescent="0.25">
      <c r="B12" s="116"/>
      <c r="C12" s="72"/>
      <c r="D12" s="31"/>
      <c r="E12" s="116"/>
      <c r="F12" s="116"/>
      <c r="G12" s="116"/>
      <c r="H12" s="94"/>
      <c r="I12" s="94"/>
      <c r="J12" s="94"/>
      <c r="K12" s="135"/>
    </row>
    <row r="13" spans="1:576" ht="15.75" x14ac:dyDescent="0.25">
      <c r="B13" s="116"/>
      <c r="C13" s="233" t="s">
        <v>458</v>
      </c>
      <c r="D13" s="234" t="s">
        <v>1850</v>
      </c>
      <c r="E13" s="116"/>
      <c r="F13" s="116"/>
      <c r="G13" s="116"/>
      <c r="H13" s="94"/>
      <c r="I13" s="94"/>
      <c r="J13" s="94"/>
      <c r="K13" s="135"/>
    </row>
    <row r="14" spans="1:576" ht="18.75" x14ac:dyDescent="0.25">
      <c r="B14" s="116"/>
      <c r="C14" s="247" t="s">
        <v>1851</v>
      </c>
      <c r="D14" s="31"/>
      <c r="E14" s="116"/>
      <c r="F14" s="116"/>
      <c r="G14" s="116"/>
      <c r="H14" s="94"/>
      <c r="I14" s="94"/>
      <c r="J14" s="94"/>
      <c r="K14" s="135"/>
    </row>
    <row r="15" spans="1:576" ht="15.75" thickBot="1" x14ac:dyDescent="0.3">
      <c r="B15" s="116"/>
      <c r="C15" s="72"/>
      <c r="D15" s="31"/>
      <c r="E15" s="116"/>
      <c r="F15" s="116"/>
      <c r="G15" s="116"/>
      <c r="H15" s="94"/>
      <c r="I15" s="94"/>
      <c r="J15" s="94"/>
      <c r="K15" s="135"/>
    </row>
    <row r="16" spans="1:576" ht="30.75" thickBot="1" x14ac:dyDescent="0.3">
      <c r="B16" s="116"/>
      <c r="C16" s="149" t="s">
        <v>44</v>
      </c>
      <c r="D16" s="151" t="s">
        <v>55</v>
      </c>
      <c r="E16" s="151" t="s">
        <v>57</v>
      </c>
      <c r="F16" s="150" t="s">
        <v>27</v>
      </c>
      <c r="G16" s="156" t="s">
        <v>195</v>
      </c>
      <c r="H16" s="151" t="s">
        <v>46</v>
      </c>
      <c r="I16" s="151" t="s">
        <v>196</v>
      </c>
      <c r="J16" s="151" t="s">
        <v>478</v>
      </c>
      <c r="K16" s="151" t="s">
        <v>479</v>
      </c>
    </row>
    <row r="17" spans="2:11" x14ac:dyDescent="0.25">
      <c r="B17" s="116"/>
      <c r="C17" s="118" t="s">
        <v>63</v>
      </c>
      <c r="D17" s="181"/>
      <c r="E17" s="119">
        <v>2800</v>
      </c>
      <c r="F17" s="120">
        <f>D17*E17</f>
        <v>0</v>
      </c>
      <c r="G17" s="184" t="s">
        <v>193</v>
      </c>
      <c r="H17" s="121" t="s">
        <v>731</v>
      </c>
      <c r="I17" s="121" t="str">
        <f>VLOOKUP(H17,[1]Presupuesto!$B$11:$C$586,2,0)</f>
        <v>OTROS SERVICIOS PERSONALES.</v>
      </c>
      <c r="J17" s="258" t="s">
        <v>546</v>
      </c>
      <c r="K17" s="121" t="s">
        <v>472</v>
      </c>
    </row>
    <row r="18" spans="2:11" ht="32.25" customHeight="1" x14ac:dyDescent="0.25">
      <c r="B18" s="116"/>
      <c r="C18" s="122" t="s">
        <v>64</v>
      </c>
      <c r="D18" s="174">
        <v>25</v>
      </c>
      <c r="E18" s="123">
        <v>2400</v>
      </c>
      <c r="F18" s="120">
        <f>D18*E18</f>
        <v>60000</v>
      </c>
      <c r="G18" s="184" t="s">
        <v>193</v>
      </c>
      <c r="H18" s="124" t="s">
        <v>401</v>
      </c>
      <c r="I18" s="121" t="str">
        <f>VLOOKUP(H18,[1]Presupuesto!$B$11:$C$586,2,0)</f>
        <v>EQUIPOS DE OFICINA Y MUEBLES (42140-00)</v>
      </c>
      <c r="J18" s="121" t="str">
        <f t="shared" ref="J18:J27" si="0">$J$17</f>
        <v>Lo Esencial de la UNAH para la Construcción de Ciudadanía</v>
      </c>
      <c r="K18" s="121" t="s">
        <v>480</v>
      </c>
    </row>
    <row r="19" spans="2:11" x14ac:dyDescent="0.25">
      <c r="B19" s="116"/>
      <c r="C19" s="122" t="s">
        <v>65</v>
      </c>
      <c r="D19" s="174">
        <v>15</v>
      </c>
      <c r="E19" s="123">
        <v>1000</v>
      </c>
      <c r="F19" s="120">
        <f t="shared" ref="F19:F27" si="1">D19*E19</f>
        <v>15000</v>
      </c>
      <c r="G19" s="184" t="s">
        <v>193</v>
      </c>
      <c r="H19" s="124" t="s">
        <v>401</v>
      </c>
      <c r="I19" s="121" t="str">
        <f>VLOOKUP(H19,[1]Presupuesto!$B$11:$C$586,2,0)</f>
        <v>EQUIPOS DE OFICINA Y MUEBLES (42140-00)</v>
      </c>
      <c r="J19" s="121" t="str">
        <f t="shared" si="0"/>
        <v>Lo Esencial de la UNAH para la Construcción de Ciudadanía</v>
      </c>
      <c r="K19" s="121" t="s">
        <v>463</v>
      </c>
    </row>
    <row r="20" spans="2:11" x14ac:dyDescent="0.25">
      <c r="B20" s="116"/>
      <c r="C20" s="122" t="s">
        <v>66</v>
      </c>
      <c r="D20" s="174"/>
      <c r="E20" s="123">
        <v>6000</v>
      </c>
      <c r="F20" s="120">
        <f t="shared" si="1"/>
        <v>0</v>
      </c>
      <c r="G20" s="184" t="s">
        <v>193</v>
      </c>
      <c r="H20" s="124" t="s">
        <v>319</v>
      </c>
      <c r="I20" s="121" t="str">
        <f>VLOOKUP(H20,[1]Presupuesto!$B$11:$C$586,2,0)</f>
        <v>SUELDOS Y SALARIOS BASICOS (11100-00)</v>
      </c>
      <c r="J20" s="121" t="str">
        <f t="shared" si="0"/>
        <v>Lo Esencial de la UNAH para la Construcción de Ciudadanía</v>
      </c>
      <c r="K20" s="121" t="s">
        <v>463</v>
      </c>
    </row>
    <row r="21" spans="2:11" x14ac:dyDescent="0.25">
      <c r="B21" s="116"/>
      <c r="C21" s="122" t="s">
        <v>67</v>
      </c>
      <c r="D21" s="174">
        <v>25</v>
      </c>
      <c r="E21" s="123">
        <v>3000</v>
      </c>
      <c r="F21" s="120">
        <f t="shared" si="1"/>
        <v>75000</v>
      </c>
      <c r="G21" s="184" t="s">
        <v>193</v>
      </c>
      <c r="H21" s="124" t="s">
        <v>401</v>
      </c>
      <c r="I21" s="121" t="str">
        <f>VLOOKUP(H21,[1]Presupuesto!$B$11:$C$586,2,0)</f>
        <v>EQUIPOS DE OFICINA Y MUEBLES (42140-00)</v>
      </c>
      <c r="J21" s="121" t="str">
        <f t="shared" si="0"/>
        <v>Lo Esencial de la UNAH para la Construcción de Ciudadanía</v>
      </c>
      <c r="K21" s="121" t="s">
        <v>463</v>
      </c>
    </row>
    <row r="22" spans="2:11" x14ac:dyDescent="0.25">
      <c r="B22" s="116"/>
      <c r="C22" s="122" t="s">
        <v>68</v>
      </c>
      <c r="D22" s="174">
        <v>1</v>
      </c>
      <c r="E22" s="123">
        <v>10000</v>
      </c>
      <c r="F22" s="120">
        <f t="shared" si="1"/>
        <v>10000</v>
      </c>
      <c r="G22" s="184" t="s">
        <v>193</v>
      </c>
      <c r="H22" s="124" t="s">
        <v>401</v>
      </c>
      <c r="I22" s="121" t="str">
        <f>VLOOKUP(H22,[1]Presupuesto!$B$11:$C$586,2,0)</f>
        <v>EQUIPOS DE OFICINA Y MUEBLES (42140-00)</v>
      </c>
      <c r="J22" s="121" t="str">
        <f t="shared" si="0"/>
        <v>Lo Esencial de la UNAH para la Construcción de Ciudadanía</v>
      </c>
      <c r="K22" s="121" t="s">
        <v>463</v>
      </c>
    </row>
    <row r="23" spans="2:11" x14ac:dyDescent="0.25">
      <c r="B23" s="116"/>
      <c r="C23" s="122" t="s">
        <v>1865</v>
      </c>
      <c r="D23" s="174">
        <v>3</v>
      </c>
      <c r="E23" s="123">
        <v>3000</v>
      </c>
      <c r="F23" s="120">
        <f t="shared" si="1"/>
        <v>9000</v>
      </c>
      <c r="G23" s="184" t="s">
        <v>193</v>
      </c>
      <c r="H23" s="124" t="s">
        <v>401</v>
      </c>
      <c r="I23" s="121" t="str">
        <f>VLOOKUP(H23,[1]Presupuesto!$B$11:$C$586,2,0)</f>
        <v>EQUIPOS DE OFICINA Y MUEBLES (42140-00)</v>
      </c>
      <c r="J23" s="121"/>
      <c r="K23" s="121"/>
    </row>
    <row r="24" spans="2:11" x14ac:dyDescent="0.25">
      <c r="B24" s="116"/>
      <c r="C24" s="122" t="s">
        <v>69</v>
      </c>
      <c r="D24" s="174"/>
      <c r="E24" s="123">
        <v>8000</v>
      </c>
      <c r="F24" s="120">
        <f t="shared" si="1"/>
        <v>0</v>
      </c>
      <c r="G24" s="184"/>
      <c r="H24" s="124">
        <v>42120</v>
      </c>
      <c r="I24" s="121" t="e">
        <f>VLOOKUP(H24,[1]Presupuesto!$B$11:$C$586,2,0)</f>
        <v>#N/A</v>
      </c>
      <c r="J24" s="121" t="str">
        <f t="shared" si="0"/>
        <v>Lo Esencial de la UNAH para la Construcción de Ciudadanía</v>
      </c>
      <c r="K24" s="121" t="s">
        <v>463</v>
      </c>
    </row>
    <row r="25" spans="2:11" x14ac:dyDescent="0.25">
      <c r="B25" s="116"/>
      <c r="C25" s="122" t="s">
        <v>70</v>
      </c>
      <c r="D25" s="174"/>
      <c r="E25" s="123">
        <v>2000</v>
      </c>
      <c r="F25" s="120">
        <f t="shared" si="1"/>
        <v>0</v>
      </c>
      <c r="G25" s="184"/>
      <c r="H25" s="124">
        <v>42120</v>
      </c>
      <c r="I25" s="121" t="e">
        <f>VLOOKUP(H25,[1]Presupuesto!$B$11:$C$586,2,0)</f>
        <v>#N/A</v>
      </c>
      <c r="J25" s="121" t="str">
        <f t="shared" si="0"/>
        <v>Lo Esencial de la UNAH para la Construcción de Ciudadanía</v>
      </c>
      <c r="K25" s="121" t="s">
        <v>471</v>
      </c>
    </row>
    <row r="26" spans="2:11" x14ac:dyDescent="0.25">
      <c r="B26" s="116"/>
      <c r="C26" s="122" t="s">
        <v>71</v>
      </c>
      <c r="D26" s="174">
        <v>1</v>
      </c>
      <c r="E26" s="123">
        <v>5000</v>
      </c>
      <c r="F26" s="120">
        <f t="shared" si="1"/>
        <v>5000</v>
      </c>
      <c r="G26" s="184" t="s">
        <v>193</v>
      </c>
      <c r="H26" s="124" t="s">
        <v>1175</v>
      </c>
      <c r="I26" s="121" t="str">
        <f>VLOOKUP(H26,[1]Presupuesto!$B$11:$C$586,2,0)</f>
        <v>EQUIPOS VARIOS DE OFICINA</v>
      </c>
      <c r="J26" s="121" t="str">
        <f t="shared" si="0"/>
        <v>Lo Esencial de la UNAH para la Construcción de Ciudadanía</v>
      </c>
      <c r="K26" s="121" t="s">
        <v>467</v>
      </c>
    </row>
    <row r="27" spans="2:11" ht="15.75" thickBot="1" x14ac:dyDescent="0.3">
      <c r="B27" s="116"/>
      <c r="C27" s="125" t="s">
        <v>72</v>
      </c>
      <c r="D27" s="182"/>
      <c r="E27" s="127">
        <v>100000</v>
      </c>
      <c r="F27" s="128">
        <f t="shared" si="1"/>
        <v>0</v>
      </c>
      <c r="G27" s="185"/>
      <c r="H27" s="129">
        <v>42120</v>
      </c>
      <c r="I27" s="129" t="e">
        <f>VLOOKUP(H27,[1]Presupuesto!$B$11:$C$586,2,0)</f>
        <v>#N/A</v>
      </c>
      <c r="J27" s="129" t="str">
        <f t="shared" si="0"/>
        <v>Lo Esencial de la UNAH para la Construcción de Ciudadanía</v>
      </c>
      <c r="K27" s="147" t="s">
        <v>462</v>
      </c>
    </row>
    <row r="28" spans="2:11" x14ac:dyDescent="0.25">
      <c r="B28" s="116"/>
    </row>
    <row r="29" spans="2:11" hidden="1" thickBot="1" x14ac:dyDescent="0.35">
      <c r="B29" s="116"/>
      <c r="C29" s="29" t="s">
        <v>43</v>
      </c>
      <c r="D29" s="30">
        <f>SUM(F36:F45)</f>
        <v>0</v>
      </c>
      <c r="E29" s="201"/>
      <c r="F29" s="201"/>
      <c r="G29" s="97"/>
      <c r="H29" s="201"/>
      <c r="I29" s="201"/>
    </row>
    <row r="30" spans="2:11" ht="14.45" hidden="1" x14ac:dyDescent="0.3">
      <c r="C30" s="72"/>
      <c r="D30" s="31"/>
      <c r="E30" s="116"/>
      <c r="F30" s="116"/>
      <c r="G30" s="116"/>
      <c r="H30" s="94"/>
      <c r="I30" s="94"/>
      <c r="J30" s="94"/>
      <c r="K30" s="135"/>
    </row>
    <row r="31" spans="2:11" ht="14.45" hidden="1" x14ac:dyDescent="0.3">
      <c r="C31" s="72" t="s">
        <v>62</v>
      </c>
      <c r="D31" s="72"/>
      <c r="E31" s="72"/>
      <c r="F31" s="72"/>
      <c r="G31" s="97"/>
      <c r="H31" s="72"/>
      <c r="I31" s="72"/>
    </row>
    <row r="32" spans="2:11" ht="15.75" thickBot="1" x14ac:dyDescent="0.3">
      <c r="C32" s="72"/>
      <c r="D32" s="72"/>
      <c r="E32" s="72"/>
      <c r="F32" s="72"/>
      <c r="G32" s="97"/>
      <c r="H32" s="72"/>
      <c r="I32" s="72"/>
    </row>
    <row r="33" spans="2:11" ht="15.75" thickBot="1" x14ac:dyDescent="0.3">
      <c r="C33" s="29" t="s">
        <v>43</v>
      </c>
      <c r="D33" s="30">
        <f>SUM(F40:F49)</f>
        <v>9000</v>
      </c>
      <c r="E33" s="201"/>
      <c r="F33" s="201"/>
      <c r="G33" s="97"/>
      <c r="H33" s="201"/>
      <c r="I33" s="201"/>
    </row>
    <row r="34" spans="2:11" x14ac:dyDescent="0.25">
      <c r="C34" s="72"/>
      <c r="D34" s="31"/>
      <c r="E34" s="116"/>
      <c r="F34" s="116"/>
      <c r="G34" s="116"/>
      <c r="H34" s="94"/>
      <c r="I34" s="94"/>
      <c r="J34" s="94"/>
      <c r="K34" s="135"/>
    </row>
    <row r="35" spans="2:11" x14ac:dyDescent="0.25">
      <c r="C35" s="72"/>
      <c r="D35" s="31"/>
      <c r="E35" s="116"/>
      <c r="F35" s="116"/>
      <c r="G35" s="116"/>
      <c r="H35" s="94"/>
      <c r="I35" s="94"/>
      <c r="J35" s="94"/>
      <c r="K35" s="135"/>
    </row>
    <row r="36" spans="2:11" ht="15.75" x14ac:dyDescent="0.25">
      <c r="C36" s="233" t="s">
        <v>2057</v>
      </c>
      <c r="D36" s="234" t="s">
        <v>2058</v>
      </c>
      <c r="E36" s="116"/>
      <c r="F36" s="116"/>
      <c r="G36" s="116"/>
      <c r="H36" s="94"/>
      <c r="I36" s="94"/>
      <c r="J36" s="94"/>
      <c r="K36" s="135"/>
    </row>
    <row r="37" spans="2:11" ht="18.75" x14ac:dyDescent="0.25">
      <c r="B37" s="765"/>
      <c r="C37" s="247" t="s">
        <v>2059</v>
      </c>
      <c r="D37" s="31"/>
      <c r="E37" s="116"/>
      <c r="F37" s="116"/>
      <c r="G37" s="116"/>
      <c r="H37" s="94"/>
      <c r="I37" s="94"/>
      <c r="J37" s="94"/>
      <c r="K37" s="135"/>
    </row>
    <row r="38" spans="2:11" ht="15.75" thickBot="1" x14ac:dyDescent="0.3">
      <c r="C38" s="72"/>
      <c r="D38" s="31"/>
      <c r="E38" s="116"/>
      <c r="F38" s="116"/>
      <c r="G38" s="116"/>
      <c r="H38" s="94"/>
      <c r="I38" s="94"/>
      <c r="J38" s="94"/>
      <c r="K38" s="135"/>
    </row>
    <row r="39" spans="2:11" ht="30.75" thickBot="1" x14ac:dyDescent="0.3">
      <c r="C39" s="149" t="s">
        <v>44</v>
      </c>
      <c r="D39" s="151" t="s">
        <v>55</v>
      </c>
      <c r="E39" s="151" t="s">
        <v>57</v>
      </c>
      <c r="F39" s="150" t="s">
        <v>27</v>
      </c>
      <c r="G39" s="156" t="s">
        <v>195</v>
      </c>
      <c r="H39" s="151" t="s">
        <v>46</v>
      </c>
      <c r="I39" s="151" t="s">
        <v>196</v>
      </c>
      <c r="J39" s="151" t="s">
        <v>478</v>
      </c>
      <c r="K39" s="151" t="s">
        <v>479</v>
      </c>
    </row>
    <row r="40" spans="2:11" x14ac:dyDescent="0.25">
      <c r="C40" s="118" t="s">
        <v>63</v>
      </c>
      <c r="D40" s="181"/>
      <c r="E40" s="119">
        <v>2800</v>
      </c>
      <c r="F40" s="120">
        <f>D40*E40</f>
        <v>0</v>
      </c>
      <c r="G40" s="184" t="s">
        <v>194</v>
      </c>
      <c r="H40" s="121" t="s">
        <v>316</v>
      </c>
      <c r="I40" s="121" t="str">
        <f>VLOOKUP(H40,[3]Presupuesto!$B$11:$C$586,2,0)</f>
        <v>OTROS SERVICIOS PERSONALES. (11900-00)</v>
      </c>
      <c r="J40" s="258" t="s">
        <v>546</v>
      </c>
      <c r="K40" s="121" t="s">
        <v>472</v>
      </c>
    </row>
    <row r="41" spans="2:11" x14ac:dyDescent="0.25">
      <c r="C41" s="122" t="s">
        <v>64</v>
      </c>
      <c r="D41" s="174"/>
      <c r="E41" s="123">
        <v>2400</v>
      </c>
      <c r="F41" s="120">
        <f>D41*E41</f>
        <v>0</v>
      </c>
      <c r="G41" s="184"/>
      <c r="H41" s="124">
        <v>42110</v>
      </c>
      <c r="I41" s="121" t="e">
        <f>VLOOKUP(H41,[3]Presupuesto!$B$11:$C$586,2,0)</f>
        <v>#N/A</v>
      </c>
      <c r="J41" s="121" t="str">
        <f t="shared" ref="J41:J49" si="2">$J$17</f>
        <v>Lo Esencial de la UNAH para la Construcción de Ciudadanía</v>
      </c>
      <c r="K41" s="121" t="s">
        <v>480</v>
      </c>
    </row>
    <row r="42" spans="2:11" x14ac:dyDescent="0.25">
      <c r="C42" s="122" t="s">
        <v>65</v>
      </c>
      <c r="D42" s="174"/>
      <c r="E42" s="123">
        <v>1000</v>
      </c>
      <c r="F42" s="120">
        <f t="shared" ref="F42:F49" si="3">D42*E42</f>
        <v>0</v>
      </c>
      <c r="G42" s="184"/>
      <c r="H42" s="124">
        <v>42110</v>
      </c>
      <c r="I42" s="121" t="e">
        <f>VLOOKUP(H42,[3]Presupuesto!$B$11:$C$586,2,0)</f>
        <v>#N/A</v>
      </c>
      <c r="J42" s="121" t="str">
        <f t="shared" si="2"/>
        <v>Lo Esencial de la UNAH para la Construcción de Ciudadanía</v>
      </c>
      <c r="K42" s="121" t="s">
        <v>463</v>
      </c>
    </row>
    <row r="43" spans="2:11" x14ac:dyDescent="0.25">
      <c r="C43" s="122" t="s">
        <v>66</v>
      </c>
      <c r="D43" s="174"/>
      <c r="E43" s="123">
        <v>6000</v>
      </c>
      <c r="F43" s="120">
        <f t="shared" si="3"/>
        <v>0</v>
      </c>
      <c r="G43" s="184" t="s">
        <v>194</v>
      </c>
      <c r="H43" s="124" t="s">
        <v>319</v>
      </c>
      <c r="I43" s="121" t="str">
        <f>VLOOKUP(H43,[3]Presupuesto!$B$11:$C$586,2,0)</f>
        <v>SUELDOS Y SALARIOS BASICOS (11100-00)</v>
      </c>
      <c r="J43" s="121" t="str">
        <f t="shared" si="2"/>
        <v>Lo Esencial de la UNAH para la Construcción de Ciudadanía</v>
      </c>
      <c r="K43" s="121" t="s">
        <v>463</v>
      </c>
    </row>
    <row r="44" spans="2:11" x14ac:dyDescent="0.25">
      <c r="C44" s="122" t="s">
        <v>67</v>
      </c>
      <c r="D44" s="174"/>
      <c r="E44" s="123">
        <v>3000</v>
      </c>
      <c r="F44" s="120">
        <f t="shared" si="3"/>
        <v>0</v>
      </c>
      <c r="G44" s="184"/>
      <c r="H44" s="124">
        <v>42110</v>
      </c>
      <c r="I44" s="121" t="e">
        <f>VLOOKUP(H44,[3]Presupuesto!$B$11:$C$586,2,0)</f>
        <v>#N/A</v>
      </c>
      <c r="J44" s="121" t="str">
        <f t="shared" si="2"/>
        <v>Lo Esencial de la UNAH para la Construcción de Ciudadanía</v>
      </c>
      <c r="K44" s="121" t="s">
        <v>463</v>
      </c>
    </row>
    <row r="45" spans="2:11" x14ac:dyDescent="0.25">
      <c r="C45" s="122" t="s">
        <v>68</v>
      </c>
      <c r="D45" s="174"/>
      <c r="E45" s="123">
        <v>10000</v>
      </c>
      <c r="F45" s="120">
        <f t="shared" si="3"/>
        <v>0</v>
      </c>
      <c r="G45" s="184"/>
      <c r="H45" s="124">
        <v>42110</v>
      </c>
      <c r="I45" s="121" t="e">
        <f>VLOOKUP(H45,[3]Presupuesto!$B$11:$C$586,2,0)</f>
        <v>#N/A</v>
      </c>
      <c r="J45" s="121" t="str">
        <f t="shared" si="2"/>
        <v>Lo Esencial de la UNAH para la Construcción de Ciudadanía</v>
      </c>
      <c r="K45" s="121" t="s">
        <v>463</v>
      </c>
    </row>
    <row r="46" spans="2:11" x14ac:dyDescent="0.25">
      <c r="C46" s="122" t="s">
        <v>69</v>
      </c>
      <c r="D46" s="174">
        <v>1</v>
      </c>
      <c r="E46" s="123">
        <v>9000</v>
      </c>
      <c r="F46" s="120">
        <f t="shared" si="3"/>
        <v>9000</v>
      </c>
      <c r="G46" s="184" t="s">
        <v>193</v>
      </c>
      <c r="H46" s="124" t="s">
        <v>401</v>
      </c>
      <c r="I46" s="121" t="str">
        <f>VLOOKUP(H46,[4]Presupuesto!$B$8:$C$583,2,0)</f>
        <v>EQUIPOS DE OFICINA Y MUEBLES (42140-00)</v>
      </c>
      <c r="J46" s="540" t="s">
        <v>544</v>
      </c>
      <c r="K46" s="121" t="s">
        <v>463</v>
      </c>
    </row>
    <row r="47" spans="2:11" x14ac:dyDescent="0.25">
      <c r="C47" s="122" t="s">
        <v>70</v>
      </c>
      <c r="D47" s="174"/>
      <c r="E47" s="123">
        <v>2000</v>
      </c>
      <c r="F47" s="120">
        <f t="shared" si="3"/>
        <v>0</v>
      </c>
      <c r="G47" s="184"/>
      <c r="H47" s="124">
        <v>42120</v>
      </c>
      <c r="I47" s="121" t="e">
        <f>VLOOKUP(H47,[3]Presupuesto!$B$11:$C$586,2,0)</f>
        <v>#N/A</v>
      </c>
      <c r="J47" s="121" t="str">
        <f t="shared" si="2"/>
        <v>Lo Esencial de la UNAH para la Construcción de Ciudadanía</v>
      </c>
      <c r="K47" s="121" t="s">
        <v>471</v>
      </c>
    </row>
    <row r="48" spans="2:11" x14ac:dyDescent="0.25">
      <c r="C48" s="122" t="s">
        <v>71</v>
      </c>
      <c r="D48" s="174"/>
      <c r="E48" s="123">
        <v>5000</v>
      </c>
      <c r="F48" s="120">
        <f t="shared" si="3"/>
        <v>0</v>
      </c>
      <c r="G48" s="184"/>
      <c r="H48" s="124">
        <v>42120</v>
      </c>
      <c r="I48" s="121" t="e">
        <f>VLOOKUP(H48,[3]Presupuesto!$B$11:$C$586,2,0)</f>
        <v>#N/A</v>
      </c>
      <c r="J48" s="121" t="str">
        <f t="shared" si="2"/>
        <v>Lo Esencial de la UNAH para la Construcción de Ciudadanía</v>
      </c>
      <c r="K48" s="121" t="s">
        <v>467</v>
      </c>
    </row>
    <row r="49" spans="3:11" ht="15.75" thickBot="1" x14ac:dyDescent="0.3">
      <c r="C49" s="125" t="s">
        <v>72</v>
      </c>
      <c r="D49" s="182"/>
      <c r="E49" s="127">
        <v>100000</v>
      </c>
      <c r="F49" s="128">
        <f t="shared" si="3"/>
        <v>0</v>
      </c>
      <c r="G49" s="185"/>
      <c r="H49" s="129">
        <v>42120</v>
      </c>
      <c r="I49" s="129" t="e">
        <f>VLOOKUP(H49,[3]Presupuesto!$B$11:$C$586,2,0)</f>
        <v>#N/A</v>
      </c>
      <c r="J49" s="129" t="str">
        <f t="shared" si="2"/>
        <v>Lo Esencial de la UNAH para la Construcción de Ciudadanía</v>
      </c>
      <c r="K49" s="147" t="s">
        <v>462</v>
      </c>
    </row>
  </sheetData>
  <dataValidations count="4">
    <dataValidation type="list" allowBlank="1" showInputMessage="1" showErrorMessage="1" errorTitle="¡Ingreso Invalido!" error="Seleccione una opción de la lista" promptTitle="Tipo de Presupuesto" prompt="Seleccione una opción de la lista" sqref="G17:G27 G40:G49">
      <formula1>$R$2:$S$2</formula1>
    </dataValidation>
    <dataValidation type="list" allowBlank="1" showInputMessage="1" showErrorMessage="1" errorTitle="¡Ingreso Inválido!" error="Seleccione una opción de la lista" promptTitle="Mes Requerido" prompt="Seleccione el mes en el que requiere el recurso." sqref="K17:K27 K40:K49">
      <formula1>$U$2:$AF$2</formula1>
    </dataValidation>
    <dataValidation type="list" allowBlank="1" showInputMessage="1" showErrorMessage="1" errorTitle="¡Ingreso Inválido!" error="Seleccione una opción de la lista." promptTitle="Dimensión Estratégica" prompt="Seleccione una opción de la lista." sqref="J17:J27 J40:J49">
      <formula1>$A$2:$K$2</formula1>
    </dataValidation>
    <dataValidation type="list" allowBlank="1" showInputMessage="1" showErrorMessage="1" errorTitle="¡Ingreso Inválido!" error="Verifique el valor ingresado." promptTitle="Objeto de Gasto" prompt="Ingrese el Objeto de Gasto." sqref="H17:H27 H40:H49">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50"/>
  <sheetViews>
    <sheetView showGridLines="0" topLeftCell="A120" zoomScale="86" zoomScaleNormal="86" workbookViewId="0">
      <selection activeCell="G136" sqref="G136"/>
    </sheetView>
  </sheetViews>
  <sheetFormatPr baseColWidth="10" defaultColWidth="11.5703125" defaultRowHeight="15" x14ac:dyDescent="0.25"/>
  <cols>
    <col min="1" max="1" width="5.7109375" style="108" customWidth="1"/>
    <col min="2" max="2" width="17" style="108" customWidth="1"/>
    <col min="3" max="3" width="46.85546875" style="108" bestFit="1" customWidth="1"/>
    <col min="4" max="4" width="23.7109375" style="108" bestFit="1" customWidth="1"/>
    <col min="5" max="6" width="13.85546875" style="108" customWidth="1"/>
    <col min="7" max="7" width="13.85546875" style="95" customWidth="1"/>
    <col min="8" max="8" width="18.42578125" style="108" customWidth="1"/>
    <col min="9" max="9" width="58.42578125" style="108" customWidth="1"/>
    <col min="10" max="10" width="22.42578125" style="108" bestFit="1" customWidth="1"/>
    <col min="11" max="11" width="11.5703125" style="108"/>
    <col min="12" max="12" width="15" style="108" customWidth="1"/>
    <col min="13" max="16384" width="11.5703125" style="108"/>
  </cols>
  <sheetData>
    <row r="1" spans="1:576" ht="25.9" hidden="1" x14ac:dyDescent="0.3">
      <c r="A1" s="211"/>
      <c r="B1" s="214"/>
      <c r="C1" s="205" t="s">
        <v>319</v>
      </c>
      <c r="D1" s="205" t="s">
        <v>685</v>
      </c>
      <c r="E1" s="205" t="s">
        <v>687</v>
      </c>
      <c r="F1" s="205" t="s">
        <v>689</v>
      </c>
      <c r="G1" s="205" t="s">
        <v>691</v>
      </c>
      <c r="H1" s="205" t="s">
        <v>693</v>
      </c>
      <c r="I1" s="205" t="s">
        <v>695</v>
      </c>
      <c r="J1" s="205" t="s">
        <v>320</v>
      </c>
      <c r="K1" s="205" t="s">
        <v>698</v>
      </c>
      <c r="L1" s="205" t="s">
        <v>321</v>
      </c>
      <c r="M1" s="205" t="s">
        <v>700</v>
      </c>
      <c r="N1" s="205" t="s">
        <v>702</v>
      </c>
      <c r="O1" s="205" t="s">
        <v>704</v>
      </c>
      <c r="P1" s="205" t="s">
        <v>322</v>
      </c>
      <c r="Q1" s="205" t="s">
        <v>705</v>
      </c>
      <c r="R1" s="205" t="s">
        <v>708</v>
      </c>
      <c r="S1" s="205" t="s">
        <v>323</v>
      </c>
      <c r="T1" s="205" t="s">
        <v>710</v>
      </c>
      <c r="U1" s="205" t="s">
        <v>324</v>
      </c>
      <c r="V1" s="205" t="s">
        <v>711</v>
      </c>
      <c r="W1" s="205" t="s">
        <v>712</v>
      </c>
      <c r="X1" s="205" t="s">
        <v>716</v>
      </c>
      <c r="Y1" s="205" t="s">
        <v>316</v>
      </c>
      <c r="Z1" s="205" t="s">
        <v>731</v>
      </c>
      <c r="AA1" s="214"/>
      <c r="AB1" s="205" t="s">
        <v>733</v>
      </c>
      <c r="AC1" s="205" t="s">
        <v>326</v>
      </c>
      <c r="AD1" s="205" t="s">
        <v>735</v>
      </c>
      <c r="AE1" s="205" t="s">
        <v>737</v>
      </c>
      <c r="AF1" s="205" t="s">
        <v>327</v>
      </c>
      <c r="AG1" s="205" t="s">
        <v>739</v>
      </c>
      <c r="AH1" s="205" t="s">
        <v>741</v>
      </c>
      <c r="AI1" s="205" t="s">
        <v>328</v>
      </c>
      <c r="AJ1" s="205" t="s">
        <v>742</v>
      </c>
      <c r="AK1" s="205" t="s">
        <v>744</v>
      </c>
      <c r="AL1" s="205" t="s">
        <v>745</v>
      </c>
      <c r="AM1" s="205" t="s">
        <v>746</v>
      </c>
      <c r="AN1" s="205" t="s">
        <v>748</v>
      </c>
      <c r="AO1" s="205" t="s">
        <v>750</v>
      </c>
      <c r="AP1" s="205" t="s">
        <v>751</v>
      </c>
      <c r="AQ1" s="205" t="s">
        <v>329</v>
      </c>
      <c r="AR1" s="205" t="s">
        <v>753</v>
      </c>
      <c r="AS1" s="205" t="s">
        <v>755</v>
      </c>
      <c r="AT1" s="205" t="s">
        <v>757</v>
      </c>
      <c r="AU1" s="205" t="s">
        <v>759</v>
      </c>
      <c r="AV1" s="205" t="s">
        <v>761</v>
      </c>
      <c r="AW1" s="205" t="s">
        <v>763</v>
      </c>
      <c r="AX1" s="205" t="s">
        <v>765</v>
      </c>
      <c r="AY1" s="205" t="s">
        <v>767</v>
      </c>
      <c r="AZ1" s="214"/>
      <c r="BA1" s="205" t="s">
        <v>331</v>
      </c>
      <c r="BB1" s="205" t="s">
        <v>789</v>
      </c>
      <c r="BC1" s="205" t="s">
        <v>332</v>
      </c>
      <c r="BD1" s="205" t="s">
        <v>791</v>
      </c>
      <c r="BE1" s="205" t="s">
        <v>793</v>
      </c>
      <c r="BF1" s="214"/>
      <c r="BG1" s="205" t="s">
        <v>334</v>
      </c>
      <c r="BH1" s="205" t="s">
        <v>795</v>
      </c>
      <c r="BI1" s="205" t="s">
        <v>335</v>
      </c>
      <c r="BJ1" s="205" t="s">
        <v>797</v>
      </c>
      <c r="BK1" s="205" t="s">
        <v>799</v>
      </c>
      <c r="BL1" s="205" t="s">
        <v>801</v>
      </c>
      <c r="BM1" s="214"/>
      <c r="BN1" s="205" t="s">
        <v>807</v>
      </c>
      <c r="BO1" s="205" t="s">
        <v>809</v>
      </c>
      <c r="BP1" s="205" t="s">
        <v>337</v>
      </c>
      <c r="BQ1" s="205" t="s">
        <v>803</v>
      </c>
      <c r="BR1" s="205" t="s">
        <v>805</v>
      </c>
      <c r="BS1" s="205" t="s">
        <v>338</v>
      </c>
      <c r="BT1" s="205" t="s">
        <v>811</v>
      </c>
      <c r="BU1" s="205" t="s">
        <v>339</v>
      </c>
      <c r="BV1" s="205" t="s">
        <v>812</v>
      </c>
      <c r="BW1" s="202"/>
      <c r="BX1" s="214"/>
      <c r="BY1" s="205" t="s">
        <v>340</v>
      </c>
      <c r="BZ1" s="205" t="s">
        <v>717</v>
      </c>
      <c r="CA1" s="205" t="s">
        <v>719</v>
      </c>
      <c r="CB1" s="205" t="s">
        <v>721</v>
      </c>
      <c r="CC1" s="205" t="s">
        <v>341</v>
      </c>
      <c r="CD1" s="205" t="s">
        <v>723</v>
      </c>
      <c r="CE1" s="205" t="s">
        <v>725</v>
      </c>
      <c r="CF1" s="205" t="s">
        <v>727</v>
      </c>
      <c r="CG1" s="205" t="s">
        <v>729</v>
      </c>
      <c r="CH1" s="202"/>
      <c r="CI1" s="214"/>
      <c r="CJ1" s="205" t="s">
        <v>342</v>
      </c>
      <c r="CK1" s="205" t="s">
        <v>769</v>
      </c>
      <c r="CL1" s="205" t="s">
        <v>771</v>
      </c>
      <c r="CM1" s="205" t="s">
        <v>773</v>
      </c>
      <c r="CN1" s="205" t="s">
        <v>775</v>
      </c>
      <c r="CO1" s="205" t="s">
        <v>777</v>
      </c>
      <c r="CP1" s="205" t="s">
        <v>779</v>
      </c>
      <c r="CQ1" s="205" t="s">
        <v>781</v>
      </c>
      <c r="CR1" s="205" t="s">
        <v>783</v>
      </c>
      <c r="CS1" s="205" t="s">
        <v>785</v>
      </c>
      <c r="CT1" s="205" t="s">
        <v>787</v>
      </c>
      <c r="CU1" s="202"/>
      <c r="CV1" s="214"/>
      <c r="CW1" s="205" t="s">
        <v>813</v>
      </c>
      <c r="CX1" s="205" t="s">
        <v>814</v>
      </c>
      <c r="CY1" s="205" t="s">
        <v>816</v>
      </c>
      <c r="CZ1" s="205" t="s">
        <v>345</v>
      </c>
      <c r="DA1" s="205" t="s">
        <v>818</v>
      </c>
      <c r="DB1" s="205" t="s">
        <v>820</v>
      </c>
      <c r="DC1" s="205" t="s">
        <v>822</v>
      </c>
      <c r="DD1" s="205" t="s">
        <v>824</v>
      </c>
      <c r="DE1" s="205" t="s">
        <v>826</v>
      </c>
      <c r="DF1" s="205" t="s">
        <v>828</v>
      </c>
      <c r="DG1" s="214"/>
      <c r="DH1" s="205" t="s">
        <v>347</v>
      </c>
      <c r="DI1" s="205" t="s">
        <v>830</v>
      </c>
      <c r="DJ1" s="205" t="s">
        <v>348</v>
      </c>
      <c r="DK1" s="205" t="s">
        <v>832</v>
      </c>
      <c r="DL1" s="205" t="s">
        <v>834</v>
      </c>
      <c r="DM1" s="205" t="s">
        <v>836</v>
      </c>
      <c r="DN1" s="205" t="s">
        <v>838</v>
      </c>
      <c r="DO1" s="205" t="s">
        <v>840</v>
      </c>
      <c r="DP1" s="205" t="s">
        <v>842</v>
      </c>
      <c r="DQ1" s="205" t="s">
        <v>844</v>
      </c>
      <c r="DR1" s="205" t="s">
        <v>349</v>
      </c>
      <c r="DS1" s="205" t="s">
        <v>846</v>
      </c>
      <c r="DT1" s="205" t="s">
        <v>848</v>
      </c>
      <c r="DU1" s="205" t="s">
        <v>850</v>
      </c>
      <c r="DV1" s="214"/>
      <c r="DW1" s="205" t="s">
        <v>852</v>
      </c>
      <c r="DX1" s="205" t="s">
        <v>351</v>
      </c>
      <c r="DY1" s="205" t="s">
        <v>854</v>
      </c>
      <c r="DZ1" s="205" t="s">
        <v>352</v>
      </c>
      <c r="EA1" s="205" t="s">
        <v>856</v>
      </c>
      <c r="EB1" s="205" t="s">
        <v>858</v>
      </c>
      <c r="EC1" s="205" t="s">
        <v>860</v>
      </c>
      <c r="ED1" s="205" t="s">
        <v>862</v>
      </c>
      <c r="EE1" s="205" t="s">
        <v>864</v>
      </c>
      <c r="EF1" s="205" t="s">
        <v>866</v>
      </c>
      <c r="EG1" s="205" t="s">
        <v>868</v>
      </c>
      <c r="EH1" s="205" t="s">
        <v>870</v>
      </c>
      <c r="EI1" s="205" t="s">
        <v>872</v>
      </c>
      <c r="EJ1" s="205" t="s">
        <v>874</v>
      </c>
      <c r="EK1" s="205" t="s">
        <v>876</v>
      </c>
      <c r="EL1" s="214"/>
      <c r="EM1" s="205" t="s">
        <v>878</v>
      </c>
      <c r="EN1" s="205" t="s">
        <v>354</v>
      </c>
      <c r="EO1" s="205" t="s">
        <v>880</v>
      </c>
      <c r="EP1" s="205" t="s">
        <v>882</v>
      </c>
      <c r="EQ1" s="205" t="s">
        <v>355</v>
      </c>
      <c r="ER1" s="205" t="s">
        <v>884</v>
      </c>
      <c r="ES1" s="205" t="s">
        <v>886</v>
      </c>
      <c r="ET1" s="205" t="s">
        <v>356</v>
      </c>
      <c r="EU1" s="205" t="s">
        <v>888</v>
      </c>
      <c r="EV1" s="205" t="s">
        <v>890</v>
      </c>
      <c r="EW1" s="205" t="s">
        <v>892</v>
      </c>
      <c r="EX1" s="205" t="s">
        <v>357</v>
      </c>
      <c r="EY1" s="205" t="s">
        <v>894</v>
      </c>
      <c r="EZ1" s="205" t="s">
        <v>896</v>
      </c>
      <c r="FA1" s="214"/>
      <c r="FB1" s="205" t="s">
        <v>359</v>
      </c>
      <c r="FC1" s="205" t="s">
        <v>898</v>
      </c>
      <c r="FD1" s="205" t="s">
        <v>900</v>
      </c>
      <c r="FE1" s="205" t="s">
        <v>902</v>
      </c>
      <c r="FF1" s="205" t="s">
        <v>904</v>
      </c>
      <c r="FG1" s="205" t="s">
        <v>360</v>
      </c>
      <c r="FH1" s="205" t="s">
        <v>906</v>
      </c>
      <c r="FI1" s="205" t="s">
        <v>908</v>
      </c>
      <c r="FJ1" s="205" t="s">
        <v>910</v>
      </c>
      <c r="FK1" s="205" t="s">
        <v>912</v>
      </c>
      <c r="FL1" s="205" t="s">
        <v>914</v>
      </c>
      <c r="FM1" s="205" t="s">
        <v>361</v>
      </c>
      <c r="FN1" s="205" t="s">
        <v>917</v>
      </c>
      <c r="FO1" s="205" t="s">
        <v>362</v>
      </c>
      <c r="FP1" s="205" t="s">
        <v>920</v>
      </c>
      <c r="FQ1" s="205" t="s">
        <v>921</v>
      </c>
      <c r="FR1" s="205" t="s">
        <v>923</v>
      </c>
      <c r="FS1" s="205" t="s">
        <v>363</v>
      </c>
      <c r="FT1" s="205" t="s">
        <v>926</v>
      </c>
      <c r="FU1" s="205" t="s">
        <v>927</v>
      </c>
      <c r="FV1" s="205" t="s">
        <v>929</v>
      </c>
      <c r="FW1" s="205" t="s">
        <v>364</v>
      </c>
      <c r="FX1" s="205" t="s">
        <v>932</v>
      </c>
      <c r="FY1" s="205" t="s">
        <v>934</v>
      </c>
      <c r="FZ1" s="205" t="s">
        <v>936</v>
      </c>
      <c r="GA1" s="214"/>
      <c r="GB1" s="205" t="s">
        <v>366</v>
      </c>
      <c r="GC1" s="205" t="s">
        <v>367</v>
      </c>
      <c r="GD1" s="214"/>
      <c r="GE1" s="205" t="s">
        <v>369</v>
      </c>
      <c r="GF1" s="205" t="s">
        <v>959</v>
      </c>
      <c r="GG1" s="205" t="s">
        <v>961</v>
      </c>
      <c r="GH1" s="205" t="s">
        <v>963</v>
      </c>
      <c r="GI1" s="205" t="s">
        <v>965</v>
      </c>
      <c r="GJ1" s="205" t="s">
        <v>967</v>
      </c>
      <c r="GK1" s="214"/>
      <c r="GL1" s="205" t="s">
        <v>371</v>
      </c>
      <c r="GM1" s="205" t="s">
        <v>969</v>
      </c>
      <c r="GN1" s="205" t="s">
        <v>971</v>
      </c>
      <c r="GO1" s="205" t="s">
        <v>973</v>
      </c>
      <c r="GP1" s="205" t="s">
        <v>975</v>
      </c>
      <c r="GQ1" s="205" t="s">
        <v>977</v>
      </c>
      <c r="GR1" s="205" t="s">
        <v>979</v>
      </c>
      <c r="GS1" s="202"/>
      <c r="GT1" s="214"/>
      <c r="GU1" s="205" t="s">
        <v>372</v>
      </c>
      <c r="GV1" s="205" t="s">
        <v>938</v>
      </c>
      <c r="GW1" s="205" t="s">
        <v>940</v>
      </c>
      <c r="GX1" s="205" t="s">
        <v>942</v>
      </c>
      <c r="GY1" s="205" t="s">
        <v>944</v>
      </c>
      <c r="GZ1" s="205" t="s">
        <v>946</v>
      </c>
      <c r="HA1" s="205" t="s">
        <v>948</v>
      </c>
      <c r="HB1" s="214"/>
      <c r="HC1" s="205" t="s">
        <v>373</v>
      </c>
      <c r="HD1" s="205" t="s">
        <v>950</v>
      </c>
      <c r="HE1" s="205" t="s">
        <v>952</v>
      </c>
      <c r="HF1" s="205" t="s">
        <v>953</v>
      </c>
      <c r="HG1" s="205" t="s">
        <v>374</v>
      </c>
      <c r="HH1" s="205" t="s">
        <v>956</v>
      </c>
      <c r="HI1" s="205" t="s">
        <v>957</v>
      </c>
      <c r="HJ1" s="202"/>
      <c r="HK1" s="214"/>
      <c r="HL1" s="205" t="s">
        <v>377</v>
      </c>
      <c r="HM1" s="205" t="s">
        <v>981</v>
      </c>
      <c r="HN1" s="205" t="s">
        <v>983</v>
      </c>
      <c r="HO1" s="205" t="s">
        <v>985</v>
      </c>
      <c r="HP1" s="205" t="s">
        <v>987</v>
      </c>
      <c r="HQ1" s="205" t="s">
        <v>378</v>
      </c>
      <c r="HR1" s="205" t="s">
        <v>990</v>
      </c>
      <c r="HS1" s="214"/>
      <c r="HT1" s="205" t="s">
        <v>992</v>
      </c>
      <c r="HU1" s="205" t="s">
        <v>994</v>
      </c>
      <c r="HV1" s="205" t="s">
        <v>380</v>
      </c>
      <c r="HW1" s="205" t="s">
        <v>997</v>
      </c>
      <c r="HX1" s="205" t="s">
        <v>999</v>
      </c>
      <c r="HY1" s="205" t="s">
        <v>1000</v>
      </c>
      <c r="HZ1" s="205" t="s">
        <v>1002</v>
      </c>
      <c r="IA1" s="214"/>
      <c r="IB1" s="205" t="s">
        <v>1004</v>
      </c>
      <c r="IC1" s="205" t="s">
        <v>1006</v>
      </c>
      <c r="ID1" s="205" t="s">
        <v>1008</v>
      </c>
      <c r="IE1" s="205" t="s">
        <v>382</v>
      </c>
      <c r="IF1" s="205" t="s">
        <v>1010</v>
      </c>
      <c r="IG1" s="205" t="s">
        <v>1012</v>
      </c>
      <c r="IH1" s="205" t="s">
        <v>383</v>
      </c>
      <c r="II1" s="205" t="s">
        <v>1014</v>
      </c>
      <c r="IJ1" s="205" t="s">
        <v>1016</v>
      </c>
      <c r="IK1" s="205" t="s">
        <v>384</v>
      </c>
      <c r="IL1" s="205" t="s">
        <v>1018</v>
      </c>
      <c r="IM1" s="205" t="s">
        <v>1020</v>
      </c>
      <c r="IN1" s="205" t="s">
        <v>1022</v>
      </c>
      <c r="IO1" s="205" t="s">
        <v>1024</v>
      </c>
      <c r="IP1" s="205" t="s">
        <v>385</v>
      </c>
      <c r="IQ1" s="205" t="s">
        <v>1026</v>
      </c>
      <c r="IR1" s="214"/>
      <c r="IS1" s="205" t="s">
        <v>1034</v>
      </c>
      <c r="IT1" s="205" t="s">
        <v>1036</v>
      </c>
      <c r="IU1" s="205" t="s">
        <v>387</v>
      </c>
      <c r="IV1" s="205" t="s">
        <v>1038</v>
      </c>
      <c r="IW1" s="205" t="s">
        <v>1040</v>
      </c>
      <c r="IX1" s="205" t="s">
        <v>1042</v>
      </c>
      <c r="IY1" s="214"/>
      <c r="IZ1" s="205" t="s">
        <v>1044</v>
      </c>
      <c r="JA1" s="205" t="s">
        <v>389</v>
      </c>
      <c r="JB1" s="205" t="s">
        <v>1047</v>
      </c>
      <c r="JC1" s="205" t="s">
        <v>1049</v>
      </c>
      <c r="JD1" s="205" t="s">
        <v>1051</v>
      </c>
      <c r="JE1" s="205" t="s">
        <v>1053</v>
      </c>
      <c r="JF1" s="205" t="s">
        <v>1055</v>
      </c>
      <c r="JG1" s="205" t="s">
        <v>1057</v>
      </c>
      <c r="JH1" s="205" t="s">
        <v>390</v>
      </c>
      <c r="JI1" s="205" t="s">
        <v>1060</v>
      </c>
      <c r="JJ1" s="205" t="s">
        <v>1062</v>
      </c>
      <c r="JK1" s="205" t="s">
        <v>1064</v>
      </c>
      <c r="JL1" s="205" t="s">
        <v>1066</v>
      </c>
      <c r="JM1" s="205" t="s">
        <v>1068</v>
      </c>
      <c r="JN1" s="205" t="s">
        <v>1070</v>
      </c>
      <c r="JO1" s="205" t="s">
        <v>1072</v>
      </c>
      <c r="JP1" s="205" t="s">
        <v>1074</v>
      </c>
      <c r="JQ1" s="205" t="s">
        <v>391</v>
      </c>
      <c r="JR1" s="205" t="s">
        <v>1077</v>
      </c>
      <c r="JS1" s="205" t="s">
        <v>1079</v>
      </c>
      <c r="JT1" s="205" t="s">
        <v>1081</v>
      </c>
      <c r="JU1" s="205" t="s">
        <v>1083</v>
      </c>
      <c r="JV1" s="205" t="s">
        <v>1084</v>
      </c>
      <c r="JW1" s="205" t="s">
        <v>1086</v>
      </c>
      <c r="JX1" s="205" t="s">
        <v>1088</v>
      </c>
      <c r="JY1" s="205" t="s">
        <v>1090</v>
      </c>
      <c r="JZ1" s="205" t="s">
        <v>1092</v>
      </c>
      <c r="KA1" s="205" t="s">
        <v>1094</v>
      </c>
      <c r="KB1" s="205" t="s">
        <v>1096</v>
      </c>
      <c r="KC1" s="205" t="s">
        <v>1098</v>
      </c>
      <c r="KD1" s="205" t="s">
        <v>1100</v>
      </c>
      <c r="KE1" s="205" t="s">
        <v>1102</v>
      </c>
      <c r="KF1" s="205" t="s">
        <v>1104</v>
      </c>
      <c r="KG1" s="205" t="s">
        <v>1106</v>
      </c>
      <c r="KH1" s="205" t="s">
        <v>1108</v>
      </c>
      <c r="KI1" s="205" t="s">
        <v>1110</v>
      </c>
      <c r="KJ1" s="205" t="s">
        <v>1112</v>
      </c>
      <c r="KK1" s="205" t="s">
        <v>1114</v>
      </c>
      <c r="KL1" s="205" t="s">
        <v>1116</v>
      </c>
      <c r="KM1" s="205" t="s">
        <v>1118</v>
      </c>
      <c r="KN1" s="205" t="s">
        <v>1120</v>
      </c>
      <c r="KO1" s="205" t="s">
        <v>1122</v>
      </c>
      <c r="KP1" s="205" t="s">
        <v>1124</v>
      </c>
      <c r="KQ1" s="205" t="s">
        <v>1126</v>
      </c>
      <c r="KR1" s="214"/>
      <c r="KS1" s="205" t="s">
        <v>1128</v>
      </c>
      <c r="KT1" s="205" t="s">
        <v>393</v>
      </c>
      <c r="KU1" s="205" t="s">
        <v>1131</v>
      </c>
      <c r="KV1" s="205" t="s">
        <v>1133</v>
      </c>
      <c r="KW1" s="205" t="s">
        <v>1135</v>
      </c>
      <c r="KX1" s="205" t="s">
        <v>1137</v>
      </c>
      <c r="KY1" s="205" t="s">
        <v>394</v>
      </c>
      <c r="KZ1" s="205" t="s">
        <v>1140</v>
      </c>
      <c r="LA1" s="205" t="s">
        <v>1142</v>
      </c>
      <c r="LB1" s="205" t="s">
        <v>1144</v>
      </c>
      <c r="LC1" s="205" t="s">
        <v>1146</v>
      </c>
      <c r="LD1" s="205" t="s">
        <v>1148</v>
      </c>
      <c r="LE1" s="205" t="s">
        <v>1150</v>
      </c>
      <c r="LF1" s="205" t="s">
        <v>1152</v>
      </c>
      <c r="LG1" s="202"/>
      <c r="LH1" s="214"/>
      <c r="LI1" s="205" t="s">
        <v>395</v>
      </c>
      <c r="LJ1" s="205" t="s">
        <v>1028</v>
      </c>
      <c r="LK1" s="205" t="s">
        <v>1030</v>
      </c>
      <c r="LL1" s="205" t="s">
        <v>1032</v>
      </c>
      <c r="LM1" s="202"/>
      <c r="LN1" s="214"/>
      <c r="LO1" s="205" t="s">
        <v>398</v>
      </c>
      <c r="LP1" s="205" t="s">
        <v>399</v>
      </c>
      <c r="LQ1" s="214"/>
      <c r="LR1" s="205" t="s">
        <v>401</v>
      </c>
      <c r="LS1" s="205" t="s">
        <v>1172</v>
      </c>
      <c r="LT1" s="205" t="s">
        <v>1174</v>
      </c>
      <c r="LU1" s="205" t="s">
        <v>1175</v>
      </c>
      <c r="LV1" s="205" t="s">
        <v>1177</v>
      </c>
      <c r="LW1" s="205" t="s">
        <v>1178</v>
      </c>
      <c r="LX1" s="205" t="s">
        <v>1180</v>
      </c>
      <c r="LY1" s="205" t="s">
        <v>1182</v>
      </c>
      <c r="LZ1" s="205" t="s">
        <v>1184</v>
      </c>
      <c r="MA1" s="205" t="s">
        <v>1186</v>
      </c>
      <c r="MB1" s="205" t="s">
        <v>402</v>
      </c>
      <c r="MC1" s="205" t="s">
        <v>1189</v>
      </c>
      <c r="MD1" s="205" t="s">
        <v>1190</v>
      </c>
      <c r="ME1" s="205" t="s">
        <v>1192</v>
      </c>
      <c r="MF1" s="205" t="s">
        <v>403</v>
      </c>
      <c r="MG1" s="205" t="s">
        <v>1195</v>
      </c>
      <c r="MH1" s="205" t="s">
        <v>1196</v>
      </c>
      <c r="MI1" s="205" t="s">
        <v>1198</v>
      </c>
      <c r="MJ1" s="205" t="s">
        <v>1200</v>
      </c>
      <c r="MK1" s="205" t="s">
        <v>404</v>
      </c>
      <c r="ML1" s="205" t="s">
        <v>1203</v>
      </c>
      <c r="MM1" s="205" t="s">
        <v>1205</v>
      </c>
      <c r="MN1" s="205" t="s">
        <v>1207</v>
      </c>
      <c r="MO1" s="205" t="s">
        <v>1209</v>
      </c>
      <c r="MP1" s="205" t="s">
        <v>405</v>
      </c>
      <c r="MQ1" s="205" t="s">
        <v>1212</v>
      </c>
      <c r="MR1" s="205" t="s">
        <v>1214</v>
      </c>
      <c r="MS1" s="205" t="s">
        <v>1216</v>
      </c>
      <c r="MT1" s="205" t="s">
        <v>1218</v>
      </c>
      <c r="MU1" s="205" t="s">
        <v>1220</v>
      </c>
      <c r="MV1" s="205" t="s">
        <v>1222</v>
      </c>
      <c r="MW1" s="205" t="s">
        <v>1224</v>
      </c>
      <c r="MX1" s="205" t="s">
        <v>1226</v>
      </c>
      <c r="MY1" s="205" t="s">
        <v>1228</v>
      </c>
      <c r="MZ1" s="205" t="s">
        <v>1230</v>
      </c>
      <c r="NA1" s="205" t="s">
        <v>1232</v>
      </c>
      <c r="NB1" s="205" t="s">
        <v>1233</v>
      </c>
      <c r="NC1" s="214"/>
      <c r="ND1" s="205" t="s">
        <v>407</v>
      </c>
      <c r="NE1" s="205" t="s">
        <v>1235</v>
      </c>
      <c r="NF1" s="205" t="s">
        <v>1237</v>
      </c>
      <c r="NG1" s="205" t="s">
        <v>1239</v>
      </c>
      <c r="NH1" s="205" t="s">
        <v>1241</v>
      </c>
      <c r="NI1" s="214"/>
      <c r="NJ1" s="205" t="s">
        <v>409</v>
      </c>
      <c r="NK1" s="205" t="s">
        <v>1242</v>
      </c>
      <c r="NL1" s="205" t="s">
        <v>410</v>
      </c>
      <c r="NM1" s="205" t="s">
        <v>1244</v>
      </c>
      <c r="NN1" s="205" t="s">
        <v>1246</v>
      </c>
      <c r="NO1" s="205" t="s">
        <v>411</v>
      </c>
      <c r="NP1" s="205" t="s">
        <v>1248</v>
      </c>
      <c r="NQ1" s="205" t="s">
        <v>1250</v>
      </c>
      <c r="NR1" s="202"/>
      <c r="NS1" s="214"/>
      <c r="NT1" s="205" t="s">
        <v>412</v>
      </c>
      <c r="NU1" s="205" t="s">
        <v>1154</v>
      </c>
      <c r="NV1" s="205" t="s">
        <v>1156</v>
      </c>
      <c r="NW1" s="205" t="s">
        <v>1158</v>
      </c>
      <c r="NX1" s="205" t="s">
        <v>1160</v>
      </c>
      <c r="NY1" s="205" t="s">
        <v>413</v>
      </c>
      <c r="NZ1" s="205" t="s">
        <v>1162</v>
      </c>
      <c r="OA1" s="205" t="s">
        <v>414</v>
      </c>
      <c r="OB1" s="205" t="s">
        <v>1164</v>
      </c>
      <c r="OC1" s="214"/>
      <c r="OD1" s="205" t="s">
        <v>1166</v>
      </c>
      <c r="OE1" s="205" t="s">
        <v>415</v>
      </c>
      <c r="OF1" s="202"/>
      <c r="OG1" s="214"/>
      <c r="OH1" s="205" t="s">
        <v>1168</v>
      </c>
      <c r="OI1" s="205" t="s">
        <v>1170</v>
      </c>
      <c r="OJ1" s="205" t="s">
        <v>416</v>
      </c>
      <c r="OK1" s="202"/>
      <c r="OL1" s="214"/>
      <c r="OM1" s="205" t="s">
        <v>419</v>
      </c>
      <c r="ON1" s="205" t="s">
        <v>1252</v>
      </c>
      <c r="OO1" s="205" t="s">
        <v>1254</v>
      </c>
      <c r="OP1" s="205" t="s">
        <v>420</v>
      </c>
      <c r="OQ1" s="205" t="s">
        <v>421</v>
      </c>
      <c r="OR1" s="205" t="s">
        <v>1352</v>
      </c>
      <c r="OS1" s="205" t="s">
        <v>1354</v>
      </c>
      <c r="OT1" s="205" t="s">
        <v>1356</v>
      </c>
      <c r="OU1" s="205" t="s">
        <v>1358</v>
      </c>
      <c r="OV1" s="205" t="s">
        <v>1360</v>
      </c>
      <c r="OW1" s="214"/>
      <c r="OX1" s="205" t="s">
        <v>423</v>
      </c>
      <c r="OY1" s="205" t="s">
        <v>1362</v>
      </c>
      <c r="OZ1" s="205" t="s">
        <v>1364</v>
      </c>
      <c r="PA1" s="205" t="s">
        <v>1366</v>
      </c>
      <c r="PB1" s="205" t="s">
        <v>1368</v>
      </c>
      <c r="PC1" s="205" t="s">
        <v>1370</v>
      </c>
      <c r="PD1" s="205" t="s">
        <v>1372</v>
      </c>
      <c r="PE1" s="214"/>
      <c r="PF1" s="205" t="s">
        <v>1374</v>
      </c>
      <c r="PG1" s="205" t="s">
        <v>425</v>
      </c>
      <c r="PH1" s="214"/>
      <c r="PI1" s="205" t="s">
        <v>427</v>
      </c>
      <c r="PJ1" s="205" t="s">
        <v>1404</v>
      </c>
      <c r="PK1" s="205" t="s">
        <v>1406</v>
      </c>
      <c r="PL1" s="214"/>
      <c r="PM1" s="205" t="s">
        <v>429</v>
      </c>
      <c r="PN1" s="205" t="s">
        <v>1408</v>
      </c>
      <c r="PO1" s="205" t="s">
        <v>1409</v>
      </c>
      <c r="PP1" s="205" t="s">
        <v>1410</v>
      </c>
      <c r="PQ1" s="205" t="s">
        <v>1411</v>
      </c>
      <c r="PR1" s="205" t="s">
        <v>1413</v>
      </c>
      <c r="PS1" s="205" t="s">
        <v>1414</v>
      </c>
      <c r="PT1" s="205" t="s">
        <v>1416</v>
      </c>
      <c r="PU1" s="205" t="s">
        <v>1417</v>
      </c>
      <c r="PV1" s="202"/>
      <c r="PW1" s="214"/>
      <c r="PX1" s="205" t="s">
        <v>430</v>
      </c>
      <c r="PY1" s="205" t="s">
        <v>1256</v>
      </c>
      <c r="PZ1" s="205" t="s">
        <v>1258</v>
      </c>
      <c r="QA1" s="205" t="s">
        <v>1260</v>
      </c>
      <c r="QB1" s="205" t="s">
        <v>1262</v>
      </c>
      <c r="QC1" s="205" t="s">
        <v>1264</v>
      </c>
      <c r="QD1" s="205" t="s">
        <v>1266</v>
      </c>
      <c r="QE1" s="205" t="s">
        <v>1268</v>
      </c>
      <c r="QF1" s="205" t="s">
        <v>1270</v>
      </c>
      <c r="QG1" s="205" t="s">
        <v>1272</v>
      </c>
      <c r="QH1" s="205" t="s">
        <v>1274</v>
      </c>
      <c r="QI1" s="205" t="s">
        <v>1276</v>
      </c>
      <c r="QJ1" s="205" t="s">
        <v>1278</v>
      </c>
      <c r="QK1" s="205" t="s">
        <v>1280</v>
      </c>
      <c r="QL1" s="205" t="s">
        <v>1282</v>
      </c>
      <c r="QM1" s="205" t="s">
        <v>1284</v>
      </c>
      <c r="QN1" s="205" t="s">
        <v>1286</v>
      </c>
      <c r="QO1" s="205" t="s">
        <v>1288</v>
      </c>
      <c r="QP1" s="205" t="s">
        <v>1290</v>
      </c>
      <c r="QQ1" s="205" t="s">
        <v>1292</v>
      </c>
      <c r="QR1" s="205" t="s">
        <v>1294</v>
      </c>
      <c r="QS1" s="205" t="s">
        <v>1296</v>
      </c>
      <c r="QT1" s="205" t="s">
        <v>1298</v>
      </c>
      <c r="QU1" s="205" t="s">
        <v>431</v>
      </c>
      <c r="QV1" s="205" t="s">
        <v>1301</v>
      </c>
      <c r="QW1" s="205" t="s">
        <v>1303</v>
      </c>
      <c r="QX1" s="205" t="s">
        <v>1304</v>
      </c>
      <c r="QY1" s="205" t="s">
        <v>1306</v>
      </c>
      <c r="QZ1" s="205" t="s">
        <v>1308</v>
      </c>
      <c r="RA1" s="205" t="s">
        <v>1310</v>
      </c>
      <c r="RB1" s="205" t="s">
        <v>1312</v>
      </c>
      <c r="RC1" s="205" t="s">
        <v>1314</v>
      </c>
      <c r="RD1" s="205" t="s">
        <v>1316</v>
      </c>
      <c r="RE1" s="205" t="s">
        <v>1318</v>
      </c>
      <c r="RF1" s="205" t="s">
        <v>1320</v>
      </c>
      <c r="RG1" s="205" t="s">
        <v>1322</v>
      </c>
      <c r="RH1" s="205" t="s">
        <v>1324</v>
      </c>
      <c r="RI1" s="205" t="s">
        <v>1326</v>
      </c>
      <c r="RJ1" s="205" t="s">
        <v>1328</v>
      </c>
      <c r="RK1" s="205" t="s">
        <v>1330</v>
      </c>
      <c r="RL1" s="205" t="s">
        <v>1332</v>
      </c>
      <c r="RM1" s="205" t="s">
        <v>1334</v>
      </c>
      <c r="RN1" s="205" t="s">
        <v>1336</v>
      </c>
      <c r="RO1" s="205" t="s">
        <v>1338</v>
      </c>
      <c r="RP1" s="205" t="s">
        <v>1340</v>
      </c>
      <c r="RQ1" s="205" t="s">
        <v>1342</v>
      </c>
      <c r="RR1" s="205" t="s">
        <v>1344</v>
      </c>
      <c r="RS1" s="205" t="s">
        <v>1346</v>
      </c>
      <c r="RT1" s="205" t="s">
        <v>1348</v>
      </c>
      <c r="RU1" s="205" t="s">
        <v>1350</v>
      </c>
      <c r="RV1" s="202"/>
      <c r="RW1" s="214"/>
      <c r="RX1" s="205" t="s">
        <v>432</v>
      </c>
      <c r="RY1" s="205" t="s">
        <v>1376</v>
      </c>
      <c r="RZ1" s="205" t="s">
        <v>1378</v>
      </c>
      <c r="SA1" s="205" t="s">
        <v>1380</v>
      </c>
      <c r="SB1" s="205" t="s">
        <v>1382</v>
      </c>
      <c r="SC1" s="205" t="s">
        <v>1384</v>
      </c>
      <c r="SD1" s="205" t="s">
        <v>1386</v>
      </c>
      <c r="SE1" s="205" t="s">
        <v>1388</v>
      </c>
      <c r="SF1" s="205" t="s">
        <v>1390</v>
      </c>
      <c r="SG1" s="205" t="s">
        <v>1392</v>
      </c>
      <c r="SH1" s="205" t="s">
        <v>1394</v>
      </c>
      <c r="SI1" s="205" t="s">
        <v>1396</v>
      </c>
      <c r="SJ1" s="205" t="s">
        <v>1398</v>
      </c>
      <c r="SK1" s="205" t="s">
        <v>1400</v>
      </c>
      <c r="SL1" s="205" t="s">
        <v>1402</v>
      </c>
      <c r="SM1" s="202"/>
      <c r="SN1" s="214"/>
      <c r="SO1" s="205" t="s">
        <v>435</v>
      </c>
      <c r="SP1" s="205" t="s">
        <v>1419</v>
      </c>
      <c r="SQ1" s="205" t="s">
        <v>1421</v>
      </c>
      <c r="SR1" s="205" t="s">
        <v>436</v>
      </c>
      <c r="SS1" s="205" t="s">
        <v>1423</v>
      </c>
      <c r="ST1" s="205" t="s">
        <v>1425</v>
      </c>
      <c r="SU1" s="205" t="s">
        <v>1427</v>
      </c>
      <c r="SV1" s="205" t="s">
        <v>1429</v>
      </c>
      <c r="SW1" s="214"/>
      <c r="SX1" s="205" t="s">
        <v>438</v>
      </c>
      <c r="SY1" s="205" t="s">
        <v>1431</v>
      </c>
      <c r="SZ1" s="205" t="s">
        <v>1433</v>
      </c>
      <c r="TA1" s="205" t="s">
        <v>1435</v>
      </c>
      <c r="TB1" s="205" t="s">
        <v>1437</v>
      </c>
      <c r="TC1" s="205" t="s">
        <v>1439</v>
      </c>
      <c r="TD1" s="205" t="s">
        <v>1441</v>
      </c>
      <c r="TE1" s="205" t="s">
        <v>1443</v>
      </c>
      <c r="TF1" s="205" t="s">
        <v>1445</v>
      </c>
      <c r="TG1" s="205" t="s">
        <v>1447</v>
      </c>
      <c r="TH1" s="205" t="s">
        <v>1449</v>
      </c>
      <c r="TI1" s="205" t="s">
        <v>1451</v>
      </c>
      <c r="TJ1" s="205" t="s">
        <v>1453</v>
      </c>
      <c r="TK1" s="205" t="s">
        <v>1455</v>
      </c>
      <c r="TL1" s="205" t="s">
        <v>1457</v>
      </c>
      <c r="TM1" s="205" t="s">
        <v>1459</v>
      </c>
      <c r="TN1" s="202"/>
      <c r="TO1" s="214"/>
      <c r="TP1" s="205" t="s">
        <v>441</v>
      </c>
      <c r="TQ1" s="205" t="s">
        <v>1461</v>
      </c>
      <c r="TR1" s="205" t="s">
        <v>1463</v>
      </c>
      <c r="TS1" s="205" t="s">
        <v>1465</v>
      </c>
      <c r="TT1" s="205" t="s">
        <v>1467</v>
      </c>
      <c r="TU1" s="205" t="s">
        <v>1469</v>
      </c>
      <c r="TV1" s="205" t="s">
        <v>442</v>
      </c>
      <c r="TW1" s="205" t="s">
        <v>1471</v>
      </c>
      <c r="TX1" s="205" t="s">
        <v>1473</v>
      </c>
      <c r="TY1" s="205" t="s">
        <v>1475</v>
      </c>
      <c r="TZ1" s="205" t="s">
        <v>1477</v>
      </c>
      <c r="UA1" s="205" t="s">
        <v>1479</v>
      </c>
      <c r="UB1" s="205" t="s">
        <v>1481</v>
      </c>
      <c r="UC1" s="214"/>
      <c r="UD1" s="205" t="s">
        <v>444</v>
      </c>
      <c r="UE1" s="202"/>
      <c r="UF1" s="214"/>
      <c r="UG1" s="205" t="s">
        <v>445</v>
      </c>
      <c r="UH1" s="205" t="s">
        <v>1483</v>
      </c>
      <c r="UI1" s="205" t="s">
        <v>1485</v>
      </c>
      <c r="UJ1" s="205" t="s">
        <v>1486</v>
      </c>
      <c r="UK1" s="205" t="s">
        <v>1488</v>
      </c>
      <c r="UL1" s="205" t="s">
        <v>1490</v>
      </c>
      <c r="UM1" s="205" t="s">
        <v>1492</v>
      </c>
      <c r="UN1" s="205" t="s">
        <v>1494</v>
      </c>
      <c r="UO1" s="205" t="s">
        <v>1496</v>
      </c>
      <c r="UP1" s="205" t="s">
        <v>1498</v>
      </c>
      <c r="UQ1" s="205" t="s">
        <v>1500</v>
      </c>
      <c r="UR1" s="205" t="s">
        <v>1502</v>
      </c>
      <c r="US1" s="205" t="s">
        <v>1504</v>
      </c>
      <c r="UT1" s="205" t="s">
        <v>1506</v>
      </c>
      <c r="UU1" s="205" t="s">
        <v>1508</v>
      </c>
      <c r="UV1" s="205" t="s">
        <v>1510</v>
      </c>
      <c r="UW1" s="205" t="s">
        <v>1512</v>
      </c>
      <c r="UX1" s="202"/>
      <c r="UY1" s="205" t="s">
        <v>1516</v>
      </c>
      <c r="UZ1" s="205" t="s">
        <v>1518</v>
      </c>
      <c r="VA1" s="205" t="s">
        <v>1520</v>
      </c>
      <c r="VB1" s="205" t="s">
        <v>1522</v>
      </c>
      <c r="VC1" s="205" t="s">
        <v>1524</v>
      </c>
      <c r="VD1" s="208"/>
    </row>
    <row r="2" spans="1:576" s="145" customFormat="1" ht="14.45" hidden="1" x14ac:dyDescent="0.3">
      <c r="A2" s="145" t="s">
        <v>188</v>
      </c>
      <c r="B2" s="145" t="s">
        <v>179</v>
      </c>
      <c r="C2" s="145" t="s">
        <v>542</v>
      </c>
      <c r="D2" s="145" t="s">
        <v>189</v>
      </c>
      <c r="E2" s="145" t="s">
        <v>172</v>
      </c>
      <c r="F2" s="145" t="s">
        <v>543</v>
      </c>
      <c r="G2" s="183" t="s">
        <v>190</v>
      </c>
      <c r="H2" s="145" t="s">
        <v>544</v>
      </c>
      <c r="I2" s="145" t="s">
        <v>545</v>
      </c>
      <c r="J2" s="145" t="s">
        <v>191</v>
      </c>
      <c r="K2" s="145" t="s">
        <v>546</v>
      </c>
      <c r="R2" s="145" t="s">
        <v>193</v>
      </c>
      <c r="S2" s="145" t="s">
        <v>194</v>
      </c>
      <c r="U2" s="145" t="s">
        <v>462</v>
      </c>
      <c r="V2" s="145" t="s">
        <v>480</v>
      </c>
      <c r="W2" s="145" t="s">
        <v>463</v>
      </c>
      <c r="X2" s="145" t="s">
        <v>464</v>
      </c>
      <c r="Y2" s="145" t="s">
        <v>465</v>
      </c>
      <c r="Z2" s="145" t="s">
        <v>466</v>
      </c>
      <c r="AA2" s="145" t="s">
        <v>467</v>
      </c>
      <c r="AB2" s="145" t="s">
        <v>468</v>
      </c>
      <c r="AC2" s="145" t="s">
        <v>469</v>
      </c>
      <c r="AD2" s="145" t="s">
        <v>470</v>
      </c>
      <c r="AE2" s="145" t="s">
        <v>471</v>
      </c>
      <c r="AF2" s="145" t="s">
        <v>472</v>
      </c>
      <c r="AH2" s="145" t="s">
        <v>490</v>
      </c>
      <c r="AI2" s="145" t="s">
        <v>491</v>
      </c>
      <c r="AJ2" s="145" t="s">
        <v>492</v>
      </c>
      <c r="AK2" s="145" t="s">
        <v>493</v>
      </c>
      <c r="AL2" s="145" t="s">
        <v>494</v>
      </c>
      <c r="AM2" s="145" t="s">
        <v>497</v>
      </c>
      <c r="AN2" s="145" t="s">
        <v>495</v>
      </c>
      <c r="AO2" s="145" t="s">
        <v>496</v>
      </c>
      <c r="AP2" s="145" t="s">
        <v>498</v>
      </c>
      <c r="AQ2" s="145" t="s">
        <v>499</v>
      </c>
      <c r="AR2" s="145" t="s">
        <v>500</v>
      </c>
      <c r="AS2" s="145" t="s">
        <v>501</v>
      </c>
      <c r="AT2" s="145" t="s">
        <v>502</v>
      </c>
      <c r="AU2" s="145" t="s">
        <v>503</v>
      </c>
      <c r="AV2" s="145" t="s">
        <v>504</v>
      </c>
      <c r="AW2" s="145" t="s">
        <v>505</v>
      </c>
      <c r="AX2" s="145" t="s">
        <v>506</v>
      </c>
      <c r="AY2" s="145" t="s">
        <v>507</v>
      </c>
      <c r="AZ2" s="145" t="s">
        <v>508</v>
      </c>
      <c r="BA2" s="145" t="s">
        <v>509</v>
      </c>
      <c r="BB2" s="145" t="s">
        <v>510</v>
      </c>
      <c r="BC2" s="145" t="s">
        <v>511</v>
      </c>
      <c r="BD2" s="145" t="s">
        <v>512</v>
      </c>
      <c r="BE2" s="145" t="s">
        <v>513</v>
      </c>
      <c r="BF2" s="145" t="s">
        <v>514</v>
      </c>
      <c r="BG2" s="145" t="s">
        <v>515</v>
      </c>
      <c r="BH2" s="145" t="s">
        <v>516</v>
      </c>
      <c r="BI2" s="145" t="s">
        <v>517</v>
      </c>
      <c r="BJ2" s="145" t="s">
        <v>518</v>
      </c>
      <c r="BK2" s="145" t="s">
        <v>519</v>
      </c>
      <c r="BL2" s="145" t="s">
        <v>520</v>
      </c>
      <c r="BM2" s="145" t="s">
        <v>521</v>
      </c>
      <c r="BN2" s="145" t="s">
        <v>522</v>
      </c>
      <c r="BO2" s="145" t="s">
        <v>523</v>
      </c>
      <c r="BP2" s="145" t="s">
        <v>524</v>
      </c>
      <c r="BQ2" s="145" t="s">
        <v>525</v>
      </c>
      <c r="BR2" s="145" t="s">
        <v>526</v>
      </c>
      <c r="BS2" s="145" t="s">
        <v>527</v>
      </c>
      <c r="BT2" s="145" t="s">
        <v>528</v>
      </c>
      <c r="BU2" s="145" t="s">
        <v>529</v>
      </c>
      <c r="CB2" s="145" t="s">
        <v>1527</v>
      </c>
      <c r="CC2" s="145" t="s">
        <v>1528</v>
      </c>
      <c r="CD2" s="145" t="s">
        <v>1526</v>
      </c>
      <c r="CE2" s="145" t="s">
        <v>1529</v>
      </c>
    </row>
    <row r="3" spans="1:576" ht="14.45"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c r="CB3" s="108">
        <v>35000</v>
      </c>
      <c r="CC3" s="108">
        <v>15000</v>
      </c>
      <c r="CD3" s="108">
        <v>35000</v>
      </c>
      <c r="CE3" s="108">
        <v>15000</v>
      </c>
    </row>
    <row r="4" spans="1:576" thickBot="1" x14ac:dyDescent="0.35"/>
    <row r="5" spans="1:576" ht="53.25" thickBot="1" x14ac:dyDescent="0.3">
      <c r="C5" s="109" t="s">
        <v>449</v>
      </c>
      <c r="D5" s="226">
        <f>SUMIF(C:C,$C$10,D:D)</f>
        <v>2988500</v>
      </c>
    </row>
    <row r="8" spans="1:576" ht="14.45" x14ac:dyDescent="0.3">
      <c r="C8" s="130"/>
      <c r="D8" s="130"/>
      <c r="E8" s="130"/>
      <c r="F8" s="130"/>
      <c r="G8" s="96"/>
      <c r="H8" s="130"/>
      <c r="I8" s="130"/>
    </row>
    <row r="9" spans="1:576" thickBot="1" x14ac:dyDescent="0.35">
      <c r="C9" s="130"/>
      <c r="D9" s="130"/>
      <c r="E9" s="130"/>
      <c r="F9" s="130"/>
      <c r="G9" s="96"/>
      <c r="H9" s="130"/>
      <c r="I9" s="130"/>
    </row>
    <row r="10" spans="1:576" thickBot="1" x14ac:dyDescent="0.35">
      <c r="B10" s="116"/>
      <c r="C10" s="29" t="s">
        <v>43</v>
      </c>
      <c r="D10" s="131">
        <f>SUM(F17:F30)</f>
        <v>198000</v>
      </c>
      <c r="F10" s="72"/>
      <c r="G10" s="97"/>
      <c r="H10" s="72"/>
      <c r="I10" s="72"/>
    </row>
    <row r="11" spans="1:576" ht="14.45" x14ac:dyDescent="0.3">
      <c r="B11" s="116"/>
      <c r="C11" s="72"/>
      <c r="D11" s="31"/>
      <c r="E11" s="116"/>
      <c r="F11" s="116"/>
      <c r="G11" s="116"/>
      <c r="H11" s="94"/>
      <c r="I11" s="94"/>
      <c r="J11" s="94"/>
      <c r="K11" s="135"/>
    </row>
    <row r="12" spans="1:576" x14ac:dyDescent="0.25">
      <c r="B12" s="116"/>
      <c r="C12" s="72"/>
      <c r="D12" s="31"/>
      <c r="E12" s="116"/>
      <c r="F12" s="116"/>
      <c r="G12" s="116"/>
      <c r="H12" s="94"/>
      <c r="I12" s="94"/>
      <c r="J12" s="94"/>
      <c r="K12" s="135"/>
    </row>
    <row r="13" spans="1:576" ht="15.75" x14ac:dyDescent="0.25">
      <c r="B13" s="116"/>
      <c r="C13" s="233" t="s">
        <v>458</v>
      </c>
      <c r="D13" s="234" t="s">
        <v>1822</v>
      </c>
      <c r="E13" s="116"/>
      <c r="F13" s="116"/>
      <c r="G13" s="116"/>
      <c r="H13" s="94"/>
      <c r="I13" s="94"/>
      <c r="J13" s="94"/>
      <c r="K13" s="135"/>
    </row>
    <row r="14" spans="1:576" ht="18.75" x14ac:dyDescent="0.25">
      <c r="B14" s="116"/>
      <c r="C14" s="247" t="s">
        <v>1823</v>
      </c>
      <c r="D14" s="31"/>
      <c r="E14" s="116"/>
      <c r="F14" s="116"/>
      <c r="G14" s="116"/>
      <c r="H14" s="94"/>
      <c r="I14" s="94"/>
      <c r="J14" s="94"/>
      <c r="K14" s="135"/>
    </row>
    <row r="15" spans="1:576" x14ac:dyDescent="0.25">
      <c r="B15" s="116"/>
      <c r="F15" s="116"/>
      <c r="G15" s="94"/>
      <c r="H15" s="94"/>
      <c r="I15" s="94"/>
    </row>
    <row r="16" spans="1:576" ht="32.25" customHeight="1" thickBot="1" x14ac:dyDescent="0.3">
      <c r="B16" s="116"/>
      <c r="C16" s="172" t="s">
        <v>44</v>
      </c>
      <c r="D16" s="172" t="s">
        <v>55</v>
      </c>
      <c r="E16" s="172" t="s">
        <v>57</v>
      </c>
      <c r="F16" s="173" t="s">
        <v>27</v>
      </c>
      <c r="G16" s="173" t="s">
        <v>195</v>
      </c>
      <c r="H16" s="172" t="s">
        <v>46</v>
      </c>
      <c r="I16" s="172" t="s">
        <v>196</v>
      </c>
      <c r="J16" s="172" t="s">
        <v>478</v>
      </c>
      <c r="K16" s="172" t="s">
        <v>479</v>
      </c>
      <c r="L16" s="172" t="s">
        <v>534</v>
      </c>
    </row>
    <row r="17" spans="2:12" ht="15.75" thickBot="1" x14ac:dyDescent="0.3">
      <c r="B17" s="116"/>
      <c r="C17" s="442" t="s">
        <v>1529</v>
      </c>
      <c r="D17" s="181">
        <v>10</v>
      </c>
      <c r="E17" s="119">
        <f>HLOOKUP($C17,$CB$2:$CE$3,2,0)</f>
        <v>15000</v>
      </c>
      <c r="F17" s="120">
        <f>D17*E17</f>
        <v>150000</v>
      </c>
      <c r="G17" s="188" t="s">
        <v>193</v>
      </c>
      <c r="H17" s="121" t="s">
        <v>404</v>
      </c>
      <c r="I17" s="121" t="str">
        <f>VLOOKUP(H17,[1]Presupuesto!$B$11:$C$586,2,0)</f>
        <v>EQUIPOS PARA COMPUTACION</v>
      </c>
      <c r="J17" s="258" t="s">
        <v>172</v>
      </c>
      <c r="K17" s="121" t="s">
        <v>462</v>
      </c>
      <c r="L17" s="121"/>
    </row>
    <row r="18" spans="2:12" x14ac:dyDescent="0.25">
      <c r="B18" s="116"/>
      <c r="C18" s="442" t="s">
        <v>1527</v>
      </c>
      <c r="D18" s="174"/>
      <c r="E18" s="119">
        <f>HLOOKUP($C18,$CB$2:$CE$3,2,0)</f>
        <v>35000</v>
      </c>
      <c r="F18" s="120">
        <f>D18*E18</f>
        <v>0</v>
      </c>
      <c r="G18" s="188" t="s">
        <v>193</v>
      </c>
      <c r="H18" s="124" t="s">
        <v>404</v>
      </c>
      <c r="I18" s="124" t="str">
        <f>VLOOKUP(H18,[1]Presupuesto!$B$11:$C$586,2,0)</f>
        <v>EQUIPOS PARA COMPUTACION</v>
      </c>
      <c r="J18" s="121" t="s">
        <v>543</v>
      </c>
      <c r="K18" s="121" t="s">
        <v>480</v>
      </c>
      <c r="L18" s="121"/>
    </row>
    <row r="19" spans="2:12" x14ac:dyDescent="0.25">
      <c r="B19" s="116"/>
      <c r="C19" s="122" t="s">
        <v>73</v>
      </c>
      <c r="D19" s="174"/>
      <c r="E19" s="123">
        <v>4000</v>
      </c>
      <c r="F19" s="120">
        <f t="shared" ref="F19:F29" si="0">D19*E19</f>
        <v>0</v>
      </c>
      <c r="G19" s="188"/>
      <c r="H19" s="124">
        <v>42120</v>
      </c>
      <c r="I19" s="124" t="e">
        <f>VLOOKUP(H19,[1]Presupuesto!$B$11:$C$586,2,0)</f>
        <v>#N/A</v>
      </c>
      <c r="J19" s="121" t="str">
        <f t="shared" ref="J19:J30" si="1">$J$17</f>
        <v>Estudiantes</v>
      </c>
      <c r="K19" s="121" t="s">
        <v>463</v>
      </c>
      <c r="L19" s="121"/>
    </row>
    <row r="20" spans="2:12" x14ac:dyDescent="0.25">
      <c r="B20" s="116"/>
      <c r="C20" s="122" t="s">
        <v>74</v>
      </c>
      <c r="D20" s="174">
        <v>2</v>
      </c>
      <c r="E20" s="123">
        <v>8000</v>
      </c>
      <c r="F20" s="120">
        <f t="shared" si="0"/>
        <v>16000</v>
      </c>
      <c r="G20" s="188" t="s">
        <v>193</v>
      </c>
      <c r="H20" s="124" t="s">
        <v>404</v>
      </c>
      <c r="I20" s="124" t="str">
        <f>VLOOKUP(H20,[1]Presupuesto!$B$11:$C$586,2,0)</f>
        <v>EQUIPOS PARA COMPUTACION</v>
      </c>
      <c r="J20" s="121" t="str">
        <f t="shared" si="1"/>
        <v>Estudiantes</v>
      </c>
      <c r="K20" s="121" t="s">
        <v>463</v>
      </c>
      <c r="L20" s="121"/>
    </row>
    <row r="21" spans="2:12" x14ac:dyDescent="0.25">
      <c r="B21" s="116"/>
      <c r="C21" s="122" t="s">
        <v>75</v>
      </c>
      <c r="D21" s="174">
        <v>2</v>
      </c>
      <c r="E21" s="123">
        <v>5000</v>
      </c>
      <c r="F21" s="120">
        <f t="shared" si="0"/>
        <v>10000</v>
      </c>
      <c r="G21" s="188" t="s">
        <v>193</v>
      </c>
      <c r="H21" s="124" t="s">
        <v>404</v>
      </c>
      <c r="I21" s="124" t="str">
        <f>VLOOKUP(H21,[1]Presupuesto!$B$11:$C$586,2,0)</f>
        <v>EQUIPOS PARA COMPUTACION</v>
      </c>
      <c r="J21" s="121" t="str">
        <f t="shared" si="1"/>
        <v>Estudiantes</v>
      </c>
      <c r="K21" s="121" t="s">
        <v>463</v>
      </c>
      <c r="L21" s="121"/>
    </row>
    <row r="22" spans="2:12" x14ac:dyDescent="0.25">
      <c r="B22" s="116"/>
      <c r="C22" s="122" t="s">
        <v>35</v>
      </c>
      <c r="D22" s="174"/>
      <c r="E22" s="123">
        <v>13000</v>
      </c>
      <c r="F22" s="120">
        <f t="shared" si="0"/>
        <v>0</v>
      </c>
      <c r="G22" s="188" t="s">
        <v>193</v>
      </c>
      <c r="H22" s="124" t="s">
        <v>404</v>
      </c>
      <c r="I22" s="124" t="str">
        <f>VLOOKUP(H22,[1]Presupuesto!$B$11:$C$586,2,0)</f>
        <v>EQUIPOS PARA COMPUTACION</v>
      </c>
      <c r="J22" s="121" t="str">
        <f t="shared" si="1"/>
        <v>Estudiantes</v>
      </c>
      <c r="K22" s="121" t="s">
        <v>463</v>
      </c>
      <c r="L22" s="121"/>
    </row>
    <row r="23" spans="2:12" x14ac:dyDescent="0.25">
      <c r="B23" s="116"/>
      <c r="C23" s="122" t="s">
        <v>1866</v>
      </c>
      <c r="D23" s="174">
        <v>2</v>
      </c>
      <c r="E23" s="123">
        <v>10000</v>
      </c>
      <c r="F23" s="120">
        <f t="shared" si="0"/>
        <v>20000</v>
      </c>
      <c r="G23" s="188" t="s">
        <v>193</v>
      </c>
      <c r="H23" s="124" t="s">
        <v>404</v>
      </c>
      <c r="I23" s="124" t="str">
        <f>VLOOKUP(H23,[1]Presupuesto!$B$11:$C$586,2,0)</f>
        <v>EQUIPOS PARA COMPUTACION</v>
      </c>
      <c r="J23" s="121"/>
      <c r="K23" s="121"/>
      <c r="L23" s="121"/>
    </row>
    <row r="24" spans="2:12" x14ac:dyDescent="0.25">
      <c r="B24" s="116"/>
      <c r="C24" s="122" t="s">
        <v>77</v>
      </c>
      <c r="D24" s="174"/>
      <c r="E24" s="123">
        <v>10000</v>
      </c>
      <c r="F24" s="120">
        <f t="shared" si="0"/>
        <v>0</v>
      </c>
      <c r="G24" s="188"/>
      <c r="H24" s="124">
        <v>42300</v>
      </c>
      <c r="I24" s="124" t="e">
        <f>VLOOKUP(H24,[1]Presupuesto!$B$11:$C$586,2,0)</f>
        <v>#N/A</v>
      </c>
      <c r="J24" s="121" t="str">
        <f t="shared" si="1"/>
        <v>Estudiantes</v>
      </c>
      <c r="K24" s="121" t="s">
        <v>471</v>
      </c>
      <c r="L24" s="121"/>
    </row>
    <row r="25" spans="2:12" x14ac:dyDescent="0.25">
      <c r="C25" s="122" t="s">
        <v>78</v>
      </c>
      <c r="D25" s="174"/>
      <c r="E25" s="123">
        <v>10000</v>
      </c>
      <c r="F25" s="120">
        <f t="shared" si="0"/>
        <v>0</v>
      </c>
      <c r="G25" s="188"/>
      <c r="H25" s="124">
        <v>45100</v>
      </c>
      <c r="I25" s="124" t="e">
        <f>VLOOKUP(H25,[1]Presupuesto!$B$11:$C$586,2,0)</f>
        <v>#N/A</v>
      </c>
      <c r="J25" s="121" t="str">
        <f t="shared" si="1"/>
        <v>Estudiantes</v>
      </c>
      <c r="K25" s="121" t="s">
        <v>467</v>
      </c>
      <c r="L25" s="121"/>
    </row>
    <row r="26" spans="2:12" x14ac:dyDescent="0.25">
      <c r="C26" s="132" t="s">
        <v>79</v>
      </c>
      <c r="D26" s="174"/>
      <c r="E26" s="123">
        <v>2000</v>
      </c>
      <c r="F26" s="120">
        <f t="shared" si="0"/>
        <v>0</v>
      </c>
      <c r="G26" s="188"/>
      <c r="H26" s="133">
        <v>42600</v>
      </c>
      <c r="I26" s="133" t="e">
        <f>VLOOKUP(H26,[1]Presupuesto!$B$11:$C$586,2,0)</f>
        <v>#N/A</v>
      </c>
      <c r="J26" s="121" t="str">
        <f t="shared" si="1"/>
        <v>Estudiantes</v>
      </c>
      <c r="K26" s="121" t="s">
        <v>463</v>
      </c>
      <c r="L26" s="121"/>
    </row>
    <row r="27" spans="2:12" x14ac:dyDescent="0.25">
      <c r="C27" s="132" t="s">
        <v>80</v>
      </c>
      <c r="D27" s="174"/>
      <c r="E27" s="123">
        <v>1500</v>
      </c>
      <c r="F27" s="120">
        <f t="shared" si="0"/>
        <v>0</v>
      </c>
      <c r="G27" s="188"/>
      <c r="H27" s="133">
        <v>39300</v>
      </c>
      <c r="I27" s="133" t="e">
        <f>VLOOKUP(H27,[1]Presupuesto!$B$11:$C$586,2,0)</f>
        <v>#N/A</v>
      </c>
      <c r="J27" s="121" t="str">
        <f t="shared" si="1"/>
        <v>Estudiantes</v>
      </c>
      <c r="K27" s="121" t="s">
        <v>463</v>
      </c>
      <c r="L27" s="121"/>
    </row>
    <row r="28" spans="2:12" x14ac:dyDescent="0.25">
      <c r="C28" s="132" t="s">
        <v>81</v>
      </c>
      <c r="D28" s="174"/>
      <c r="E28" s="123">
        <v>1500</v>
      </c>
      <c r="F28" s="120">
        <f t="shared" si="0"/>
        <v>0</v>
      </c>
      <c r="G28" s="188"/>
      <c r="H28" s="133">
        <v>42600</v>
      </c>
      <c r="I28" s="133" t="e">
        <f>VLOOKUP(H28,[1]Presupuesto!$B$11:$C$586,2,0)</f>
        <v>#N/A</v>
      </c>
      <c r="J28" s="121" t="str">
        <f t="shared" si="1"/>
        <v>Estudiantes</v>
      </c>
      <c r="K28" s="121" t="s">
        <v>463</v>
      </c>
      <c r="L28" s="121"/>
    </row>
    <row r="29" spans="2:12" x14ac:dyDescent="0.25">
      <c r="C29" s="132" t="s">
        <v>82</v>
      </c>
      <c r="D29" s="174">
        <v>4</v>
      </c>
      <c r="E29" s="123">
        <v>500</v>
      </c>
      <c r="F29" s="120">
        <f t="shared" si="0"/>
        <v>2000</v>
      </c>
      <c r="G29" s="188" t="s">
        <v>193</v>
      </c>
      <c r="H29" s="133" t="s">
        <v>404</v>
      </c>
      <c r="I29" s="133" t="str">
        <f>VLOOKUP(H29,[1]Presupuesto!$B$11:$C$586,2,0)</f>
        <v>EQUIPOS PARA COMPUTACION</v>
      </c>
      <c r="J29" s="121" t="str">
        <f t="shared" si="1"/>
        <v>Estudiantes</v>
      </c>
      <c r="K29" s="121" t="s">
        <v>463</v>
      </c>
      <c r="L29" s="121"/>
    </row>
    <row r="30" spans="2:12" ht="15.75" thickBot="1" x14ac:dyDescent="0.3">
      <c r="B30" s="116"/>
      <c r="C30" s="125" t="s">
        <v>83</v>
      </c>
      <c r="D30" s="182"/>
      <c r="E30" s="127">
        <v>20</v>
      </c>
      <c r="F30" s="128">
        <f>D30*E30</f>
        <v>0</v>
      </c>
      <c r="G30" s="185"/>
      <c r="H30" s="129">
        <v>39600</v>
      </c>
      <c r="I30" s="129" t="e">
        <f>VLOOKUP(H30,[1]Presupuesto!$B$11:$C$586,2,0)</f>
        <v>#N/A</v>
      </c>
      <c r="J30" s="129" t="str">
        <f t="shared" si="1"/>
        <v>Estudiantes</v>
      </c>
      <c r="K30" s="147" t="s">
        <v>462</v>
      </c>
      <c r="L30" s="147"/>
    </row>
    <row r="31" spans="2:12" x14ac:dyDescent="0.25">
      <c r="B31" s="116"/>
      <c r="F31" s="116"/>
      <c r="G31" s="94"/>
      <c r="H31" s="94"/>
      <c r="I31" s="94"/>
    </row>
    <row r="33" spans="3:12" x14ac:dyDescent="0.25">
      <c r="C33" s="130"/>
      <c r="D33" s="130"/>
      <c r="E33" s="130"/>
      <c r="F33" s="130"/>
      <c r="G33" s="96"/>
      <c r="H33" s="130"/>
      <c r="I33" s="130"/>
    </row>
    <row r="34" spans="3:12" ht="15.75" thickBot="1" x14ac:dyDescent="0.3">
      <c r="C34" s="130"/>
      <c r="D34" s="130"/>
      <c r="E34" s="130"/>
      <c r="F34" s="130"/>
      <c r="G34" s="96"/>
      <c r="H34" s="130"/>
      <c r="I34" s="130"/>
    </row>
    <row r="35" spans="3:12" ht="15.75" thickBot="1" x14ac:dyDescent="0.3">
      <c r="C35" s="29" t="s">
        <v>43</v>
      </c>
      <c r="D35" s="131">
        <f>SUM(F42:F55)</f>
        <v>39000</v>
      </c>
      <c r="F35" s="72"/>
      <c r="G35" s="97"/>
      <c r="H35" s="72"/>
      <c r="I35" s="72"/>
    </row>
    <row r="36" spans="3:12" x14ac:dyDescent="0.25">
      <c r="C36" s="72"/>
      <c r="D36" s="31"/>
      <c r="E36" s="116"/>
      <c r="F36" s="116"/>
      <c r="G36" s="116"/>
      <c r="H36" s="94"/>
      <c r="I36" s="94"/>
      <c r="J36" s="94"/>
      <c r="K36" s="135"/>
    </row>
    <row r="37" spans="3:12" x14ac:dyDescent="0.25">
      <c r="C37" s="72"/>
      <c r="D37" s="31"/>
      <c r="E37" s="116"/>
      <c r="F37" s="116"/>
      <c r="G37" s="116"/>
      <c r="H37" s="94"/>
      <c r="I37" s="94"/>
      <c r="J37" s="94"/>
      <c r="K37" s="135"/>
    </row>
    <row r="38" spans="3:12" ht="15.75" x14ac:dyDescent="0.25">
      <c r="C38" s="233" t="s">
        <v>458</v>
      </c>
      <c r="D38" s="234" t="s">
        <v>1829</v>
      </c>
      <c r="E38" s="116"/>
      <c r="F38" s="116"/>
      <c r="G38" s="116"/>
      <c r="H38" s="94"/>
      <c r="I38" s="94"/>
      <c r="J38" s="94"/>
      <c r="K38" s="135"/>
    </row>
    <row r="39" spans="3:12" ht="18.75" x14ac:dyDescent="0.25">
      <c r="C39" s="247" t="s">
        <v>1830</v>
      </c>
      <c r="D39" s="31"/>
      <c r="E39" s="116"/>
      <c r="F39" s="116"/>
      <c r="G39" s="116"/>
      <c r="H39" s="94"/>
      <c r="I39" s="94"/>
      <c r="J39" s="94"/>
      <c r="K39" s="135"/>
    </row>
    <row r="40" spans="3:12" x14ac:dyDescent="0.25">
      <c r="F40" s="116"/>
      <c r="G40" s="94"/>
      <c r="H40" s="94"/>
      <c r="I40" s="94"/>
    </row>
    <row r="41" spans="3:12" ht="30.75" thickBot="1" x14ac:dyDescent="0.3">
      <c r="C41" s="172" t="s">
        <v>44</v>
      </c>
      <c r="D41" s="172" t="s">
        <v>55</v>
      </c>
      <c r="E41" s="172" t="s">
        <v>57</v>
      </c>
      <c r="F41" s="173" t="s">
        <v>27</v>
      </c>
      <c r="G41" s="173" t="s">
        <v>195</v>
      </c>
      <c r="H41" s="172" t="s">
        <v>46</v>
      </c>
      <c r="I41" s="172" t="s">
        <v>196</v>
      </c>
      <c r="J41" s="172" t="s">
        <v>478</v>
      </c>
      <c r="K41" s="172" t="s">
        <v>479</v>
      </c>
      <c r="L41" s="172" t="s">
        <v>534</v>
      </c>
    </row>
    <row r="42" spans="3:12" ht="15.75" thickBot="1" x14ac:dyDescent="0.3">
      <c r="C42" s="442" t="s">
        <v>1529</v>
      </c>
      <c r="D42" s="181"/>
      <c r="E42" s="119">
        <f>HLOOKUP($C42,$CB$2:$CE$3,2,0)</f>
        <v>15000</v>
      </c>
      <c r="F42" s="120">
        <f>D42*E42</f>
        <v>0</v>
      </c>
      <c r="G42" s="188" t="s">
        <v>193</v>
      </c>
      <c r="H42" s="121" t="s">
        <v>404</v>
      </c>
      <c r="I42" s="121" t="str">
        <f>VLOOKUP(H42,[1]Presupuesto!$B$11:$C$586,2,0)</f>
        <v>EQUIPOS PARA COMPUTACION</v>
      </c>
      <c r="J42" s="258" t="s">
        <v>172</v>
      </c>
      <c r="K42" s="121" t="s">
        <v>462</v>
      </c>
      <c r="L42" s="121"/>
    </row>
    <row r="43" spans="3:12" x14ac:dyDescent="0.25">
      <c r="C43" s="442" t="s">
        <v>1527</v>
      </c>
      <c r="D43" s="174"/>
      <c r="E43" s="119">
        <f>HLOOKUP($C43,$CB$2:$CE$3,2,0)</f>
        <v>35000</v>
      </c>
      <c r="F43" s="120">
        <f>D43*E43</f>
        <v>0</v>
      </c>
      <c r="G43" s="188" t="s">
        <v>193</v>
      </c>
      <c r="H43" s="124" t="s">
        <v>404</v>
      </c>
      <c r="I43" s="124" t="str">
        <f>VLOOKUP(H43,[1]Presupuesto!$B$11:$C$586,2,0)</f>
        <v>EQUIPOS PARA COMPUTACION</v>
      </c>
      <c r="J43" s="121" t="s">
        <v>543</v>
      </c>
      <c r="K43" s="121" t="s">
        <v>480</v>
      </c>
      <c r="L43" s="121"/>
    </row>
    <row r="44" spans="3:12" ht="14.45" hidden="1" x14ac:dyDescent="0.3">
      <c r="C44" s="122" t="s">
        <v>73</v>
      </c>
      <c r="D44" s="174"/>
      <c r="E44" s="123">
        <v>4000</v>
      </c>
      <c r="F44" s="120">
        <f t="shared" ref="F44:F55" si="2">D44*E44</f>
        <v>0</v>
      </c>
      <c r="G44" s="188"/>
      <c r="H44" s="124">
        <v>42120</v>
      </c>
      <c r="I44" s="124" t="e">
        <f>VLOOKUP(H44,[1]Presupuesto!$B$11:$C$586,2,0)</f>
        <v>#N/A</v>
      </c>
      <c r="J44" s="121" t="str">
        <f t="shared" ref="J44:J55" si="3">$J$17</f>
        <v>Estudiantes</v>
      </c>
      <c r="K44" s="121" t="s">
        <v>463</v>
      </c>
      <c r="L44" s="121"/>
    </row>
    <row r="45" spans="3:12" x14ac:dyDescent="0.25">
      <c r="C45" s="122" t="s">
        <v>74</v>
      </c>
      <c r="D45" s="174"/>
      <c r="E45" s="123">
        <v>8000</v>
      </c>
      <c r="F45" s="120">
        <f t="shared" si="2"/>
        <v>0</v>
      </c>
      <c r="G45" s="188" t="s">
        <v>193</v>
      </c>
      <c r="H45" s="124" t="s">
        <v>404</v>
      </c>
      <c r="I45" s="124" t="str">
        <f>VLOOKUP(H45,[1]Presupuesto!$B$11:$C$586,2,0)</f>
        <v>EQUIPOS PARA COMPUTACION</v>
      </c>
      <c r="J45" s="121" t="str">
        <f t="shared" si="3"/>
        <v>Estudiantes</v>
      </c>
      <c r="K45" s="121" t="s">
        <v>463</v>
      </c>
      <c r="L45" s="121"/>
    </row>
    <row r="46" spans="3:12" x14ac:dyDescent="0.25">
      <c r="C46" s="122" t="s">
        <v>75</v>
      </c>
      <c r="D46" s="174"/>
      <c r="E46" s="123">
        <v>5000</v>
      </c>
      <c r="F46" s="120">
        <f t="shared" si="2"/>
        <v>0</v>
      </c>
      <c r="G46" s="188" t="s">
        <v>193</v>
      </c>
      <c r="H46" s="124" t="s">
        <v>404</v>
      </c>
      <c r="I46" s="124" t="str">
        <f>VLOOKUP(H46,[1]Presupuesto!$B$11:$C$586,2,0)</f>
        <v>EQUIPOS PARA COMPUTACION</v>
      </c>
      <c r="J46" s="121" t="str">
        <f t="shared" si="3"/>
        <v>Estudiantes</v>
      </c>
      <c r="K46" s="121" t="s">
        <v>463</v>
      </c>
      <c r="L46" s="121"/>
    </row>
    <row r="47" spans="3:12" x14ac:dyDescent="0.25">
      <c r="C47" s="122" t="s">
        <v>35</v>
      </c>
      <c r="D47" s="174">
        <v>3</v>
      </c>
      <c r="E47" s="123">
        <v>13000</v>
      </c>
      <c r="F47" s="120">
        <f t="shared" si="2"/>
        <v>39000</v>
      </c>
      <c r="G47" s="188" t="s">
        <v>193</v>
      </c>
      <c r="H47" s="124" t="s">
        <v>404</v>
      </c>
      <c r="I47" s="124" t="str">
        <f>VLOOKUP(H47,[1]Presupuesto!$B$11:$C$586,2,0)</f>
        <v>EQUIPOS PARA COMPUTACION</v>
      </c>
      <c r="J47" s="121" t="str">
        <f t="shared" si="3"/>
        <v>Estudiantes</v>
      </c>
      <c r="K47" s="121" t="s">
        <v>463</v>
      </c>
      <c r="L47" s="121"/>
    </row>
    <row r="48" spans="3:12" x14ac:dyDescent="0.25">
      <c r="C48" s="122" t="s">
        <v>1866</v>
      </c>
      <c r="D48" s="174"/>
      <c r="E48" s="123">
        <v>10000</v>
      </c>
      <c r="F48" s="120">
        <f t="shared" si="2"/>
        <v>0</v>
      </c>
      <c r="G48" s="188" t="s">
        <v>193</v>
      </c>
      <c r="H48" s="124" t="s">
        <v>404</v>
      </c>
      <c r="I48" s="124" t="str">
        <f>VLOOKUP(H48,[1]Presupuesto!$B$11:$C$586,2,0)</f>
        <v>EQUIPOS PARA COMPUTACION</v>
      </c>
      <c r="J48" s="121"/>
      <c r="K48" s="121"/>
      <c r="L48" s="121"/>
    </row>
    <row r="49" spans="3:12" ht="14.45" hidden="1" x14ac:dyDescent="0.3">
      <c r="C49" s="122" t="s">
        <v>77</v>
      </c>
      <c r="D49" s="174"/>
      <c r="E49" s="123">
        <v>10000</v>
      </c>
      <c r="F49" s="120">
        <f t="shared" si="2"/>
        <v>0</v>
      </c>
      <c r="G49" s="188"/>
      <c r="H49" s="124">
        <v>42300</v>
      </c>
      <c r="I49" s="124" t="e">
        <f>VLOOKUP(H49,[1]Presupuesto!$B$11:$C$586,2,0)</f>
        <v>#N/A</v>
      </c>
      <c r="J49" s="121" t="str">
        <f t="shared" si="3"/>
        <v>Estudiantes</v>
      </c>
      <c r="K49" s="121" t="s">
        <v>471</v>
      </c>
      <c r="L49" s="121"/>
    </row>
    <row r="50" spans="3:12" ht="14.45" hidden="1" x14ac:dyDescent="0.3">
      <c r="C50" s="122" t="s">
        <v>78</v>
      </c>
      <c r="D50" s="174"/>
      <c r="E50" s="123">
        <v>10000</v>
      </c>
      <c r="F50" s="120">
        <f t="shared" si="2"/>
        <v>0</v>
      </c>
      <c r="G50" s="188"/>
      <c r="H50" s="124">
        <v>45100</v>
      </c>
      <c r="I50" s="124" t="e">
        <f>VLOOKUP(H50,[1]Presupuesto!$B$11:$C$586,2,0)</f>
        <v>#N/A</v>
      </c>
      <c r="J50" s="121" t="str">
        <f t="shared" si="3"/>
        <v>Estudiantes</v>
      </c>
      <c r="K50" s="121" t="s">
        <v>467</v>
      </c>
      <c r="L50" s="121"/>
    </row>
    <row r="51" spans="3:12" ht="14.45" hidden="1" x14ac:dyDescent="0.3">
      <c r="C51" s="132" t="s">
        <v>79</v>
      </c>
      <c r="D51" s="174"/>
      <c r="E51" s="123">
        <v>2000</v>
      </c>
      <c r="F51" s="120">
        <f t="shared" si="2"/>
        <v>0</v>
      </c>
      <c r="G51" s="188"/>
      <c r="H51" s="133">
        <v>42600</v>
      </c>
      <c r="I51" s="133" t="e">
        <f>VLOOKUP(H51,[1]Presupuesto!$B$11:$C$586,2,0)</f>
        <v>#N/A</v>
      </c>
      <c r="J51" s="121" t="str">
        <f t="shared" si="3"/>
        <v>Estudiantes</v>
      </c>
      <c r="K51" s="121" t="s">
        <v>463</v>
      </c>
      <c r="L51" s="121"/>
    </row>
    <row r="52" spans="3:12" ht="14.45" hidden="1" x14ac:dyDescent="0.3">
      <c r="C52" s="132" t="s">
        <v>80</v>
      </c>
      <c r="D52" s="174"/>
      <c r="E52" s="123">
        <v>1500</v>
      </c>
      <c r="F52" s="120">
        <f t="shared" si="2"/>
        <v>0</v>
      </c>
      <c r="G52" s="188"/>
      <c r="H52" s="133">
        <v>39300</v>
      </c>
      <c r="I52" s="133" t="e">
        <f>VLOOKUP(H52,[1]Presupuesto!$B$11:$C$586,2,0)</f>
        <v>#N/A</v>
      </c>
      <c r="J52" s="121" t="str">
        <f t="shared" si="3"/>
        <v>Estudiantes</v>
      </c>
      <c r="K52" s="121" t="s">
        <v>463</v>
      </c>
      <c r="L52" s="121"/>
    </row>
    <row r="53" spans="3:12" ht="14.45" hidden="1" x14ac:dyDescent="0.3">
      <c r="C53" s="132" t="s">
        <v>81</v>
      </c>
      <c r="D53" s="174"/>
      <c r="E53" s="123">
        <v>1500</v>
      </c>
      <c r="F53" s="120">
        <f t="shared" si="2"/>
        <v>0</v>
      </c>
      <c r="G53" s="188"/>
      <c r="H53" s="133">
        <v>42600</v>
      </c>
      <c r="I53" s="133" t="e">
        <f>VLOOKUP(H53,[1]Presupuesto!$B$11:$C$586,2,0)</f>
        <v>#N/A</v>
      </c>
      <c r="J53" s="121" t="str">
        <f t="shared" si="3"/>
        <v>Estudiantes</v>
      </c>
      <c r="K53" s="121" t="s">
        <v>463</v>
      </c>
      <c r="L53" s="121"/>
    </row>
    <row r="54" spans="3:12" x14ac:dyDescent="0.25">
      <c r="C54" s="132" t="s">
        <v>82</v>
      </c>
      <c r="D54" s="174"/>
      <c r="E54" s="123">
        <v>500</v>
      </c>
      <c r="F54" s="120">
        <f t="shared" si="2"/>
        <v>0</v>
      </c>
      <c r="G54" s="188" t="s">
        <v>193</v>
      </c>
      <c r="H54" s="133" t="s">
        <v>404</v>
      </c>
      <c r="I54" s="133" t="str">
        <f>VLOOKUP(H54,[1]Presupuesto!$B$11:$C$586,2,0)</f>
        <v>EQUIPOS PARA COMPUTACION</v>
      </c>
      <c r="J54" s="121" t="str">
        <f t="shared" si="3"/>
        <v>Estudiantes</v>
      </c>
      <c r="K54" s="121" t="s">
        <v>463</v>
      </c>
      <c r="L54" s="121"/>
    </row>
    <row r="55" spans="3:12" ht="15.75" thickBot="1" x14ac:dyDescent="0.3">
      <c r="C55" s="125" t="s">
        <v>83</v>
      </c>
      <c r="D55" s="182"/>
      <c r="E55" s="127">
        <v>20</v>
      </c>
      <c r="F55" s="128">
        <f t="shared" si="2"/>
        <v>0</v>
      </c>
      <c r="G55" s="185"/>
      <c r="H55" s="129">
        <v>39600</v>
      </c>
      <c r="I55" s="129" t="e">
        <f>VLOOKUP(H55,[1]Presupuesto!$B$11:$C$586,2,0)</f>
        <v>#N/A</v>
      </c>
      <c r="J55" s="129" t="str">
        <f t="shared" si="3"/>
        <v>Estudiantes</v>
      </c>
      <c r="K55" s="147" t="s">
        <v>462</v>
      </c>
      <c r="L55" s="147"/>
    </row>
    <row r="57" spans="3:12" ht="15.75" thickBot="1" x14ac:dyDescent="0.3"/>
    <row r="58" spans="3:12" ht="15.75" thickBot="1" x14ac:dyDescent="0.3">
      <c r="C58" s="29" t="s">
        <v>43</v>
      </c>
      <c r="D58" s="131">
        <f>SUM(F65:F78)</f>
        <v>48000</v>
      </c>
      <c r="F58" s="72"/>
      <c r="G58" s="97"/>
      <c r="H58" s="72"/>
      <c r="I58" s="72"/>
    </row>
    <row r="59" spans="3:12" x14ac:dyDescent="0.25">
      <c r="C59" s="72"/>
      <c r="D59" s="31"/>
      <c r="E59" s="116"/>
      <c r="F59" s="116"/>
      <c r="G59" s="116"/>
      <c r="H59" s="94"/>
      <c r="I59" s="94"/>
      <c r="J59" s="94"/>
      <c r="K59" s="135"/>
    </row>
    <row r="60" spans="3:12" x14ac:dyDescent="0.25">
      <c r="C60" s="72"/>
      <c r="D60" s="31"/>
      <c r="E60" s="116"/>
      <c r="F60" s="116"/>
      <c r="G60" s="116"/>
      <c r="H60" s="94"/>
      <c r="I60" s="94"/>
      <c r="J60" s="94"/>
      <c r="K60" s="135"/>
    </row>
    <row r="61" spans="3:12" ht="15.75" x14ac:dyDescent="0.25">
      <c r="C61" s="233" t="s">
        <v>458</v>
      </c>
      <c r="D61" s="234" t="s">
        <v>1768</v>
      </c>
      <c r="E61" s="116"/>
      <c r="F61" s="116"/>
      <c r="G61" s="116"/>
      <c r="H61" s="94"/>
      <c r="I61" s="94"/>
      <c r="J61" s="94"/>
      <c r="K61" s="135"/>
    </row>
    <row r="62" spans="3:12" ht="18.75" x14ac:dyDescent="0.25">
      <c r="C62" s="247" t="str">
        <f>IFERROR(VLOOKUP(D61,'[2]Desarrollo e Innov. Curricular'!$E:$F,2,FALSE),IFERROR(VLOOKUP(D61,[2]Investigación!$E:$F,2,FALSE),IFERROR(VLOOKUP(D61,'[2]Vinculación Univ. Sociedad'!$E:$F,2,FALSE),IFERROR(VLOOKUP(D61,'[2]Docencia y Profesorado Universi'!$E:$F,2,FALSE),IFERROR(VLOOKUP(D61,[2]Estudiantes!$E:$F,2,FALSE),IFERROR(VLOOKUP(D61,'[2]Gestion Administrativa'!$E:$F,2,FALSE),IFERROR(VLOOKUP(D61,'[2]Gestion Academica'!$E:$F,2,FALSE),IFERROR(VLOOKUP(D61,[2]Graduados!$E:$F,2,FALSE),IFERROR(VLOOKUP(D61,'[2]Gestión del Conocimiento'!$E:$F,2,FALSE),IFERROR(VLOOKUP(D61,[2]Gobernabilidad!$E:$F,2,FALSE),IFERROR(VLOOKUP(D61,'[2]NIVEL DE ES Y  SISTEMA NACIONAL'!$E:$F,2,FALSE),VLOOKUP(D61,'[2]Lo Esencial'!$E:$F,2,0))))))))))))</f>
        <v>Instalación de un WI-Fi que de conectividad a todas las aulas de la carrera de arquitectur</v>
      </c>
      <c r="D62" s="31"/>
      <c r="E62" s="116"/>
      <c r="F62" s="116"/>
      <c r="G62" s="116"/>
      <c r="H62" s="94"/>
      <c r="I62" s="94"/>
      <c r="J62" s="94"/>
      <c r="K62" s="135"/>
    </row>
    <row r="63" spans="3:12" x14ac:dyDescent="0.25">
      <c r="F63" s="116"/>
      <c r="G63" s="94"/>
      <c r="H63" s="94"/>
      <c r="I63" s="94"/>
    </row>
    <row r="64" spans="3:12" ht="30.75" thickBot="1" x14ac:dyDescent="0.3">
      <c r="C64" s="172" t="s">
        <v>44</v>
      </c>
      <c r="D64" s="172" t="s">
        <v>55</v>
      </c>
      <c r="E64" s="172" t="s">
        <v>57</v>
      </c>
      <c r="F64" s="173" t="s">
        <v>27</v>
      </c>
      <c r="G64" s="173" t="s">
        <v>195</v>
      </c>
      <c r="H64" s="172" t="s">
        <v>46</v>
      </c>
      <c r="I64" s="172" t="s">
        <v>196</v>
      </c>
      <c r="J64" s="172" t="s">
        <v>478</v>
      </c>
      <c r="K64" s="172" t="s">
        <v>479</v>
      </c>
      <c r="L64" s="172" t="s">
        <v>534</v>
      </c>
    </row>
    <row r="65" spans="3:12" ht="15.75" thickBot="1" x14ac:dyDescent="0.3">
      <c r="C65" s="442" t="s">
        <v>1529</v>
      </c>
      <c r="D65" s="181"/>
      <c r="E65" s="119">
        <f>HLOOKUP($C65,$CB$2:$CE$3,2,0)</f>
        <v>15000</v>
      </c>
      <c r="F65" s="120">
        <f>D65*E65</f>
        <v>0</v>
      </c>
      <c r="G65" s="188" t="s">
        <v>193</v>
      </c>
      <c r="H65" s="121" t="s">
        <v>320</v>
      </c>
      <c r="I65" s="121" t="str">
        <f>VLOOKUP(H65,[2]Presupuesto!$B$11:$C$586,2,0)</f>
        <v>RESTRIBUCIONES A PERSONAL DIRECTIVO Y DE CONTROL (11300-00)</v>
      </c>
      <c r="J65" s="258" t="s">
        <v>172</v>
      </c>
      <c r="K65" s="121" t="s">
        <v>462</v>
      </c>
      <c r="L65" s="121"/>
    </row>
    <row r="66" spans="3:12" x14ac:dyDescent="0.25">
      <c r="C66" s="442" t="s">
        <v>1527</v>
      </c>
      <c r="D66" s="174"/>
      <c r="E66" s="119">
        <f>HLOOKUP($C66,$CB$2:$CE$3,2,0)</f>
        <v>35000</v>
      </c>
      <c r="F66" s="120">
        <f>D66*E66</f>
        <v>0</v>
      </c>
      <c r="G66" s="188"/>
      <c r="H66" s="124">
        <v>42600</v>
      </c>
      <c r="I66" s="124" t="e">
        <f>VLOOKUP(H66,[2]Presupuesto!$B$11:$C$586,2,0)</f>
        <v>#N/A</v>
      </c>
      <c r="J66" s="121" t="s">
        <v>543</v>
      </c>
      <c r="K66" s="121" t="s">
        <v>480</v>
      </c>
      <c r="L66" s="121"/>
    </row>
    <row r="67" spans="3:12" x14ac:dyDescent="0.25">
      <c r="C67" s="122" t="s">
        <v>73</v>
      </c>
      <c r="D67" s="174"/>
      <c r="E67" s="123">
        <v>4000</v>
      </c>
      <c r="F67" s="120">
        <f t="shared" ref="F67:F78" si="4">D67*E67</f>
        <v>0</v>
      </c>
      <c r="G67" s="188"/>
      <c r="H67" s="124">
        <v>42120</v>
      </c>
      <c r="I67" s="124" t="e">
        <f>VLOOKUP(H67,[2]Presupuesto!$B$11:$C$586,2,0)</f>
        <v>#N/A</v>
      </c>
      <c r="J67" s="121" t="str">
        <f t="shared" ref="J67:J78" si="5">$J$17</f>
        <v>Estudiantes</v>
      </c>
      <c r="K67" s="121" t="s">
        <v>463</v>
      </c>
      <c r="L67" s="121"/>
    </row>
    <row r="68" spans="3:12" x14ac:dyDescent="0.25">
      <c r="C68" s="122" t="s">
        <v>74</v>
      </c>
      <c r="D68" s="174"/>
      <c r="E68" s="123">
        <v>8000</v>
      </c>
      <c r="F68" s="120">
        <f t="shared" si="4"/>
        <v>0</v>
      </c>
      <c r="G68" s="188" t="s">
        <v>193</v>
      </c>
      <c r="H68" s="124">
        <v>42600</v>
      </c>
      <c r="I68" s="124" t="e">
        <f>VLOOKUP(H68,[2]Presupuesto!$B$11:$C$586,2,0)</f>
        <v>#N/A</v>
      </c>
      <c r="J68" s="121" t="str">
        <f t="shared" si="5"/>
        <v>Estudiantes</v>
      </c>
      <c r="K68" s="121" t="s">
        <v>463</v>
      </c>
      <c r="L68" s="121"/>
    </row>
    <row r="69" spans="3:12" x14ac:dyDescent="0.25">
      <c r="C69" s="122" t="s">
        <v>75</v>
      </c>
      <c r="D69" s="174"/>
      <c r="E69" s="123">
        <v>5000</v>
      </c>
      <c r="F69" s="120">
        <f t="shared" si="4"/>
        <v>0</v>
      </c>
      <c r="G69" s="188"/>
      <c r="H69" s="124">
        <v>42600</v>
      </c>
      <c r="I69" s="124" t="e">
        <f>VLOOKUP(H69,[2]Presupuesto!$B$11:$C$586,2,0)</f>
        <v>#N/A</v>
      </c>
      <c r="J69" s="121" t="str">
        <f t="shared" si="5"/>
        <v>Estudiantes</v>
      </c>
      <c r="K69" s="121" t="s">
        <v>463</v>
      </c>
      <c r="L69" s="121"/>
    </row>
    <row r="70" spans="3:12" x14ac:dyDescent="0.25">
      <c r="C70" s="122" t="s">
        <v>35</v>
      </c>
      <c r="D70" s="174"/>
      <c r="E70" s="123">
        <v>13000</v>
      </c>
      <c r="F70" s="120">
        <f t="shared" si="4"/>
        <v>0</v>
      </c>
      <c r="G70" s="188"/>
      <c r="H70" s="124">
        <v>42300</v>
      </c>
      <c r="I70" s="124" t="e">
        <f>VLOOKUP(H70,[2]Presupuesto!$B$11:$C$586,2,0)</f>
        <v>#N/A</v>
      </c>
      <c r="J70" s="121" t="str">
        <f t="shared" si="5"/>
        <v>Estudiantes</v>
      </c>
      <c r="K70" s="121" t="s">
        <v>463</v>
      </c>
      <c r="L70" s="121"/>
    </row>
    <row r="71" spans="3:12" x14ac:dyDescent="0.25">
      <c r="C71" s="122" t="s">
        <v>76</v>
      </c>
      <c r="D71" s="174"/>
      <c r="E71" s="123">
        <v>15000</v>
      </c>
      <c r="F71" s="120">
        <f t="shared" si="4"/>
        <v>0</v>
      </c>
      <c r="G71" s="188"/>
      <c r="H71" s="124">
        <v>42300</v>
      </c>
      <c r="I71" s="124" t="e">
        <f>VLOOKUP(H71,[2]Presupuesto!$B$11:$C$586,2,0)</f>
        <v>#N/A</v>
      </c>
      <c r="J71" s="121" t="str">
        <f t="shared" si="5"/>
        <v>Estudiantes</v>
      </c>
      <c r="K71" s="121" t="s">
        <v>463</v>
      </c>
      <c r="L71" s="121"/>
    </row>
    <row r="72" spans="3:12" x14ac:dyDescent="0.25">
      <c r="C72" s="122" t="s">
        <v>77</v>
      </c>
      <c r="D72" s="174"/>
      <c r="E72" s="123">
        <v>10000</v>
      </c>
      <c r="F72" s="120">
        <f t="shared" si="4"/>
        <v>0</v>
      </c>
      <c r="G72" s="188"/>
      <c r="H72" s="124">
        <v>42300</v>
      </c>
      <c r="I72" s="124" t="e">
        <f>VLOOKUP(H72,[2]Presupuesto!$B$11:$C$586,2,0)</f>
        <v>#N/A</v>
      </c>
      <c r="J72" s="121" t="str">
        <f t="shared" si="5"/>
        <v>Estudiantes</v>
      </c>
      <c r="K72" s="121" t="s">
        <v>471</v>
      </c>
      <c r="L72" s="121"/>
    </row>
    <row r="73" spans="3:12" x14ac:dyDescent="0.25">
      <c r="C73" s="122" t="s">
        <v>78</v>
      </c>
      <c r="D73" s="174"/>
      <c r="E73" s="123">
        <v>10000</v>
      </c>
      <c r="F73" s="120">
        <f t="shared" si="4"/>
        <v>0</v>
      </c>
      <c r="G73" s="188"/>
      <c r="H73" s="124">
        <v>45100</v>
      </c>
      <c r="I73" s="124" t="e">
        <f>VLOOKUP(H73,[2]Presupuesto!$B$11:$C$586,2,0)</f>
        <v>#N/A</v>
      </c>
      <c r="J73" s="121" t="str">
        <f t="shared" si="5"/>
        <v>Estudiantes</v>
      </c>
      <c r="K73" s="121" t="s">
        <v>467</v>
      </c>
      <c r="L73" s="121"/>
    </row>
    <row r="74" spans="3:12" x14ac:dyDescent="0.25">
      <c r="C74" s="132" t="s">
        <v>79</v>
      </c>
      <c r="D74" s="174"/>
      <c r="E74" s="123">
        <v>2000</v>
      </c>
      <c r="F74" s="120">
        <f t="shared" si="4"/>
        <v>0</v>
      </c>
      <c r="G74" s="188"/>
      <c r="H74" s="133">
        <v>42600</v>
      </c>
      <c r="I74" s="133" t="e">
        <f>VLOOKUP(H74,[2]Presupuesto!$B$11:$C$586,2,0)</f>
        <v>#N/A</v>
      </c>
      <c r="J74" s="121" t="str">
        <f t="shared" si="5"/>
        <v>Estudiantes</v>
      </c>
      <c r="K74" s="121" t="s">
        <v>463</v>
      </c>
      <c r="L74" s="121"/>
    </row>
    <row r="75" spans="3:12" x14ac:dyDescent="0.25">
      <c r="C75" s="132" t="s">
        <v>80</v>
      </c>
      <c r="D75" s="174"/>
      <c r="E75" s="123">
        <v>1500</v>
      </c>
      <c r="F75" s="120">
        <f t="shared" si="4"/>
        <v>0</v>
      </c>
      <c r="G75" s="188"/>
      <c r="H75" s="133">
        <v>39300</v>
      </c>
      <c r="I75" s="133" t="e">
        <f>VLOOKUP(H75,[2]Presupuesto!$B$11:$C$586,2,0)</f>
        <v>#N/A</v>
      </c>
      <c r="J75" s="121" t="str">
        <f t="shared" si="5"/>
        <v>Estudiantes</v>
      </c>
      <c r="K75" s="121" t="s">
        <v>463</v>
      </c>
      <c r="L75" s="121"/>
    </row>
    <row r="76" spans="3:12" x14ac:dyDescent="0.25">
      <c r="C76" s="132" t="s">
        <v>81</v>
      </c>
      <c r="D76" s="174">
        <v>1</v>
      </c>
      <c r="E76" s="123">
        <v>30000</v>
      </c>
      <c r="F76" s="120">
        <f t="shared" si="4"/>
        <v>30000</v>
      </c>
      <c r="G76" s="188" t="s">
        <v>194</v>
      </c>
      <c r="H76" s="205" t="s">
        <v>404</v>
      </c>
      <c r="I76" s="133" t="str">
        <f>VLOOKUP(H76,[2]Presupuesto!$B$11:$C$586,2,0)</f>
        <v>EQUIPOS PARA COMPUTACION</v>
      </c>
      <c r="J76" s="121" t="s">
        <v>543</v>
      </c>
      <c r="K76" s="121" t="s">
        <v>469</v>
      </c>
      <c r="L76" s="121"/>
    </row>
    <row r="77" spans="3:12" x14ac:dyDescent="0.25">
      <c r="C77" s="206" t="s">
        <v>928</v>
      </c>
      <c r="D77" s="174">
        <v>12</v>
      </c>
      <c r="E77" s="123">
        <v>1500</v>
      </c>
      <c r="F77" s="120">
        <f t="shared" si="4"/>
        <v>18000</v>
      </c>
      <c r="G77" s="188" t="s">
        <v>194</v>
      </c>
      <c r="H77" s="205" t="s">
        <v>927</v>
      </c>
      <c r="I77" s="133" t="str">
        <f>VLOOKUP(H77,[2]Presupuesto!$B$11:$C$586,2,0)</f>
        <v>SERVICIO DE INTERNET CONVENIO HONDUTEL-UNAH</v>
      </c>
      <c r="J77" s="121" t="s">
        <v>543</v>
      </c>
      <c r="K77" s="121" t="s">
        <v>469</v>
      </c>
      <c r="L77" s="121"/>
    </row>
    <row r="78" spans="3:12" ht="15.75" thickBot="1" x14ac:dyDescent="0.3">
      <c r="C78" s="125" t="s">
        <v>83</v>
      </c>
      <c r="D78" s="182"/>
      <c r="E78" s="127">
        <v>20</v>
      </c>
      <c r="F78" s="128">
        <f t="shared" si="4"/>
        <v>0</v>
      </c>
      <c r="G78" s="185"/>
      <c r="H78" s="129">
        <v>39600</v>
      </c>
      <c r="I78" s="129" t="e">
        <f>VLOOKUP(H78,[2]Presupuesto!$B$11:$C$586,2,0)</f>
        <v>#N/A</v>
      </c>
      <c r="J78" s="129" t="str">
        <f t="shared" si="5"/>
        <v>Estudiantes</v>
      </c>
      <c r="K78" s="147" t="s">
        <v>462</v>
      </c>
      <c r="L78" s="147"/>
    </row>
    <row r="79" spans="3:12" x14ac:dyDescent="0.25">
      <c r="F79" s="116"/>
      <c r="G79" s="94"/>
      <c r="H79" s="94"/>
      <c r="I79" s="94"/>
    </row>
    <row r="81" spans="3:12" ht="15.75" thickBot="1" x14ac:dyDescent="0.3">
      <c r="C81" s="130"/>
      <c r="D81" s="130"/>
      <c r="E81" s="130"/>
      <c r="F81" s="130"/>
      <c r="G81" s="96"/>
      <c r="H81" s="130"/>
      <c r="I81" s="130"/>
    </row>
    <row r="82" spans="3:12" ht="15.75" thickBot="1" x14ac:dyDescent="0.3">
      <c r="C82" s="29" t="s">
        <v>43</v>
      </c>
      <c r="D82" s="131">
        <f>SUM(F89:F102)</f>
        <v>1710000</v>
      </c>
      <c r="F82" s="72"/>
      <c r="G82" s="97"/>
      <c r="H82" s="72"/>
      <c r="I82" s="72"/>
    </row>
    <row r="83" spans="3:12" x14ac:dyDescent="0.25">
      <c r="C83" s="72"/>
      <c r="D83" s="31"/>
      <c r="E83" s="116"/>
      <c r="F83" s="116"/>
      <c r="G83" s="116"/>
      <c r="H83" s="94"/>
      <c r="I83" s="94"/>
      <c r="J83" s="94"/>
      <c r="K83" s="135"/>
    </row>
    <row r="84" spans="3:12" x14ac:dyDescent="0.25">
      <c r="C84" s="72"/>
      <c r="D84" s="31"/>
      <c r="E84" s="116"/>
      <c r="F84" s="116"/>
      <c r="G84" s="116"/>
      <c r="H84" s="94"/>
      <c r="I84" s="94"/>
      <c r="J84" s="94"/>
      <c r="K84" s="135"/>
    </row>
    <row r="85" spans="3:12" ht="15.75" x14ac:dyDescent="0.25">
      <c r="C85" s="233" t="s">
        <v>458</v>
      </c>
      <c r="D85" s="234" t="s">
        <v>1938</v>
      </c>
      <c r="E85" s="116"/>
      <c r="F85" s="116"/>
      <c r="G85" s="116"/>
      <c r="H85" s="94"/>
      <c r="I85" s="94"/>
      <c r="J85" s="94"/>
      <c r="K85" s="135"/>
    </row>
    <row r="86" spans="3:12" ht="18.75" x14ac:dyDescent="0.25">
      <c r="C86" s="247" t="str">
        <f>IFERROR(VLOOKUP(D85,'[2]Desarrollo e Innov. Curricular'!$E:$F,2,FALSE),IFERROR(VLOOKUP(D85,[2]Investigación!$E:$F,2,FALSE),IFERROR(VLOOKUP(D85,'[2]Vinculación Univ. Sociedad'!$E:$F,2,FALSE),IFERROR(VLOOKUP(D85,'[2]Docencia y Profesorado Universi'!$E:$F,2,FALSE),IFERROR(VLOOKUP(D85,[2]Estudiantes!$E:$F,2,FALSE),IFERROR(VLOOKUP(D85,'[2]Gestion Administrativa'!$E:$F,2,FALSE),IFERROR(VLOOKUP(D85,'[2]Gestion Academica'!$E:$F,2,FALSE),IFERROR(VLOOKUP(D85,[2]Graduados!$E:$F,2,FALSE),IFERROR(VLOOKUP(D85,'[2]Gestión del Conocimiento'!$E:$F,2,FALSE),IFERROR(VLOOKUP(D85,[2]Gobernabilidad!$E:$F,2,FALSE),IFERROR(VLOOKUP(D85,'[2]NIVEL DE ES Y  SISTEMA NACIONAL'!$E:$F,2,FALSE),VLOOKUP(D85,'[2]Lo Esencial'!$E:$F,2,0))))))))))))</f>
        <v>Implementaciòn de un laboratorio de computo con 60 computadoras con el software requerido (20 computadoras cada año), 8 computadoras para nuevos docentes con el software requerido y dos para uso administrativo</v>
      </c>
      <c r="D86" s="31"/>
      <c r="E86" s="116"/>
      <c r="F86" s="116"/>
      <c r="G86" s="116"/>
      <c r="H86" s="94"/>
      <c r="I86" s="94"/>
      <c r="J86" s="94"/>
      <c r="K86" s="135"/>
    </row>
    <row r="87" spans="3:12" x14ac:dyDescent="0.25">
      <c r="F87" s="116"/>
      <c r="G87" s="94"/>
      <c r="H87" s="94"/>
      <c r="I87" s="94"/>
    </row>
    <row r="88" spans="3:12" ht="30.75" thickBot="1" x14ac:dyDescent="0.3">
      <c r="C88" s="172" t="s">
        <v>44</v>
      </c>
      <c r="D88" s="172" t="s">
        <v>55</v>
      </c>
      <c r="E88" s="172" t="s">
        <v>57</v>
      </c>
      <c r="F88" s="173" t="s">
        <v>27</v>
      </c>
      <c r="G88" s="173" t="s">
        <v>195</v>
      </c>
      <c r="H88" s="172" t="s">
        <v>46</v>
      </c>
      <c r="I88" s="172" t="s">
        <v>196</v>
      </c>
      <c r="J88" s="172" t="s">
        <v>478</v>
      </c>
      <c r="K88" s="172" t="s">
        <v>479</v>
      </c>
      <c r="L88" s="172" t="s">
        <v>534</v>
      </c>
    </row>
    <row r="89" spans="3:12" ht="15.75" thickBot="1" x14ac:dyDescent="0.3">
      <c r="C89" s="442" t="s">
        <v>1529</v>
      </c>
      <c r="D89" s="181">
        <v>2</v>
      </c>
      <c r="E89" s="119">
        <f>HLOOKUP($C89,$CB$2:$CE$3,2,0)</f>
        <v>15000</v>
      </c>
      <c r="F89" s="120">
        <f>D89*E89</f>
        <v>30000</v>
      </c>
      <c r="G89" s="188" t="s">
        <v>194</v>
      </c>
      <c r="H89" s="205" t="s">
        <v>1203</v>
      </c>
      <c r="I89" s="121" t="str">
        <f>VLOOKUP(H89,[2]Presupuesto!$B$11:$C$586,2,0)</f>
        <v>EQUIPO DE COMPUTACION</v>
      </c>
      <c r="J89" s="258" t="s">
        <v>543</v>
      </c>
      <c r="K89" s="121" t="s">
        <v>469</v>
      </c>
      <c r="L89" s="121"/>
    </row>
    <row r="90" spans="3:12" x14ac:dyDescent="0.25">
      <c r="C90" s="442" t="s">
        <v>1526</v>
      </c>
      <c r="D90" s="174">
        <v>28</v>
      </c>
      <c r="E90" s="119">
        <v>50000</v>
      </c>
      <c r="F90" s="120">
        <f>D90*E90</f>
        <v>1400000</v>
      </c>
      <c r="G90" s="188" t="s">
        <v>194</v>
      </c>
      <c r="H90" s="205" t="s">
        <v>1203</v>
      </c>
      <c r="I90" s="124" t="str">
        <f>VLOOKUP(H90,[2]Presupuesto!$B$11:$C$586,2,0)</f>
        <v>EQUIPO DE COMPUTACION</v>
      </c>
      <c r="J90" s="121" t="s">
        <v>543</v>
      </c>
      <c r="K90" s="121" t="s">
        <v>469</v>
      </c>
      <c r="L90" s="121"/>
    </row>
    <row r="91" spans="3:12" x14ac:dyDescent="0.25">
      <c r="C91" s="122" t="s">
        <v>73</v>
      </c>
      <c r="D91" s="174"/>
      <c r="E91" s="123">
        <v>4000</v>
      </c>
      <c r="F91" s="120">
        <f t="shared" ref="F91:F102" si="6">D91*E91</f>
        <v>0</v>
      </c>
      <c r="G91" s="188"/>
      <c r="H91" s="124">
        <v>42120</v>
      </c>
      <c r="I91" s="124" t="e">
        <f>VLOOKUP(H91,[2]Presupuesto!$B$11:$C$586,2,0)</f>
        <v>#N/A</v>
      </c>
      <c r="J91" s="121" t="str">
        <f t="shared" ref="J91:J102" si="7">$J$17</f>
        <v>Estudiantes</v>
      </c>
      <c r="K91" s="121" t="s">
        <v>463</v>
      </c>
      <c r="L91" s="121"/>
    </row>
    <row r="92" spans="3:12" x14ac:dyDescent="0.25">
      <c r="C92" s="122" t="s">
        <v>74</v>
      </c>
      <c r="D92" s="174"/>
      <c r="E92" s="123">
        <v>8000</v>
      </c>
      <c r="F92" s="120">
        <f t="shared" si="6"/>
        <v>0</v>
      </c>
      <c r="G92" s="188" t="s">
        <v>193</v>
      </c>
      <c r="H92" s="124">
        <v>42600</v>
      </c>
      <c r="I92" s="124" t="e">
        <f>VLOOKUP(H92,[2]Presupuesto!$B$11:$C$586,2,0)</f>
        <v>#N/A</v>
      </c>
      <c r="J92" s="121" t="str">
        <f t="shared" si="7"/>
        <v>Estudiantes</v>
      </c>
      <c r="K92" s="121" t="s">
        <v>463</v>
      </c>
      <c r="L92" s="121"/>
    </row>
    <row r="93" spans="3:12" x14ac:dyDescent="0.25">
      <c r="C93" s="122" t="s">
        <v>75</v>
      </c>
      <c r="D93" s="174"/>
      <c r="E93" s="123">
        <v>5000</v>
      </c>
      <c r="F93" s="120">
        <f t="shared" si="6"/>
        <v>0</v>
      </c>
      <c r="G93" s="188"/>
      <c r="H93" s="124">
        <v>42600</v>
      </c>
      <c r="I93" s="124" t="e">
        <f>VLOOKUP(H93,[2]Presupuesto!$B$11:$C$586,2,0)</f>
        <v>#N/A</v>
      </c>
      <c r="J93" s="121" t="str">
        <f t="shared" si="7"/>
        <v>Estudiantes</v>
      </c>
      <c r="K93" s="121" t="s">
        <v>463</v>
      </c>
      <c r="L93" s="121"/>
    </row>
    <row r="94" spans="3:12" x14ac:dyDescent="0.25">
      <c r="C94" s="122" t="s">
        <v>35</v>
      </c>
      <c r="D94" s="174"/>
      <c r="E94" s="123">
        <v>13000</v>
      </c>
      <c r="F94" s="120">
        <f t="shared" si="6"/>
        <v>0</v>
      </c>
      <c r="G94" s="188"/>
      <c r="H94" s="124">
        <v>42300</v>
      </c>
      <c r="I94" s="124" t="e">
        <f>VLOOKUP(H94,[2]Presupuesto!$B$11:$C$586,2,0)</f>
        <v>#N/A</v>
      </c>
      <c r="J94" s="121" t="str">
        <f t="shared" si="7"/>
        <v>Estudiantes</v>
      </c>
      <c r="K94" s="121" t="s">
        <v>463</v>
      </c>
      <c r="L94" s="121"/>
    </row>
    <row r="95" spans="3:12" x14ac:dyDescent="0.25">
      <c r="C95" s="122" t="s">
        <v>76</v>
      </c>
      <c r="D95" s="174"/>
      <c r="E95" s="123">
        <v>15000</v>
      </c>
      <c r="F95" s="120">
        <f t="shared" si="6"/>
        <v>0</v>
      </c>
      <c r="G95" s="188"/>
      <c r="H95" s="124">
        <v>42300</v>
      </c>
      <c r="I95" s="124" t="e">
        <f>VLOOKUP(H95,[2]Presupuesto!$B$11:$C$586,2,0)</f>
        <v>#N/A</v>
      </c>
      <c r="J95" s="121" t="str">
        <f t="shared" si="7"/>
        <v>Estudiantes</v>
      </c>
      <c r="K95" s="121" t="s">
        <v>463</v>
      </c>
      <c r="L95" s="121"/>
    </row>
    <row r="96" spans="3:12" x14ac:dyDescent="0.25">
      <c r="C96" s="122" t="s">
        <v>77</v>
      </c>
      <c r="D96" s="174"/>
      <c r="E96" s="123">
        <v>10000</v>
      </c>
      <c r="F96" s="120">
        <f t="shared" si="6"/>
        <v>0</v>
      </c>
      <c r="G96" s="188"/>
      <c r="H96" s="124">
        <v>42300</v>
      </c>
      <c r="I96" s="124" t="e">
        <f>VLOOKUP(H96,[2]Presupuesto!$B$11:$C$586,2,0)</f>
        <v>#N/A</v>
      </c>
      <c r="J96" s="121" t="str">
        <f t="shared" si="7"/>
        <v>Estudiantes</v>
      </c>
      <c r="K96" s="121" t="s">
        <v>471</v>
      </c>
      <c r="L96" s="121"/>
    </row>
    <row r="97" spans="3:12" x14ac:dyDescent="0.25">
      <c r="C97" s="122" t="s">
        <v>78</v>
      </c>
      <c r="D97" s="174">
        <v>28</v>
      </c>
      <c r="E97" s="123">
        <v>10000</v>
      </c>
      <c r="F97" s="120">
        <f t="shared" si="6"/>
        <v>280000</v>
      </c>
      <c r="G97" s="188" t="s">
        <v>194</v>
      </c>
      <c r="H97" s="205" t="s">
        <v>404</v>
      </c>
      <c r="I97" s="124" t="str">
        <f>VLOOKUP(H97,[2]Presupuesto!$B$11:$C$586,2,0)</f>
        <v>EQUIPOS PARA COMPUTACION</v>
      </c>
      <c r="J97" s="121" t="s">
        <v>543</v>
      </c>
      <c r="K97" s="121" t="s">
        <v>469</v>
      </c>
      <c r="L97" s="121"/>
    </row>
    <row r="98" spans="3:12" x14ac:dyDescent="0.25">
      <c r="C98" s="132" t="s">
        <v>79</v>
      </c>
      <c r="D98" s="174"/>
      <c r="E98" s="123">
        <v>2000</v>
      </c>
      <c r="F98" s="120">
        <f t="shared" si="6"/>
        <v>0</v>
      </c>
      <c r="G98" s="188"/>
      <c r="H98" s="133">
        <v>42600</v>
      </c>
      <c r="I98" s="133" t="e">
        <f>VLOOKUP(H98,[2]Presupuesto!$B$11:$C$586,2,0)</f>
        <v>#N/A</v>
      </c>
      <c r="J98" s="121" t="str">
        <f t="shared" si="7"/>
        <v>Estudiantes</v>
      </c>
      <c r="K98" s="121" t="s">
        <v>463</v>
      </c>
      <c r="L98" s="121"/>
    </row>
    <row r="99" spans="3:12" x14ac:dyDescent="0.25">
      <c r="C99" s="132" t="s">
        <v>80</v>
      </c>
      <c r="D99" s="174"/>
      <c r="E99" s="123">
        <v>1500</v>
      </c>
      <c r="F99" s="120">
        <f t="shared" si="6"/>
        <v>0</v>
      </c>
      <c r="G99" s="188"/>
      <c r="H99" s="133">
        <v>39300</v>
      </c>
      <c r="I99" s="133" t="e">
        <f>VLOOKUP(H99,[2]Presupuesto!$B$11:$C$586,2,0)</f>
        <v>#N/A</v>
      </c>
      <c r="J99" s="121" t="str">
        <f t="shared" si="7"/>
        <v>Estudiantes</v>
      </c>
      <c r="K99" s="121" t="s">
        <v>463</v>
      </c>
      <c r="L99" s="121"/>
    </row>
    <row r="100" spans="3:12" x14ac:dyDescent="0.25">
      <c r="C100" s="132" t="s">
        <v>81</v>
      </c>
      <c r="D100" s="174">
        <v>0</v>
      </c>
      <c r="E100" s="123">
        <v>30000</v>
      </c>
      <c r="F100" s="120">
        <f t="shared" si="6"/>
        <v>0</v>
      </c>
      <c r="G100" s="188" t="s">
        <v>194</v>
      </c>
      <c r="H100" s="205" t="s">
        <v>404</v>
      </c>
      <c r="I100" s="133" t="str">
        <f>VLOOKUP(H100,[2]Presupuesto!$B$11:$C$586,2,0)</f>
        <v>EQUIPOS PARA COMPUTACION</v>
      </c>
      <c r="J100" s="121" t="str">
        <f t="shared" si="7"/>
        <v>Estudiantes</v>
      </c>
      <c r="K100" s="121" t="s">
        <v>463</v>
      </c>
      <c r="L100" s="121"/>
    </row>
    <row r="101" spans="3:12" x14ac:dyDescent="0.25">
      <c r="C101" s="206" t="s">
        <v>928</v>
      </c>
      <c r="D101" s="174">
        <v>0</v>
      </c>
      <c r="E101" s="123">
        <v>1500</v>
      </c>
      <c r="F101" s="120">
        <f t="shared" si="6"/>
        <v>0</v>
      </c>
      <c r="G101" s="188" t="s">
        <v>194</v>
      </c>
      <c r="H101" s="205" t="s">
        <v>927</v>
      </c>
      <c r="I101" s="133" t="str">
        <f>VLOOKUP(H101,[2]Presupuesto!$B$11:$C$586,2,0)</f>
        <v>SERVICIO DE INTERNET CONVENIO HONDUTEL-UNAH</v>
      </c>
      <c r="J101" s="121" t="str">
        <f t="shared" si="7"/>
        <v>Estudiantes</v>
      </c>
      <c r="K101" s="121" t="s">
        <v>463</v>
      </c>
      <c r="L101" s="121"/>
    </row>
    <row r="102" spans="3:12" ht="15.75" thickBot="1" x14ac:dyDescent="0.3">
      <c r="C102" s="125" t="s">
        <v>83</v>
      </c>
      <c r="D102" s="182"/>
      <c r="E102" s="127">
        <v>20</v>
      </c>
      <c r="F102" s="128">
        <f t="shared" si="6"/>
        <v>0</v>
      </c>
      <c r="G102" s="185"/>
      <c r="H102" s="129">
        <v>39600</v>
      </c>
      <c r="I102" s="129" t="e">
        <f>VLOOKUP(H102,[2]Presupuesto!$B$11:$C$586,2,0)</f>
        <v>#N/A</v>
      </c>
      <c r="J102" s="129" t="str">
        <f t="shared" si="7"/>
        <v>Estudiantes</v>
      </c>
      <c r="K102" s="147" t="s">
        <v>462</v>
      </c>
      <c r="L102" s="147"/>
    </row>
    <row r="103" spans="3:12" x14ac:dyDescent="0.25">
      <c r="F103" s="116"/>
      <c r="G103" s="94"/>
      <c r="H103" s="94"/>
      <c r="I103" s="94"/>
    </row>
    <row r="105" spans="3:12" ht="15.75" thickBot="1" x14ac:dyDescent="0.3">
      <c r="C105" s="130"/>
      <c r="D105" s="130"/>
      <c r="E105" s="130"/>
      <c r="F105" s="130"/>
      <c r="G105" s="96"/>
      <c r="H105" s="130"/>
      <c r="I105" s="130"/>
    </row>
    <row r="106" spans="3:12" ht="15.75" thickBot="1" x14ac:dyDescent="0.3">
      <c r="C106" s="29" t="s">
        <v>43</v>
      </c>
      <c r="D106" s="131">
        <f>SUM(F113:F126)</f>
        <v>630000</v>
      </c>
      <c r="F106" s="72"/>
      <c r="G106" s="97"/>
      <c r="H106" s="72"/>
      <c r="I106" s="72"/>
    </row>
    <row r="107" spans="3:12" x14ac:dyDescent="0.25">
      <c r="C107" s="72"/>
      <c r="D107" s="31"/>
      <c r="E107" s="116"/>
      <c r="F107" s="116"/>
      <c r="G107" s="116"/>
      <c r="H107" s="94"/>
      <c r="I107" s="94"/>
      <c r="J107" s="94"/>
      <c r="K107" s="135"/>
    </row>
    <row r="108" spans="3:12" x14ac:dyDescent="0.25">
      <c r="C108" s="72"/>
      <c r="D108" s="31"/>
      <c r="E108" s="116"/>
      <c r="F108" s="116"/>
      <c r="G108" s="116"/>
      <c r="H108" s="94"/>
      <c r="I108" s="94"/>
      <c r="J108" s="94"/>
      <c r="K108" s="135"/>
    </row>
    <row r="109" spans="3:12" ht="15.75" x14ac:dyDescent="0.25">
      <c r="C109" s="233" t="s">
        <v>458</v>
      </c>
      <c r="D109" s="234" t="s">
        <v>1949</v>
      </c>
      <c r="E109" s="116"/>
      <c r="F109" s="116"/>
      <c r="G109" s="116"/>
      <c r="H109" s="94"/>
      <c r="I109" s="94"/>
      <c r="J109" s="94"/>
      <c r="K109" s="135"/>
    </row>
    <row r="110" spans="3:12" ht="18.75" x14ac:dyDescent="0.25">
      <c r="C110" s="247" t="str">
        <f>IFERROR(VLOOKUP(D109,'[2]Desarrollo e Innov. Curricular'!$E:$F,2,FALSE),IFERROR(VLOOKUP(D109,[2]Investigación!$E:$F,2,FALSE),IFERROR(VLOOKUP(D109,'[2]Vinculación Univ. Sociedad'!$E:$F,2,FALSE),IFERROR(VLOOKUP(D109,'[2]Docencia y Profesorado Universi'!$E:$F,2,FALSE),IFERROR(VLOOKUP(D109,[2]Estudiantes!$E:$F,2,FALSE),IFERROR(VLOOKUP(D109,'[2]Gestion Administrativa'!$E:$F,2,FALSE),IFERROR(VLOOKUP(D109,'[2]Gestion Academica'!$E:$F,2,FALSE),IFERROR(VLOOKUP(D109,[2]Graduados!$E:$F,2,FALSE),IFERROR(VLOOKUP(D109,'[2]Gestión del Conocimiento'!$E:$F,2,FALSE),IFERROR(VLOOKUP(D109,[2]Gobernabilidad!$E:$F,2,FALSE),IFERROR(VLOOKUP(D109,'[2]NIVEL DE ES Y  SISTEMA NACIONAL'!$E:$F,2,FALSE),VLOOKUP(D109,'[2]Lo Esencial'!$E:$F,2,0))))))))))))</f>
        <v>Equipo didáctico en cada aula: computadora y data show</v>
      </c>
      <c r="D110" s="31"/>
      <c r="E110" s="116"/>
      <c r="F110" s="116"/>
      <c r="G110" s="116"/>
      <c r="H110" s="94"/>
      <c r="I110" s="94"/>
      <c r="J110" s="94"/>
      <c r="K110" s="135"/>
    </row>
    <row r="111" spans="3:12" x14ac:dyDescent="0.25">
      <c r="F111" s="116"/>
      <c r="G111" s="94"/>
      <c r="H111" s="94"/>
      <c r="I111" s="94"/>
    </row>
    <row r="112" spans="3:12" ht="30.75" thickBot="1" x14ac:dyDescent="0.3">
      <c r="C112" s="172" t="s">
        <v>44</v>
      </c>
      <c r="D112" s="172" t="s">
        <v>55</v>
      </c>
      <c r="E112" s="172" t="s">
        <v>57</v>
      </c>
      <c r="F112" s="173" t="s">
        <v>27</v>
      </c>
      <c r="G112" s="173" t="s">
        <v>195</v>
      </c>
      <c r="H112" s="172" t="s">
        <v>46</v>
      </c>
      <c r="I112" s="172" t="s">
        <v>196</v>
      </c>
      <c r="J112" s="172" t="s">
        <v>478</v>
      </c>
      <c r="K112" s="172" t="s">
        <v>479</v>
      </c>
      <c r="L112" s="172" t="s">
        <v>534</v>
      </c>
    </row>
    <row r="113" spans="3:12" ht="15.75" thickBot="1" x14ac:dyDescent="0.3">
      <c r="C113" s="442" t="s">
        <v>1529</v>
      </c>
      <c r="D113" s="181"/>
      <c r="E113" s="119">
        <f>HLOOKUP($C113,$CB$2:$CE$3,2,0)</f>
        <v>15000</v>
      </c>
      <c r="F113" s="120">
        <f>D113*E113</f>
        <v>0</v>
      </c>
      <c r="G113" s="188" t="s">
        <v>193</v>
      </c>
      <c r="H113" s="121" t="s">
        <v>320</v>
      </c>
      <c r="I113" s="121" t="str">
        <f>VLOOKUP(H113,[2]Presupuesto!$B$11:$C$586,2,0)</f>
        <v>RESTRIBUCIONES A PERSONAL DIRECTIVO Y DE CONTROL (11300-00)</v>
      </c>
      <c r="J113" s="258" t="s">
        <v>172</v>
      </c>
      <c r="K113" s="121" t="s">
        <v>462</v>
      </c>
      <c r="L113" s="121"/>
    </row>
    <row r="114" spans="3:12" x14ac:dyDescent="0.25">
      <c r="C114" s="442" t="s">
        <v>1526</v>
      </c>
      <c r="D114" s="174">
        <v>10</v>
      </c>
      <c r="E114" s="119">
        <v>50000</v>
      </c>
      <c r="F114" s="120">
        <f>D114*E114</f>
        <v>500000</v>
      </c>
      <c r="G114" s="188" t="s">
        <v>194</v>
      </c>
      <c r="H114" s="205" t="s">
        <v>1203</v>
      </c>
      <c r="I114" s="124" t="str">
        <f>VLOOKUP(H114,[2]Presupuesto!$B$11:$C$586,2,0)</f>
        <v>EQUIPO DE COMPUTACION</v>
      </c>
      <c r="J114" s="121" t="s">
        <v>543</v>
      </c>
      <c r="K114" s="121" t="s">
        <v>462</v>
      </c>
      <c r="L114" s="121"/>
    </row>
    <row r="115" spans="3:12" x14ac:dyDescent="0.25">
      <c r="C115" s="122" t="s">
        <v>73</v>
      </c>
      <c r="D115" s="174"/>
      <c r="E115" s="123">
        <v>4000</v>
      </c>
      <c r="F115" s="120">
        <f t="shared" ref="F115:F126" si="8">D115*E115</f>
        <v>0</v>
      </c>
      <c r="G115" s="188"/>
      <c r="H115" s="124">
        <v>42120</v>
      </c>
      <c r="I115" s="124" t="e">
        <f>VLOOKUP(H115,[2]Presupuesto!$B$11:$C$586,2,0)</f>
        <v>#N/A</v>
      </c>
      <c r="J115" s="121" t="str">
        <f t="shared" ref="J115:J126" si="9">$J$17</f>
        <v>Estudiantes</v>
      </c>
      <c r="K115" s="121" t="s">
        <v>463</v>
      </c>
      <c r="L115" s="121"/>
    </row>
    <row r="116" spans="3:12" x14ac:dyDescent="0.25">
      <c r="C116" s="122" t="s">
        <v>74</v>
      </c>
      <c r="D116" s="174"/>
      <c r="E116" s="123">
        <v>8000</v>
      </c>
      <c r="F116" s="120">
        <f t="shared" si="8"/>
        <v>0</v>
      </c>
      <c r="G116" s="188" t="s">
        <v>193</v>
      </c>
      <c r="H116" s="124">
        <v>42600</v>
      </c>
      <c r="I116" s="124" t="e">
        <f>VLOOKUP(H116,[2]Presupuesto!$B$11:$C$586,2,0)</f>
        <v>#N/A</v>
      </c>
      <c r="J116" s="121" t="str">
        <f t="shared" si="9"/>
        <v>Estudiantes</v>
      </c>
      <c r="K116" s="121" t="s">
        <v>463</v>
      </c>
      <c r="L116" s="121"/>
    </row>
    <row r="117" spans="3:12" x14ac:dyDescent="0.25">
      <c r="C117" s="122" t="s">
        <v>75</v>
      </c>
      <c r="D117" s="174"/>
      <c r="E117" s="123">
        <v>5000</v>
      </c>
      <c r="F117" s="120">
        <f t="shared" si="8"/>
        <v>0</v>
      </c>
      <c r="G117" s="188"/>
      <c r="H117" s="124">
        <v>42600</v>
      </c>
      <c r="I117" s="124" t="e">
        <f>VLOOKUP(H117,[2]Presupuesto!$B$11:$C$586,2,0)</f>
        <v>#N/A</v>
      </c>
      <c r="J117" s="121" t="str">
        <f t="shared" si="9"/>
        <v>Estudiantes</v>
      </c>
      <c r="K117" s="121" t="s">
        <v>463</v>
      </c>
      <c r="L117" s="121"/>
    </row>
    <row r="118" spans="3:12" x14ac:dyDescent="0.25">
      <c r="C118" s="122" t="s">
        <v>35</v>
      </c>
      <c r="D118" s="174">
        <v>10</v>
      </c>
      <c r="E118" s="123">
        <v>13000</v>
      </c>
      <c r="F118" s="120">
        <f t="shared" si="8"/>
        <v>130000</v>
      </c>
      <c r="G118" s="188" t="s">
        <v>194</v>
      </c>
      <c r="H118" s="205" t="s">
        <v>1203</v>
      </c>
      <c r="I118" s="124" t="str">
        <f>VLOOKUP(H118,[2]Presupuesto!$B$11:$C$586,2,0)</f>
        <v>EQUIPO DE COMPUTACION</v>
      </c>
      <c r="J118" s="121" t="str">
        <f t="shared" si="9"/>
        <v>Estudiantes</v>
      </c>
      <c r="K118" s="121" t="s">
        <v>462</v>
      </c>
      <c r="L118" s="121"/>
    </row>
    <row r="119" spans="3:12" x14ac:dyDescent="0.25">
      <c r="C119" s="122" t="s">
        <v>76</v>
      </c>
      <c r="D119" s="174"/>
      <c r="E119" s="123">
        <v>15000</v>
      </c>
      <c r="F119" s="120">
        <f t="shared" si="8"/>
        <v>0</v>
      </c>
      <c r="G119" s="188"/>
      <c r="H119" s="124">
        <v>42300</v>
      </c>
      <c r="I119" s="124" t="e">
        <f>VLOOKUP(H119,[2]Presupuesto!$B$11:$C$586,2,0)</f>
        <v>#N/A</v>
      </c>
      <c r="J119" s="121" t="str">
        <f t="shared" si="9"/>
        <v>Estudiantes</v>
      </c>
      <c r="K119" s="121" t="s">
        <v>463</v>
      </c>
      <c r="L119" s="121"/>
    </row>
    <row r="120" spans="3:12" x14ac:dyDescent="0.25">
      <c r="C120" s="122" t="s">
        <v>77</v>
      </c>
      <c r="D120" s="174"/>
      <c r="E120" s="123">
        <v>10000</v>
      </c>
      <c r="F120" s="120">
        <f t="shared" si="8"/>
        <v>0</v>
      </c>
      <c r="G120" s="188"/>
      <c r="H120" s="124">
        <v>42300</v>
      </c>
      <c r="I120" s="124" t="e">
        <f>VLOOKUP(H120,[2]Presupuesto!$B$11:$C$586,2,0)</f>
        <v>#N/A</v>
      </c>
      <c r="J120" s="121" t="str">
        <f t="shared" si="9"/>
        <v>Estudiantes</v>
      </c>
      <c r="K120" s="121" t="s">
        <v>471</v>
      </c>
      <c r="L120" s="121"/>
    </row>
    <row r="121" spans="3:12" x14ac:dyDescent="0.25">
      <c r="C121" s="122" t="s">
        <v>78</v>
      </c>
      <c r="D121" s="174"/>
      <c r="E121" s="123">
        <v>10000</v>
      </c>
      <c r="F121" s="120">
        <f t="shared" si="8"/>
        <v>0</v>
      </c>
      <c r="G121" s="188"/>
      <c r="H121" s="124">
        <v>45100</v>
      </c>
      <c r="I121" s="124" t="e">
        <f>VLOOKUP(H121,[2]Presupuesto!$B$11:$C$586,2,0)</f>
        <v>#N/A</v>
      </c>
      <c r="J121" s="121" t="str">
        <f t="shared" si="9"/>
        <v>Estudiantes</v>
      </c>
      <c r="K121" s="121" t="s">
        <v>467</v>
      </c>
      <c r="L121" s="121"/>
    </row>
    <row r="122" spans="3:12" x14ac:dyDescent="0.25">
      <c r="C122" s="132" t="s">
        <v>79</v>
      </c>
      <c r="D122" s="174"/>
      <c r="E122" s="123">
        <v>2000</v>
      </c>
      <c r="F122" s="120">
        <f t="shared" si="8"/>
        <v>0</v>
      </c>
      <c r="G122" s="188"/>
      <c r="H122" s="133">
        <v>42600</v>
      </c>
      <c r="I122" s="133" t="e">
        <f>VLOOKUP(H122,[2]Presupuesto!$B$11:$C$586,2,0)</f>
        <v>#N/A</v>
      </c>
      <c r="J122" s="121" t="str">
        <f t="shared" si="9"/>
        <v>Estudiantes</v>
      </c>
      <c r="K122" s="121" t="s">
        <v>463</v>
      </c>
      <c r="L122" s="121"/>
    </row>
    <row r="123" spans="3:12" x14ac:dyDescent="0.25">
      <c r="C123" s="132" t="s">
        <v>80</v>
      </c>
      <c r="D123" s="174"/>
      <c r="E123" s="123">
        <v>1500</v>
      </c>
      <c r="F123" s="120">
        <f t="shared" si="8"/>
        <v>0</v>
      </c>
      <c r="G123" s="188"/>
      <c r="H123" s="133">
        <v>39300</v>
      </c>
      <c r="I123" s="133" t="e">
        <f>VLOOKUP(H123,[2]Presupuesto!$B$11:$C$586,2,0)</f>
        <v>#N/A</v>
      </c>
      <c r="J123" s="121" t="str">
        <f t="shared" si="9"/>
        <v>Estudiantes</v>
      </c>
      <c r="K123" s="121" t="s">
        <v>463</v>
      </c>
      <c r="L123" s="121"/>
    </row>
    <row r="124" spans="3:12" x14ac:dyDescent="0.25">
      <c r="C124" s="132" t="s">
        <v>81</v>
      </c>
      <c r="D124" s="174">
        <v>0</v>
      </c>
      <c r="E124" s="123">
        <v>30000</v>
      </c>
      <c r="F124" s="120">
        <f t="shared" si="8"/>
        <v>0</v>
      </c>
      <c r="G124" s="188" t="s">
        <v>194</v>
      </c>
      <c r="H124" s="205" t="s">
        <v>404</v>
      </c>
      <c r="I124" s="133" t="str">
        <f>VLOOKUP(H124,[2]Presupuesto!$B$11:$C$586,2,0)</f>
        <v>EQUIPOS PARA COMPUTACION</v>
      </c>
      <c r="J124" s="121" t="str">
        <f t="shared" si="9"/>
        <v>Estudiantes</v>
      </c>
      <c r="K124" s="121" t="s">
        <v>463</v>
      </c>
      <c r="L124" s="121"/>
    </row>
    <row r="125" spans="3:12" x14ac:dyDescent="0.25">
      <c r="C125" s="206" t="s">
        <v>928</v>
      </c>
      <c r="D125" s="174">
        <v>0</v>
      </c>
      <c r="E125" s="123">
        <v>1500</v>
      </c>
      <c r="F125" s="120">
        <f t="shared" si="8"/>
        <v>0</v>
      </c>
      <c r="G125" s="188" t="s">
        <v>194</v>
      </c>
      <c r="H125" s="205" t="s">
        <v>927</v>
      </c>
      <c r="I125" s="133" t="str">
        <f>VLOOKUP(H125,[2]Presupuesto!$B$11:$C$586,2,0)</f>
        <v>SERVICIO DE INTERNET CONVENIO HONDUTEL-UNAH</v>
      </c>
      <c r="J125" s="121" t="str">
        <f t="shared" si="9"/>
        <v>Estudiantes</v>
      </c>
      <c r="K125" s="121" t="s">
        <v>463</v>
      </c>
      <c r="L125" s="121"/>
    </row>
    <row r="126" spans="3:12" ht="15.75" thickBot="1" x14ac:dyDescent="0.3">
      <c r="C126" s="125" t="s">
        <v>83</v>
      </c>
      <c r="D126" s="182"/>
      <c r="E126" s="127">
        <v>20</v>
      </c>
      <c r="F126" s="128">
        <f t="shared" si="8"/>
        <v>0</v>
      </c>
      <c r="G126" s="185"/>
      <c r="H126" s="129">
        <v>39600</v>
      </c>
      <c r="I126" s="129" t="e">
        <f>VLOOKUP(H126,[2]Presupuesto!$B$11:$C$586,2,0)</f>
        <v>#N/A</v>
      </c>
      <c r="J126" s="129" t="str">
        <f t="shared" si="9"/>
        <v>Estudiantes</v>
      </c>
      <c r="K126" s="147" t="s">
        <v>462</v>
      </c>
      <c r="L126" s="147"/>
    </row>
    <row r="128" spans="3:12" ht="15.75" thickBot="1" x14ac:dyDescent="0.3"/>
    <row r="129" spans="3:12" ht="15.75" thickBot="1" x14ac:dyDescent="0.3">
      <c r="C129" s="29" t="s">
        <v>43</v>
      </c>
      <c r="D129" s="131">
        <f>SUM(F136:F149)</f>
        <v>363500</v>
      </c>
      <c r="F129" s="72"/>
      <c r="G129" s="97"/>
      <c r="H129" s="72"/>
      <c r="I129" s="72"/>
    </row>
    <row r="130" spans="3:12" x14ac:dyDescent="0.25">
      <c r="C130" s="72"/>
      <c r="D130" s="31"/>
      <c r="E130" s="116"/>
      <c r="F130" s="116"/>
      <c r="G130" s="116"/>
      <c r="H130" s="94"/>
      <c r="I130" s="94"/>
      <c r="J130" s="94"/>
      <c r="K130" s="135"/>
    </row>
    <row r="131" spans="3:12" x14ac:dyDescent="0.25">
      <c r="C131" s="72"/>
      <c r="D131" s="31"/>
      <c r="E131" s="116"/>
      <c r="F131" s="116"/>
      <c r="G131" s="116"/>
      <c r="H131" s="94"/>
      <c r="I131" s="94"/>
      <c r="J131" s="94"/>
      <c r="K131" s="135"/>
    </row>
    <row r="132" spans="3:12" ht="15.75" x14ac:dyDescent="0.25">
      <c r="C132" s="233" t="s">
        <v>458</v>
      </c>
      <c r="D132" s="234" t="s">
        <v>1964</v>
      </c>
      <c r="E132" s="116"/>
      <c r="F132" s="116"/>
      <c r="G132" s="116"/>
      <c r="H132" s="94"/>
      <c r="I132" s="94"/>
      <c r="J132" s="94"/>
      <c r="K132" s="135"/>
    </row>
    <row r="133" spans="3:12" ht="18.75" x14ac:dyDescent="0.25">
      <c r="C133" s="247" t="str">
        <f>IFERROR(VLOOKUP(D132,'[5]Desarrollo e Innov. Curricular'!$E:$F,2,FALSE),IFERROR(VLOOKUP(D132,[5]Investigación!$E:$F,2,FALSE),IFERROR(VLOOKUP(D132,'[5]Vinculación Univ. Sociedad'!$E:$F,2,FALSE),IFERROR(VLOOKUP(D132,'[5]Docencia y Profesorado Universi'!$E:$F,2,FALSE),IFERROR(VLOOKUP(D132,[5]Estudiantes!$E:$F,2,FALSE),IFERROR(VLOOKUP(D132,'[5]Gestion Administrativa'!#REF!,2,FALSE),IFERROR(VLOOKUP(D132,'[5]Gestion Academica'!$E:$F,2,FALSE),IFERROR(VLOOKUP(D132,[5]Graduados!$E:$F,2,FALSE),IFERROR(VLOOKUP(D132,'[5]Gestión del Conocimiento'!$E:$F,2,FALSE),IFERROR(VLOOKUP(D132,[5]Gobernabilidad!$E:$F,2,FALSE),IFERROR(VLOOKUP(D132,'[5]NIVEL DE ES Y  SISTEMA NACIONAL'!$E:$F,2,FALSE),VLOOKUP(D132,'[5]Lo Esencial'!$E:$F,2,0))))))))))))</f>
        <v>Desarrollo y fortalecimiento de los postgrados de la Facultad</v>
      </c>
      <c r="D133" s="31"/>
      <c r="E133" s="116"/>
      <c r="F133" s="116"/>
      <c r="G133" s="116"/>
      <c r="H133" s="94"/>
      <c r="I133" s="94"/>
      <c r="J133" s="94"/>
      <c r="K133" s="135"/>
    </row>
    <row r="134" spans="3:12" x14ac:dyDescent="0.25">
      <c r="F134" s="116"/>
      <c r="G134" s="94"/>
      <c r="H134" s="94"/>
      <c r="I134" s="94"/>
    </row>
    <row r="135" spans="3:12" ht="30.75" thickBot="1" x14ac:dyDescent="0.3">
      <c r="C135" s="172" t="s">
        <v>44</v>
      </c>
      <c r="D135" s="172" t="s">
        <v>55</v>
      </c>
      <c r="E135" s="172" t="s">
        <v>57</v>
      </c>
      <c r="F135" s="173" t="s">
        <v>27</v>
      </c>
      <c r="G135" s="173" t="s">
        <v>195</v>
      </c>
      <c r="H135" s="172" t="s">
        <v>46</v>
      </c>
      <c r="I135" s="172" t="s">
        <v>196</v>
      </c>
      <c r="J135" s="172" t="s">
        <v>478</v>
      </c>
      <c r="K135" s="172" t="s">
        <v>479</v>
      </c>
      <c r="L135" s="172" t="s">
        <v>534</v>
      </c>
    </row>
    <row r="136" spans="3:12" ht="15.75" thickBot="1" x14ac:dyDescent="0.3">
      <c r="C136" s="442" t="s">
        <v>1529</v>
      </c>
      <c r="D136" s="181">
        <v>5</v>
      </c>
      <c r="E136" s="119">
        <f>HLOOKUP($C136,$CB$2:$CE$3,2,0)</f>
        <v>15000</v>
      </c>
      <c r="F136" s="120">
        <f>D136*E136</f>
        <v>75000</v>
      </c>
      <c r="G136" s="188" t="s">
        <v>193</v>
      </c>
      <c r="H136" s="121" t="s">
        <v>404</v>
      </c>
      <c r="I136" s="121" t="str">
        <f>VLOOKUP(H136,[5]Presupuesto!$B$11:$C$586,2,0)</f>
        <v>EQUIPOS PARA COMPUTACION</v>
      </c>
      <c r="J136" s="258" t="s">
        <v>172</v>
      </c>
      <c r="K136" s="121" t="s">
        <v>462</v>
      </c>
      <c r="L136" s="121"/>
    </row>
    <row r="137" spans="3:12" x14ac:dyDescent="0.25">
      <c r="C137" s="442" t="s">
        <v>1527</v>
      </c>
      <c r="D137" s="174">
        <v>5</v>
      </c>
      <c r="E137" s="119">
        <f>HLOOKUP($C137,$CB$2:$CE$3,2,0)</f>
        <v>35000</v>
      </c>
      <c r="F137" s="120">
        <f>D137*E137</f>
        <v>175000</v>
      </c>
      <c r="G137" s="188" t="s">
        <v>193</v>
      </c>
      <c r="H137" s="124" t="s">
        <v>404</v>
      </c>
      <c r="I137" s="124" t="str">
        <f>VLOOKUP(H137,[5]Presupuesto!$B$11:$C$586,2,0)</f>
        <v>EQUIPOS PARA COMPUTACION</v>
      </c>
      <c r="J137" s="121" t="s">
        <v>543</v>
      </c>
      <c r="K137" s="121" t="s">
        <v>480</v>
      </c>
      <c r="L137" s="121"/>
    </row>
    <row r="138" spans="3:12" x14ac:dyDescent="0.25">
      <c r="C138" s="122" t="s">
        <v>73</v>
      </c>
      <c r="D138" s="174"/>
      <c r="E138" s="123">
        <v>4000</v>
      </c>
      <c r="F138" s="120">
        <f t="shared" ref="F138:F149" si="10">D138*E138</f>
        <v>0</v>
      </c>
      <c r="G138" s="188"/>
      <c r="H138" s="124">
        <v>42120</v>
      </c>
      <c r="I138" s="124" t="e">
        <f>VLOOKUP(H138,[5]Presupuesto!$B$11:$C$586,2,0)</f>
        <v>#N/A</v>
      </c>
      <c r="J138" s="121" t="str">
        <f t="shared" ref="J138:J149" si="11">$J$17</f>
        <v>Estudiantes</v>
      </c>
      <c r="K138" s="121" t="s">
        <v>463</v>
      </c>
      <c r="L138" s="121"/>
    </row>
    <row r="139" spans="3:12" x14ac:dyDescent="0.25">
      <c r="C139" s="122" t="s">
        <v>74</v>
      </c>
      <c r="D139" s="174"/>
      <c r="E139" s="123">
        <v>8000</v>
      </c>
      <c r="F139" s="120">
        <f t="shared" si="10"/>
        <v>0</v>
      </c>
      <c r="G139" s="188" t="s">
        <v>193</v>
      </c>
      <c r="H139" s="124">
        <v>42600</v>
      </c>
      <c r="I139" s="124" t="e">
        <f>VLOOKUP(H139,[5]Presupuesto!$B$11:$C$586,2,0)</f>
        <v>#N/A</v>
      </c>
      <c r="J139" s="121" t="str">
        <f t="shared" si="11"/>
        <v>Estudiantes</v>
      </c>
      <c r="K139" s="121" t="s">
        <v>463</v>
      </c>
      <c r="L139" s="121"/>
    </row>
    <row r="140" spans="3:12" x14ac:dyDescent="0.25">
      <c r="C140" s="122" t="s">
        <v>75</v>
      </c>
      <c r="D140" s="174">
        <v>5</v>
      </c>
      <c r="E140" s="123">
        <v>5000</v>
      </c>
      <c r="F140" s="120">
        <f t="shared" si="10"/>
        <v>25000</v>
      </c>
      <c r="G140" s="188" t="s">
        <v>193</v>
      </c>
      <c r="H140" s="124" t="s">
        <v>404</v>
      </c>
      <c r="I140" s="124" t="str">
        <f>VLOOKUP(H140,[5]Presupuesto!$B$11:$C$586,2,0)</f>
        <v>EQUIPOS PARA COMPUTACION</v>
      </c>
      <c r="J140" s="121" t="str">
        <f t="shared" si="11"/>
        <v>Estudiantes</v>
      </c>
      <c r="K140" s="121" t="s">
        <v>463</v>
      </c>
      <c r="L140" s="121"/>
    </row>
    <row r="141" spans="3:12" x14ac:dyDescent="0.25">
      <c r="C141" s="122" t="s">
        <v>35</v>
      </c>
      <c r="D141" s="174">
        <v>5</v>
      </c>
      <c r="E141" s="123">
        <v>13000</v>
      </c>
      <c r="F141" s="120">
        <f t="shared" si="10"/>
        <v>65000</v>
      </c>
      <c r="G141" s="188" t="s">
        <v>193</v>
      </c>
      <c r="H141" s="124" t="s">
        <v>404</v>
      </c>
      <c r="I141" s="124" t="str">
        <f>VLOOKUP(H141,[5]Presupuesto!$B$11:$C$586,2,0)</f>
        <v>EQUIPOS PARA COMPUTACION</v>
      </c>
      <c r="J141" s="121" t="str">
        <f t="shared" si="11"/>
        <v>Estudiantes</v>
      </c>
      <c r="K141" s="121" t="s">
        <v>463</v>
      </c>
      <c r="L141" s="121"/>
    </row>
    <row r="142" spans="3:12" x14ac:dyDescent="0.25">
      <c r="C142" s="122" t="s">
        <v>76</v>
      </c>
      <c r="D142" s="174"/>
      <c r="E142" s="123">
        <v>15000</v>
      </c>
      <c r="F142" s="120">
        <f t="shared" si="10"/>
        <v>0</v>
      </c>
      <c r="G142" s="188"/>
      <c r="H142" s="124">
        <v>42300</v>
      </c>
      <c r="I142" s="124" t="e">
        <f>VLOOKUP(H142,[5]Presupuesto!$B$11:$C$586,2,0)</f>
        <v>#N/A</v>
      </c>
      <c r="J142" s="121" t="str">
        <f t="shared" si="11"/>
        <v>Estudiantes</v>
      </c>
      <c r="K142" s="121" t="s">
        <v>463</v>
      </c>
      <c r="L142" s="121"/>
    </row>
    <row r="143" spans="3:12" x14ac:dyDescent="0.25">
      <c r="C143" s="122" t="s">
        <v>77</v>
      </c>
      <c r="D143" s="174"/>
      <c r="E143" s="123">
        <v>10000</v>
      </c>
      <c r="F143" s="120">
        <f t="shared" si="10"/>
        <v>0</v>
      </c>
      <c r="G143" s="188"/>
      <c r="H143" s="124">
        <v>42300</v>
      </c>
      <c r="I143" s="124" t="e">
        <f>VLOOKUP(H143,[5]Presupuesto!$B$11:$C$586,2,0)</f>
        <v>#N/A</v>
      </c>
      <c r="J143" s="121" t="str">
        <f t="shared" si="11"/>
        <v>Estudiantes</v>
      </c>
      <c r="K143" s="121" t="s">
        <v>471</v>
      </c>
      <c r="L143" s="121"/>
    </row>
    <row r="144" spans="3:12" x14ac:dyDescent="0.25">
      <c r="C144" s="122" t="s">
        <v>78</v>
      </c>
      <c r="D144" s="174"/>
      <c r="E144" s="123">
        <v>10000</v>
      </c>
      <c r="F144" s="120">
        <f t="shared" si="10"/>
        <v>0</v>
      </c>
      <c r="G144" s="188"/>
      <c r="H144" s="124">
        <v>45100</v>
      </c>
      <c r="I144" s="124" t="e">
        <f>VLOOKUP(H144,[5]Presupuesto!$B$11:$C$586,2,0)</f>
        <v>#N/A</v>
      </c>
      <c r="J144" s="121" t="str">
        <f t="shared" si="11"/>
        <v>Estudiantes</v>
      </c>
      <c r="K144" s="121" t="s">
        <v>467</v>
      </c>
      <c r="L144" s="121"/>
    </row>
    <row r="145" spans="3:12" x14ac:dyDescent="0.25">
      <c r="C145" s="132" t="s">
        <v>79</v>
      </c>
      <c r="D145" s="174">
        <v>8</v>
      </c>
      <c r="E145" s="123">
        <v>2000</v>
      </c>
      <c r="F145" s="120">
        <f t="shared" si="10"/>
        <v>16000</v>
      </c>
      <c r="G145" s="188" t="s">
        <v>193</v>
      </c>
      <c r="H145" s="133" t="s">
        <v>404</v>
      </c>
      <c r="I145" s="133" t="str">
        <f>VLOOKUP(H145,[5]Presupuesto!$B$11:$C$586,2,0)</f>
        <v>EQUIPOS PARA COMPUTACION</v>
      </c>
      <c r="J145" s="121" t="str">
        <f t="shared" si="11"/>
        <v>Estudiantes</v>
      </c>
      <c r="K145" s="121" t="s">
        <v>463</v>
      </c>
      <c r="L145" s="121"/>
    </row>
    <row r="146" spans="3:12" x14ac:dyDescent="0.25">
      <c r="C146" s="132" t="s">
        <v>80</v>
      </c>
      <c r="D146" s="174">
        <v>5</v>
      </c>
      <c r="E146" s="123">
        <v>1500</v>
      </c>
      <c r="F146" s="120">
        <f t="shared" si="10"/>
        <v>7500</v>
      </c>
      <c r="G146" s="188" t="s">
        <v>193</v>
      </c>
      <c r="H146" s="133" t="s">
        <v>404</v>
      </c>
      <c r="I146" s="133" t="str">
        <f>VLOOKUP(H146,[5]Presupuesto!$B$11:$C$586,2,0)</f>
        <v>EQUIPOS PARA COMPUTACION</v>
      </c>
      <c r="J146" s="121" t="str">
        <f t="shared" si="11"/>
        <v>Estudiantes</v>
      </c>
      <c r="K146" s="121" t="s">
        <v>463</v>
      </c>
      <c r="L146" s="121"/>
    </row>
    <row r="147" spans="3:12" x14ac:dyDescent="0.25">
      <c r="C147" s="132" t="s">
        <v>81</v>
      </c>
      <c r="D147" s="174"/>
      <c r="E147" s="123">
        <v>1500</v>
      </c>
      <c r="F147" s="120">
        <f t="shared" si="10"/>
        <v>0</v>
      </c>
      <c r="G147" s="188"/>
      <c r="H147" s="133">
        <v>42600</v>
      </c>
      <c r="I147" s="133" t="e">
        <f>VLOOKUP(H147,[5]Presupuesto!$B$11:$C$586,2,0)</f>
        <v>#N/A</v>
      </c>
      <c r="J147" s="121" t="str">
        <f t="shared" si="11"/>
        <v>Estudiantes</v>
      </c>
      <c r="K147" s="121" t="s">
        <v>463</v>
      </c>
      <c r="L147" s="121"/>
    </row>
    <row r="148" spans="3:12" x14ac:dyDescent="0.25">
      <c r="C148" s="132" t="s">
        <v>82</v>
      </c>
      <c r="D148" s="174"/>
      <c r="E148" s="123">
        <v>500</v>
      </c>
      <c r="F148" s="120">
        <f t="shared" si="10"/>
        <v>0</v>
      </c>
      <c r="G148" s="188"/>
      <c r="H148" s="133">
        <v>39600</v>
      </c>
      <c r="I148" s="133" t="e">
        <f>VLOOKUP(H148,[5]Presupuesto!$B$11:$C$586,2,0)</f>
        <v>#N/A</v>
      </c>
      <c r="J148" s="121" t="str">
        <f t="shared" si="11"/>
        <v>Estudiantes</v>
      </c>
      <c r="K148" s="121" t="s">
        <v>463</v>
      </c>
      <c r="L148" s="121"/>
    </row>
    <row r="149" spans="3:12" ht="15.75" thickBot="1" x14ac:dyDescent="0.3">
      <c r="C149" s="125" t="s">
        <v>83</v>
      </c>
      <c r="D149" s="182"/>
      <c r="E149" s="127">
        <v>20</v>
      </c>
      <c r="F149" s="128">
        <f t="shared" si="10"/>
        <v>0</v>
      </c>
      <c r="G149" s="185"/>
      <c r="H149" s="129">
        <v>39600</v>
      </c>
      <c r="I149" s="129" t="e">
        <f>VLOOKUP(H149,[5]Presupuesto!$B$11:$C$586,2,0)</f>
        <v>#N/A</v>
      </c>
      <c r="J149" s="129" t="str">
        <f t="shared" si="11"/>
        <v>Estudiantes</v>
      </c>
      <c r="K149" s="147" t="s">
        <v>462</v>
      </c>
      <c r="L149" s="147"/>
    </row>
    <row r="150" spans="3:12" x14ac:dyDescent="0.25">
      <c r="F150" s="116"/>
      <c r="G150" s="94"/>
      <c r="H150" s="94"/>
      <c r="I150" s="94"/>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2:G55 G65:G78 G89:G102 G113:G126 G136:G149">
      <formula1>$R$2:$S$2</formula1>
    </dataValidation>
    <dataValidation type="list" allowBlank="1" showInputMessage="1" showErrorMessage="1" errorTitle="¡Ingreso Inválido!" error="Seleccione una opción de la lista." promptTitle="Dimensión Estratégica" prompt="Seleccione una opción de la lista." sqref="J17:J30 J42:J55 J65:J78 J89:J102 J113:J126 J136:J149">
      <formula1>$A$2:$K$2</formula1>
    </dataValidation>
    <dataValidation type="list" allowBlank="1" showInputMessage="1" showErrorMessage="1" errorTitle="¡Ingreso Inválido!" error="Seleccione una opción de la lista" promptTitle="Mes Requerido" prompt="Seleccione el mes en el que requiere el recurso." sqref="K17:K30 K42:K55 K65:K78 K89:K102 K113:K126 K136:K149">
      <formula1>$U$2:$AF$2</formula1>
    </dataValidation>
    <dataValidation type="list" allowBlank="1" showInputMessage="1" showErrorMessage="1" errorTitle="¡Ingreso Inválido!" error="Verifique el valor ingresado" promptTitle="Objeto de Gasto" prompt="Ingrese el Objeto de Gasto" sqref="H17:H30 H42:H55 H65:H78 H89:H102 H113:H126 H136:H149">
      <formula1>$A$1:$VD$1</formula1>
    </dataValidation>
    <dataValidation type="list" allowBlank="1" showInputMessage="1" showErrorMessage="1" sqref="C17:C18 C42:C43 C65:C66 C89:C90 C113:C114 C136:C137">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28"/>
  <sheetViews>
    <sheetView showGridLines="0" topLeftCell="A299" zoomScale="86" zoomScaleNormal="86" workbookViewId="0">
      <selection activeCell="D322" sqref="D322"/>
    </sheetView>
  </sheetViews>
  <sheetFormatPr baseColWidth="10" defaultColWidth="11.5703125" defaultRowHeight="15" x14ac:dyDescent="0.25"/>
  <cols>
    <col min="1" max="1" width="1.85546875" style="108" customWidth="1"/>
    <col min="2" max="2" width="17" style="108" customWidth="1"/>
    <col min="3" max="3" width="53.42578125" style="108" customWidth="1"/>
    <col min="4" max="4" width="20.7109375" style="108" bestFit="1" customWidth="1"/>
    <col min="5" max="5" width="13.85546875" style="108" customWidth="1"/>
    <col min="6" max="6" width="21.85546875" style="108" customWidth="1"/>
    <col min="7" max="7" width="16.5703125" style="95" customWidth="1"/>
    <col min="8" max="8" width="14.28515625" style="108" customWidth="1"/>
    <col min="9" max="9" width="40.28515625" style="108" customWidth="1"/>
    <col min="10" max="10" width="28.140625" style="108" bestFit="1" customWidth="1"/>
    <col min="11" max="11" width="19.85546875" style="108" bestFit="1" customWidth="1"/>
    <col min="12" max="16384" width="11.5703125" style="108"/>
  </cols>
  <sheetData>
    <row r="1" spans="1:576" ht="25.9" hidden="1" x14ac:dyDescent="0.3">
      <c r="A1" s="211"/>
      <c r="B1" s="214"/>
      <c r="C1" s="205" t="s">
        <v>319</v>
      </c>
      <c r="D1" s="205" t="s">
        <v>685</v>
      </c>
      <c r="E1" s="205" t="s">
        <v>687</v>
      </c>
      <c r="F1" s="205" t="s">
        <v>689</v>
      </c>
      <c r="G1" s="205" t="s">
        <v>691</v>
      </c>
      <c r="H1" s="205" t="s">
        <v>693</v>
      </c>
      <c r="I1" s="205" t="s">
        <v>695</v>
      </c>
      <c r="J1" s="205" t="s">
        <v>320</v>
      </c>
      <c r="K1" s="205" t="s">
        <v>698</v>
      </c>
      <c r="L1" s="205" t="s">
        <v>321</v>
      </c>
      <c r="M1" s="205" t="s">
        <v>700</v>
      </c>
      <c r="N1" s="205" t="s">
        <v>702</v>
      </c>
      <c r="O1" s="205" t="s">
        <v>704</v>
      </c>
      <c r="P1" s="205" t="s">
        <v>322</v>
      </c>
      <c r="Q1" s="205" t="s">
        <v>705</v>
      </c>
      <c r="R1" s="205" t="s">
        <v>708</v>
      </c>
      <c r="S1" s="205" t="s">
        <v>323</v>
      </c>
      <c r="T1" s="205" t="s">
        <v>710</v>
      </c>
      <c r="U1" s="205" t="s">
        <v>324</v>
      </c>
      <c r="V1" s="205" t="s">
        <v>711</v>
      </c>
      <c r="W1" s="205" t="s">
        <v>712</v>
      </c>
      <c r="X1" s="205" t="s">
        <v>716</v>
      </c>
      <c r="Y1" s="205" t="s">
        <v>316</v>
      </c>
      <c r="Z1" s="205" t="s">
        <v>731</v>
      </c>
      <c r="AA1" s="214"/>
      <c r="AB1" s="205" t="s">
        <v>733</v>
      </c>
      <c r="AC1" s="205" t="s">
        <v>326</v>
      </c>
      <c r="AD1" s="205" t="s">
        <v>735</v>
      </c>
      <c r="AE1" s="205" t="s">
        <v>737</v>
      </c>
      <c r="AF1" s="205" t="s">
        <v>327</v>
      </c>
      <c r="AG1" s="205" t="s">
        <v>739</v>
      </c>
      <c r="AH1" s="205" t="s">
        <v>741</v>
      </c>
      <c r="AI1" s="205" t="s">
        <v>328</v>
      </c>
      <c r="AJ1" s="205" t="s">
        <v>742</v>
      </c>
      <c r="AK1" s="205" t="s">
        <v>744</v>
      </c>
      <c r="AL1" s="205" t="s">
        <v>745</v>
      </c>
      <c r="AM1" s="205" t="s">
        <v>746</v>
      </c>
      <c r="AN1" s="205" t="s">
        <v>748</v>
      </c>
      <c r="AO1" s="205" t="s">
        <v>750</v>
      </c>
      <c r="AP1" s="205" t="s">
        <v>751</v>
      </c>
      <c r="AQ1" s="205" t="s">
        <v>329</v>
      </c>
      <c r="AR1" s="205" t="s">
        <v>753</v>
      </c>
      <c r="AS1" s="205" t="s">
        <v>755</v>
      </c>
      <c r="AT1" s="205" t="s">
        <v>757</v>
      </c>
      <c r="AU1" s="205" t="s">
        <v>759</v>
      </c>
      <c r="AV1" s="205" t="s">
        <v>761</v>
      </c>
      <c r="AW1" s="205" t="s">
        <v>763</v>
      </c>
      <c r="AX1" s="205" t="s">
        <v>765</v>
      </c>
      <c r="AY1" s="205" t="s">
        <v>767</v>
      </c>
      <c r="AZ1" s="214"/>
      <c r="BA1" s="205" t="s">
        <v>331</v>
      </c>
      <c r="BB1" s="205" t="s">
        <v>789</v>
      </c>
      <c r="BC1" s="205" t="s">
        <v>332</v>
      </c>
      <c r="BD1" s="205" t="s">
        <v>791</v>
      </c>
      <c r="BE1" s="205" t="s">
        <v>793</v>
      </c>
      <c r="BF1" s="214"/>
      <c r="BG1" s="205" t="s">
        <v>334</v>
      </c>
      <c r="BH1" s="205" t="s">
        <v>795</v>
      </c>
      <c r="BI1" s="205" t="s">
        <v>335</v>
      </c>
      <c r="BJ1" s="205" t="s">
        <v>797</v>
      </c>
      <c r="BK1" s="205" t="s">
        <v>799</v>
      </c>
      <c r="BL1" s="205" t="s">
        <v>801</v>
      </c>
      <c r="BM1" s="214"/>
      <c r="BN1" s="205" t="s">
        <v>807</v>
      </c>
      <c r="BO1" s="205" t="s">
        <v>809</v>
      </c>
      <c r="BP1" s="205" t="s">
        <v>337</v>
      </c>
      <c r="BQ1" s="205" t="s">
        <v>803</v>
      </c>
      <c r="BR1" s="205" t="s">
        <v>805</v>
      </c>
      <c r="BS1" s="205" t="s">
        <v>338</v>
      </c>
      <c r="BT1" s="205" t="s">
        <v>811</v>
      </c>
      <c r="BU1" s="205" t="s">
        <v>339</v>
      </c>
      <c r="BV1" s="205" t="s">
        <v>812</v>
      </c>
      <c r="BW1" s="202"/>
      <c r="BX1" s="214"/>
      <c r="BY1" s="205" t="s">
        <v>340</v>
      </c>
      <c r="BZ1" s="205" t="s">
        <v>717</v>
      </c>
      <c r="CA1" s="205" t="s">
        <v>719</v>
      </c>
      <c r="CB1" s="205" t="s">
        <v>721</v>
      </c>
      <c r="CC1" s="205" t="s">
        <v>341</v>
      </c>
      <c r="CD1" s="205" t="s">
        <v>723</v>
      </c>
      <c r="CE1" s="205" t="s">
        <v>725</v>
      </c>
      <c r="CF1" s="205" t="s">
        <v>727</v>
      </c>
      <c r="CG1" s="205" t="s">
        <v>729</v>
      </c>
      <c r="CH1" s="202"/>
      <c r="CI1" s="214"/>
      <c r="CJ1" s="205" t="s">
        <v>342</v>
      </c>
      <c r="CK1" s="205" t="s">
        <v>769</v>
      </c>
      <c r="CL1" s="205" t="s">
        <v>771</v>
      </c>
      <c r="CM1" s="205" t="s">
        <v>773</v>
      </c>
      <c r="CN1" s="205" t="s">
        <v>775</v>
      </c>
      <c r="CO1" s="205" t="s">
        <v>777</v>
      </c>
      <c r="CP1" s="205" t="s">
        <v>779</v>
      </c>
      <c r="CQ1" s="205" t="s">
        <v>781</v>
      </c>
      <c r="CR1" s="205" t="s">
        <v>783</v>
      </c>
      <c r="CS1" s="205" t="s">
        <v>785</v>
      </c>
      <c r="CT1" s="205" t="s">
        <v>787</v>
      </c>
      <c r="CU1" s="202"/>
      <c r="CV1" s="214"/>
      <c r="CW1" s="205" t="s">
        <v>813</v>
      </c>
      <c r="CX1" s="205" t="s">
        <v>814</v>
      </c>
      <c r="CY1" s="205" t="s">
        <v>816</v>
      </c>
      <c r="CZ1" s="205" t="s">
        <v>345</v>
      </c>
      <c r="DA1" s="205" t="s">
        <v>818</v>
      </c>
      <c r="DB1" s="205" t="s">
        <v>820</v>
      </c>
      <c r="DC1" s="205" t="s">
        <v>822</v>
      </c>
      <c r="DD1" s="205" t="s">
        <v>824</v>
      </c>
      <c r="DE1" s="205" t="s">
        <v>826</v>
      </c>
      <c r="DF1" s="205" t="s">
        <v>828</v>
      </c>
      <c r="DG1" s="214"/>
      <c r="DH1" s="205" t="s">
        <v>347</v>
      </c>
      <c r="DI1" s="205" t="s">
        <v>830</v>
      </c>
      <c r="DJ1" s="205" t="s">
        <v>348</v>
      </c>
      <c r="DK1" s="205" t="s">
        <v>832</v>
      </c>
      <c r="DL1" s="205" t="s">
        <v>834</v>
      </c>
      <c r="DM1" s="205" t="s">
        <v>836</v>
      </c>
      <c r="DN1" s="205" t="s">
        <v>838</v>
      </c>
      <c r="DO1" s="205" t="s">
        <v>840</v>
      </c>
      <c r="DP1" s="205" t="s">
        <v>842</v>
      </c>
      <c r="DQ1" s="205" t="s">
        <v>844</v>
      </c>
      <c r="DR1" s="205" t="s">
        <v>349</v>
      </c>
      <c r="DS1" s="205" t="s">
        <v>846</v>
      </c>
      <c r="DT1" s="205" t="s">
        <v>848</v>
      </c>
      <c r="DU1" s="205" t="s">
        <v>850</v>
      </c>
      <c r="DV1" s="214"/>
      <c r="DW1" s="205" t="s">
        <v>852</v>
      </c>
      <c r="DX1" s="205" t="s">
        <v>351</v>
      </c>
      <c r="DY1" s="205" t="s">
        <v>854</v>
      </c>
      <c r="DZ1" s="205" t="s">
        <v>352</v>
      </c>
      <c r="EA1" s="205" t="s">
        <v>856</v>
      </c>
      <c r="EB1" s="205" t="s">
        <v>858</v>
      </c>
      <c r="EC1" s="205" t="s">
        <v>860</v>
      </c>
      <c r="ED1" s="205" t="s">
        <v>862</v>
      </c>
      <c r="EE1" s="205" t="s">
        <v>864</v>
      </c>
      <c r="EF1" s="205" t="s">
        <v>866</v>
      </c>
      <c r="EG1" s="205" t="s">
        <v>868</v>
      </c>
      <c r="EH1" s="205" t="s">
        <v>870</v>
      </c>
      <c r="EI1" s="205" t="s">
        <v>872</v>
      </c>
      <c r="EJ1" s="205" t="s">
        <v>874</v>
      </c>
      <c r="EK1" s="205" t="s">
        <v>876</v>
      </c>
      <c r="EL1" s="214"/>
      <c r="EM1" s="205" t="s">
        <v>878</v>
      </c>
      <c r="EN1" s="205" t="s">
        <v>354</v>
      </c>
      <c r="EO1" s="205" t="s">
        <v>880</v>
      </c>
      <c r="EP1" s="205" t="s">
        <v>882</v>
      </c>
      <c r="EQ1" s="205" t="s">
        <v>355</v>
      </c>
      <c r="ER1" s="205" t="s">
        <v>884</v>
      </c>
      <c r="ES1" s="205" t="s">
        <v>886</v>
      </c>
      <c r="ET1" s="205" t="s">
        <v>356</v>
      </c>
      <c r="EU1" s="205" t="s">
        <v>888</v>
      </c>
      <c r="EV1" s="205" t="s">
        <v>890</v>
      </c>
      <c r="EW1" s="205" t="s">
        <v>892</v>
      </c>
      <c r="EX1" s="205" t="s">
        <v>357</v>
      </c>
      <c r="EY1" s="205" t="s">
        <v>894</v>
      </c>
      <c r="EZ1" s="205" t="s">
        <v>896</v>
      </c>
      <c r="FA1" s="214"/>
      <c r="FB1" s="205" t="s">
        <v>359</v>
      </c>
      <c r="FC1" s="205" t="s">
        <v>898</v>
      </c>
      <c r="FD1" s="205" t="s">
        <v>900</v>
      </c>
      <c r="FE1" s="205" t="s">
        <v>902</v>
      </c>
      <c r="FF1" s="205" t="s">
        <v>904</v>
      </c>
      <c r="FG1" s="205" t="s">
        <v>360</v>
      </c>
      <c r="FH1" s="205" t="s">
        <v>906</v>
      </c>
      <c r="FI1" s="205" t="s">
        <v>908</v>
      </c>
      <c r="FJ1" s="205" t="s">
        <v>910</v>
      </c>
      <c r="FK1" s="205" t="s">
        <v>912</v>
      </c>
      <c r="FL1" s="205" t="s">
        <v>914</v>
      </c>
      <c r="FM1" s="205" t="s">
        <v>361</v>
      </c>
      <c r="FN1" s="205" t="s">
        <v>917</v>
      </c>
      <c r="FO1" s="205" t="s">
        <v>362</v>
      </c>
      <c r="FP1" s="205" t="s">
        <v>920</v>
      </c>
      <c r="FQ1" s="205" t="s">
        <v>921</v>
      </c>
      <c r="FR1" s="205" t="s">
        <v>923</v>
      </c>
      <c r="FS1" s="205" t="s">
        <v>363</v>
      </c>
      <c r="FT1" s="205" t="s">
        <v>926</v>
      </c>
      <c r="FU1" s="205" t="s">
        <v>927</v>
      </c>
      <c r="FV1" s="205" t="s">
        <v>929</v>
      </c>
      <c r="FW1" s="205" t="s">
        <v>364</v>
      </c>
      <c r="FX1" s="205" t="s">
        <v>932</v>
      </c>
      <c r="FY1" s="205" t="s">
        <v>934</v>
      </c>
      <c r="FZ1" s="205" t="s">
        <v>936</v>
      </c>
      <c r="GA1" s="214"/>
      <c r="GB1" s="205" t="s">
        <v>366</v>
      </c>
      <c r="GC1" s="205" t="s">
        <v>367</v>
      </c>
      <c r="GD1" s="214"/>
      <c r="GE1" s="205" t="s">
        <v>369</v>
      </c>
      <c r="GF1" s="205" t="s">
        <v>959</v>
      </c>
      <c r="GG1" s="205" t="s">
        <v>961</v>
      </c>
      <c r="GH1" s="205" t="s">
        <v>963</v>
      </c>
      <c r="GI1" s="205" t="s">
        <v>965</v>
      </c>
      <c r="GJ1" s="205" t="s">
        <v>967</v>
      </c>
      <c r="GK1" s="214"/>
      <c r="GL1" s="205" t="s">
        <v>371</v>
      </c>
      <c r="GM1" s="205" t="s">
        <v>969</v>
      </c>
      <c r="GN1" s="205" t="s">
        <v>971</v>
      </c>
      <c r="GO1" s="205" t="s">
        <v>973</v>
      </c>
      <c r="GP1" s="205" t="s">
        <v>975</v>
      </c>
      <c r="GQ1" s="205" t="s">
        <v>977</v>
      </c>
      <c r="GR1" s="205" t="s">
        <v>979</v>
      </c>
      <c r="GS1" s="202"/>
      <c r="GT1" s="214"/>
      <c r="GU1" s="205" t="s">
        <v>372</v>
      </c>
      <c r="GV1" s="205" t="s">
        <v>938</v>
      </c>
      <c r="GW1" s="205" t="s">
        <v>940</v>
      </c>
      <c r="GX1" s="205" t="s">
        <v>942</v>
      </c>
      <c r="GY1" s="205" t="s">
        <v>944</v>
      </c>
      <c r="GZ1" s="205" t="s">
        <v>946</v>
      </c>
      <c r="HA1" s="205" t="s">
        <v>948</v>
      </c>
      <c r="HB1" s="214"/>
      <c r="HC1" s="205" t="s">
        <v>373</v>
      </c>
      <c r="HD1" s="205" t="s">
        <v>950</v>
      </c>
      <c r="HE1" s="205" t="s">
        <v>952</v>
      </c>
      <c r="HF1" s="205" t="s">
        <v>953</v>
      </c>
      <c r="HG1" s="205" t="s">
        <v>374</v>
      </c>
      <c r="HH1" s="205" t="s">
        <v>956</v>
      </c>
      <c r="HI1" s="205" t="s">
        <v>957</v>
      </c>
      <c r="HJ1" s="202"/>
      <c r="HK1" s="214"/>
      <c r="HL1" s="205" t="s">
        <v>377</v>
      </c>
      <c r="HM1" s="205" t="s">
        <v>981</v>
      </c>
      <c r="HN1" s="205" t="s">
        <v>983</v>
      </c>
      <c r="HO1" s="205" t="s">
        <v>985</v>
      </c>
      <c r="HP1" s="205" t="s">
        <v>987</v>
      </c>
      <c r="HQ1" s="205" t="s">
        <v>378</v>
      </c>
      <c r="HR1" s="205" t="s">
        <v>990</v>
      </c>
      <c r="HS1" s="214"/>
      <c r="HT1" s="205" t="s">
        <v>992</v>
      </c>
      <c r="HU1" s="205" t="s">
        <v>994</v>
      </c>
      <c r="HV1" s="205" t="s">
        <v>380</v>
      </c>
      <c r="HW1" s="205" t="s">
        <v>997</v>
      </c>
      <c r="HX1" s="205" t="s">
        <v>999</v>
      </c>
      <c r="HY1" s="205" t="s">
        <v>1000</v>
      </c>
      <c r="HZ1" s="205" t="s">
        <v>1002</v>
      </c>
      <c r="IA1" s="214"/>
      <c r="IB1" s="205" t="s">
        <v>1004</v>
      </c>
      <c r="IC1" s="205" t="s">
        <v>1006</v>
      </c>
      <c r="ID1" s="205" t="s">
        <v>1008</v>
      </c>
      <c r="IE1" s="205" t="s">
        <v>382</v>
      </c>
      <c r="IF1" s="205" t="s">
        <v>1010</v>
      </c>
      <c r="IG1" s="205" t="s">
        <v>1012</v>
      </c>
      <c r="IH1" s="205" t="s">
        <v>383</v>
      </c>
      <c r="II1" s="205" t="s">
        <v>1014</v>
      </c>
      <c r="IJ1" s="205" t="s">
        <v>1016</v>
      </c>
      <c r="IK1" s="205" t="s">
        <v>384</v>
      </c>
      <c r="IL1" s="205" t="s">
        <v>1018</v>
      </c>
      <c r="IM1" s="205" t="s">
        <v>1020</v>
      </c>
      <c r="IN1" s="205" t="s">
        <v>1022</v>
      </c>
      <c r="IO1" s="205" t="s">
        <v>1024</v>
      </c>
      <c r="IP1" s="205" t="s">
        <v>385</v>
      </c>
      <c r="IQ1" s="205" t="s">
        <v>1026</v>
      </c>
      <c r="IR1" s="214"/>
      <c r="IS1" s="205" t="s">
        <v>1034</v>
      </c>
      <c r="IT1" s="205" t="s">
        <v>1036</v>
      </c>
      <c r="IU1" s="205" t="s">
        <v>387</v>
      </c>
      <c r="IV1" s="205" t="s">
        <v>1038</v>
      </c>
      <c r="IW1" s="205" t="s">
        <v>1040</v>
      </c>
      <c r="IX1" s="205" t="s">
        <v>1042</v>
      </c>
      <c r="IY1" s="214"/>
      <c r="IZ1" s="205" t="s">
        <v>1044</v>
      </c>
      <c r="JA1" s="205" t="s">
        <v>389</v>
      </c>
      <c r="JB1" s="205" t="s">
        <v>1047</v>
      </c>
      <c r="JC1" s="205" t="s">
        <v>1049</v>
      </c>
      <c r="JD1" s="205" t="s">
        <v>1051</v>
      </c>
      <c r="JE1" s="205" t="s">
        <v>1053</v>
      </c>
      <c r="JF1" s="205" t="s">
        <v>1055</v>
      </c>
      <c r="JG1" s="205" t="s">
        <v>1057</v>
      </c>
      <c r="JH1" s="205" t="s">
        <v>390</v>
      </c>
      <c r="JI1" s="205" t="s">
        <v>1060</v>
      </c>
      <c r="JJ1" s="205" t="s">
        <v>1062</v>
      </c>
      <c r="JK1" s="205" t="s">
        <v>1064</v>
      </c>
      <c r="JL1" s="205" t="s">
        <v>1066</v>
      </c>
      <c r="JM1" s="205" t="s">
        <v>1068</v>
      </c>
      <c r="JN1" s="205" t="s">
        <v>1070</v>
      </c>
      <c r="JO1" s="205" t="s">
        <v>1072</v>
      </c>
      <c r="JP1" s="205" t="s">
        <v>1074</v>
      </c>
      <c r="JQ1" s="205" t="s">
        <v>391</v>
      </c>
      <c r="JR1" s="205" t="s">
        <v>1077</v>
      </c>
      <c r="JS1" s="205" t="s">
        <v>1079</v>
      </c>
      <c r="JT1" s="205" t="s">
        <v>1081</v>
      </c>
      <c r="JU1" s="205" t="s">
        <v>1083</v>
      </c>
      <c r="JV1" s="205" t="s">
        <v>1084</v>
      </c>
      <c r="JW1" s="205" t="s">
        <v>1086</v>
      </c>
      <c r="JX1" s="205" t="s">
        <v>1088</v>
      </c>
      <c r="JY1" s="205" t="s">
        <v>1090</v>
      </c>
      <c r="JZ1" s="205" t="s">
        <v>1092</v>
      </c>
      <c r="KA1" s="205" t="s">
        <v>1094</v>
      </c>
      <c r="KB1" s="205" t="s">
        <v>1096</v>
      </c>
      <c r="KC1" s="205" t="s">
        <v>1098</v>
      </c>
      <c r="KD1" s="205" t="s">
        <v>1100</v>
      </c>
      <c r="KE1" s="205" t="s">
        <v>1102</v>
      </c>
      <c r="KF1" s="205" t="s">
        <v>1104</v>
      </c>
      <c r="KG1" s="205" t="s">
        <v>1106</v>
      </c>
      <c r="KH1" s="205" t="s">
        <v>1108</v>
      </c>
      <c r="KI1" s="205" t="s">
        <v>1110</v>
      </c>
      <c r="KJ1" s="205" t="s">
        <v>1112</v>
      </c>
      <c r="KK1" s="205" t="s">
        <v>1114</v>
      </c>
      <c r="KL1" s="205" t="s">
        <v>1116</v>
      </c>
      <c r="KM1" s="205" t="s">
        <v>1118</v>
      </c>
      <c r="KN1" s="205" t="s">
        <v>1120</v>
      </c>
      <c r="KO1" s="205" t="s">
        <v>1122</v>
      </c>
      <c r="KP1" s="205" t="s">
        <v>1124</v>
      </c>
      <c r="KQ1" s="205" t="s">
        <v>1126</v>
      </c>
      <c r="KR1" s="214"/>
      <c r="KS1" s="205" t="s">
        <v>1128</v>
      </c>
      <c r="KT1" s="205" t="s">
        <v>393</v>
      </c>
      <c r="KU1" s="205" t="s">
        <v>1131</v>
      </c>
      <c r="KV1" s="205" t="s">
        <v>1133</v>
      </c>
      <c r="KW1" s="205" t="s">
        <v>1135</v>
      </c>
      <c r="KX1" s="205" t="s">
        <v>1137</v>
      </c>
      <c r="KY1" s="205" t="s">
        <v>394</v>
      </c>
      <c r="KZ1" s="205" t="s">
        <v>1140</v>
      </c>
      <c r="LA1" s="205" t="s">
        <v>1142</v>
      </c>
      <c r="LB1" s="205" t="s">
        <v>1144</v>
      </c>
      <c r="LC1" s="205" t="s">
        <v>1146</v>
      </c>
      <c r="LD1" s="205" t="s">
        <v>1148</v>
      </c>
      <c r="LE1" s="205" t="s">
        <v>1150</v>
      </c>
      <c r="LF1" s="205" t="s">
        <v>1152</v>
      </c>
      <c r="LG1" s="202"/>
      <c r="LH1" s="214"/>
      <c r="LI1" s="205" t="s">
        <v>395</v>
      </c>
      <c r="LJ1" s="205" t="s">
        <v>1028</v>
      </c>
      <c r="LK1" s="205" t="s">
        <v>1030</v>
      </c>
      <c r="LL1" s="205" t="s">
        <v>1032</v>
      </c>
      <c r="LM1" s="202"/>
      <c r="LN1" s="214"/>
      <c r="LO1" s="205" t="s">
        <v>398</v>
      </c>
      <c r="LP1" s="205" t="s">
        <v>399</v>
      </c>
      <c r="LQ1" s="214"/>
      <c r="LR1" s="205" t="s">
        <v>401</v>
      </c>
      <c r="LS1" s="205" t="s">
        <v>1172</v>
      </c>
      <c r="LT1" s="205" t="s">
        <v>1174</v>
      </c>
      <c r="LU1" s="205" t="s">
        <v>1175</v>
      </c>
      <c r="LV1" s="205" t="s">
        <v>1177</v>
      </c>
      <c r="LW1" s="205" t="s">
        <v>1178</v>
      </c>
      <c r="LX1" s="205" t="s">
        <v>1180</v>
      </c>
      <c r="LY1" s="205" t="s">
        <v>1182</v>
      </c>
      <c r="LZ1" s="205" t="s">
        <v>1184</v>
      </c>
      <c r="MA1" s="205" t="s">
        <v>1186</v>
      </c>
      <c r="MB1" s="205" t="s">
        <v>402</v>
      </c>
      <c r="MC1" s="205" t="s">
        <v>1189</v>
      </c>
      <c r="MD1" s="205" t="s">
        <v>1190</v>
      </c>
      <c r="ME1" s="205" t="s">
        <v>1192</v>
      </c>
      <c r="MF1" s="205" t="s">
        <v>403</v>
      </c>
      <c r="MG1" s="205" t="s">
        <v>1195</v>
      </c>
      <c r="MH1" s="205" t="s">
        <v>1196</v>
      </c>
      <c r="MI1" s="205" t="s">
        <v>1198</v>
      </c>
      <c r="MJ1" s="205" t="s">
        <v>1200</v>
      </c>
      <c r="MK1" s="205" t="s">
        <v>404</v>
      </c>
      <c r="ML1" s="205" t="s">
        <v>1203</v>
      </c>
      <c r="MM1" s="205" t="s">
        <v>1205</v>
      </c>
      <c r="MN1" s="205" t="s">
        <v>1207</v>
      </c>
      <c r="MO1" s="205" t="s">
        <v>1209</v>
      </c>
      <c r="MP1" s="205" t="s">
        <v>405</v>
      </c>
      <c r="MQ1" s="205" t="s">
        <v>1212</v>
      </c>
      <c r="MR1" s="205" t="s">
        <v>1214</v>
      </c>
      <c r="MS1" s="205" t="s">
        <v>1216</v>
      </c>
      <c r="MT1" s="205" t="s">
        <v>1218</v>
      </c>
      <c r="MU1" s="205" t="s">
        <v>1220</v>
      </c>
      <c r="MV1" s="205" t="s">
        <v>1222</v>
      </c>
      <c r="MW1" s="205" t="s">
        <v>1224</v>
      </c>
      <c r="MX1" s="205" t="s">
        <v>1226</v>
      </c>
      <c r="MY1" s="205" t="s">
        <v>1228</v>
      </c>
      <c r="MZ1" s="205" t="s">
        <v>1230</v>
      </c>
      <c r="NA1" s="205" t="s">
        <v>1232</v>
      </c>
      <c r="NB1" s="205" t="s">
        <v>1233</v>
      </c>
      <c r="NC1" s="214"/>
      <c r="ND1" s="205" t="s">
        <v>407</v>
      </c>
      <c r="NE1" s="205" t="s">
        <v>1235</v>
      </c>
      <c r="NF1" s="205" t="s">
        <v>1237</v>
      </c>
      <c r="NG1" s="205" t="s">
        <v>1239</v>
      </c>
      <c r="NH1" s="205" t="s">
        <v>1241</v>
      </c>
      <c r="NI1" s="214"/>
      <c r="NJ1" s="205" t="s">
        <v>409</v>
      </c>
      <c r="NK1" s="205" t="s">
        <v>1242</v>
      </c>
      <c r="NL1" s="205" t="s">
        <v>410</v>
      </c>
      <c r="NM1" s="205" t="s">
        <v>1244</v>
      </c>
      <c r="NN1" s="205" t="s">
        <v>1246</v>
      </c>
      <c r="NO1" s="205" t="s">
        <v>411</v>
      </c>
      <c r="NP1" s="205" t="s">
        <v>1248</v>
      </c>
      <c r="NQ1" s="205" t="s">
        <v>1250</v>
      </c>
      <c r="NR1" s="202"/>
      <c r="NS1" s="214"/>
      <c r="NT1" s="205" t="s">
        <v>412</v>
      </c>
      <c r="NU1" s="205" t="s">
        <v>1154</v>
      </c>
      <c r="NV1" s="205" t="s">
        <v>1156</v>
      </c>
      <c r="NW1" s="205" t="s">
        <v>1158</v>
      </c>
      <c r="NX1" s="205" t="s">
        <v>1160</v>
      </c>
      <c r="NY1" s="205" t="s">
        <v>413</v>
      </c>
      <c r="NZ1" s="205" t="s">
        <v>1162</v>
      </c>
      <c r="OA1" s="205" t="s">
        <v>414</v>
      </c>
      <c r="OB1" s="205" t="s">
        <v>1164</v>
      </c>
      <c r="OC1" s="214"/>
      <c r="OD1" s="205" t="s">
        <v>1166</v>
      </c>
      <c r="OE1" s="205" t="s">
        <v>415</v>
      </c>
      <c r="OF1" s="202"/>
      <c r="OG1" s="214"/>
      <c r="OH1" s="205" t="s">
        <v>1168</v>
      </c>
      <c r="OI1" s="205" t="s">
        <v>1170</v>
      </c>
      <c r="OJ1" s="205" t="s">
        <v>416</v>
      </c>
      <c r="OK1" s="202"/>
      <c r="OL1" s="214"/>
      <c r="OM1" s="205" t="s">
        <v>419</v>
      </c>
      <c r="ON1" s="205" t="s">
        <v>1252</v>
      </c>
      <c r="OO1" s="205" t="s">
        <v>1254</v>
      </c>
      <c r="OP1" s="205" t="s">
        <v>420</v>
      </c>
      <c r="OQ1" s="205" t="s">
        <v>421</v>
      </c>
      <c r="OR1" s="205" t="s">
        <v>1352</v>
      </c>
      <c r="OS1" s="205" t="s">
        <v>1354</v>
      </c>
      <c r="OT1" s="205" t="s">
        <v>1356</v>
      </c>
      <c r="OU1" s="205" t="s">
        <v>1358</v>
      </c>
      <c r="OV1" s="205" t="s">
        <v>1360</v>
      </c>
      <c r="OW1" s="214"/>
      <c r="OX1" s="205" t="s">
        <v>423</v>
      </c>
      <c r="OY1" s="205" t="s">
        <v>1362</v>
      </c>
      <c r="OZ1" s="205" t="s">
        <v>1364</v>
      </c>
      <c r="PA1" s="205" t="s">
        <v>1366</v>
      </c>
      <c r="PB1" s="205" t="s">
        <v>1368</v>
      </c>
      <c r="PC1" s="205" t="s">
        <v>1370</v>
      </c>
      <c r="PD1" s="205" t="s">
        <v>1372</v>
      </c>
      <c r="PE1" s="214"/>
      <c r="PF1" s="205" t="s">
        <v>1374</v>
      </c>
      <c r="PG1" s="205" t="s">
        <v>425</v>
      </c>
      <c r="PH1" s="214"/>
      <c r="PI1" s="205" t="s">
        <v>427</v>
      </c>
      <c r="PJ1" s="205" t="s">
        <v>1404</v>
      </c>
      <c r="PK1" s="205" t="s">
        <v>1406</v>
      </c>
      <c r="PL1" s="214"/>
      <c r="PM1" s="205" t="s">
        <v>429</v>
      </c>
      <c r="PN1" s="205" t="s">
        <v>1408</v>
      </c>
      <c r="PO1" s="205" t="s">
        <v>1409</v>
      </c>
      <c r="PP1" s="205" t="s">
        <v>1410</v>
      </c>
      <c r="PQ1" s="205" t="s">
        <v>1411</v>
      </c>
      <c r="PR1" s="205" t="s">
        <v>1413</v>
      </c>
      <c r="PS1" s="205" t="s">
        <v>1414</v>
      </c>
      <c r="PT1" s="205" t="s">
        <v>1416</v>
      </c>
      <c r="PU1" s="205" t="s">
        <v>1417</v>
      </c>
      <c r="PV1" s="202"/>
      <c r="PW1" s="214"/>
      <c r="PX1" s="205" t="s">
        <v>430</v>
      </c>
      <c r="PY1" s="205" t="s">
        <v>1256</v>
      </c>
      <c r="PZ1" s="205" t="s">
        <v>1258</v>
      </c>
      <c r="QA1" s="205" t="s">
        <v>1260</v>
      </c>
      <c r="QB1" s="205" t="s">
        <v>1262</v>
      </c>
      <c r="QC1" s="205" t="s">
        <v>1264</v>
      </c>
      <c r="QD1" s="205" t="s">
        <v>1266</v>
      </c>
      <c r="QE1" s="205" t="s">
        <v>1268</v>
      </c>
      <c r="QF1" s="205" t="s">
        <v>1270</v>
      </c>
      <c r="QG1" s="205" t="s">
        <v>1272</v>
      </c>
      <c r="QH1" s="205" t="s">
        <v>1274</v>
      </c>
      <c r="QI1" s="205" t="s">
        <v>1276</v>
      </c>
      <c r="QJ1" s="205" t="s">
        <v>1278</v>
      </c>
      <c r="QK1" s="205" t="s">
        <v>1280</v>
      </c>
      <c r="QL1" s="205" t="s">
        <v>1282</v>
      </c>
      <c r="QM1" s="205" t="s">
        <v>1284</v>
      </c>
      <c r="QN1" s="205" t="s">
        <v>1286</v>
      </c>
      <c r="QO1" s="205" t="s">
        <v>1288</v>
      </c>
      <c r="QP1" s="205" t="s">
        <v>1290</v>
      </c>
      <c r="QQ1" s="205" t="s">
        <v>1292</v>
      </c>
      <c r="QR1" s="205" t="s">
        <v>1294</v>
      </c>
      <c r="QS1" s="205" t="s">
        <v>1296</v>
      </c>
      <c r="QT1" s="205" t="s">
        <v>1298</v>
      </c>
      <c r="QU1" s="205" t="s">
        <v>431</v>
      </c>
      <c r="QV1" s="205" t="s">
        <v>1301</v>
      </c>
      <c r="QW1" s="205" t="s">
        <v>1303</v>
      </c>
      <c r="QX1" s="205" t="s">
        <v>1304</v>
      </c>
      <c r="QY1" s="205" t="s">
        <v>1306</v>
      </c>
      <c r="QZ1" s="205" t="s">
        <v>1308</v>
      </c>
      <c r="RA1" s="205" t="s">
        <v>1310</v>
      </c>
      <c r="RB1" s="205" t="s">
        <v>1312</v>
      </c>
      <c r="RC1" s="205" t="s">
        <v>1314</v>
      </c>
      <c r="RD1" s="205" t="s">
        <v>1316</v>
      </c>
      <c r="RE1" s="205" t="s">
        <v>1318</v>
      </c>
      <c r="RF1" s="205" t="s">
        <v>1320</v>
      </c>
      <c r="RG1" s="205" t="s">
        <v>1322</v>
      </c>
      <c r="RH1" s="205" t="s">
        <v>1324</v>
      </c>
      <c r="RI1" s="205" t="s">
        <v>1326</v>
      </c>
      <c r="RJ1" s="205" t="s">
        <v>1328</v>
      </c>
      <c r="RK1" s="205" t="s">
        <v>1330</v>
      </c>
      <c r="RL1" s="205" t="s">
        <v>1332</v>
      </c>
      <c r="RM1" s="205" t="s">
        <v>1334</v>
      </c>
      <c r="RN1" s="205" t="s">
        <v>1336</v>
      </c>
      <c r="RO1" s="205" t="s">
        <v>1338</v>
      </c>
      <c r="RP1" s="205" t="s">
        <v>1340</v>
      </c>
      <c r="RQ1" s="205" t="s">
        <v>1342</v>
      </c>
      <c r="RR1" s="205" t="s">
        <v>1344</v>
      </c>
      <c r="RS1" s="205" t="s">
        <v>1346</v>
      </c>
      <c r="RT1" s="205" t="s">
        <v>1348</v>
      </c>
      <c r="RU1" s="205" t="s">
        <v>1350</v>
      </c>
      <c r="RV1" s="202"/>
      <c r="RW1" s="214"/>
      <c r="RX1" s="205" t="s">
        <v>432</v>
      </c>
      <c r="RY1" s="205" t="s">
        <v>1376</v>
      </c>
      <c r="RZ1" s="205" t="s">
        <v>1378</v>
      </c>
      <c r="SA1" s="205" t="s">
        <v>1380</v>
      </c>
      <c r="SB1" s="205" t="s">
        <v>1382</v>
      </c>
      <c r="SC1" s="205" t="s">
        <v>1384</v>
      </c>
      <c r="SD1" s="205" t="s">
        <v>1386</v>
      </c>
      <c r="SE1" s="205" t="s">
        <v>1388</v>
      </c>
      <c r="SF1" s="205" t="s">
        <v>1390</v>
      </c>
      <c r="SG1" s="205" t="s">
        <v>1392</v>
      </c>
      <c r="SH1" s="205" t="s">
        <v>1394</v>
      </c>
      <c r="SI1" s="205" t="s">
        <v>1396</v>
      </c>
      <c r="SJ1" s="205" t="s">
        <v>1398</v>
      </c>
      <c r="SK1" s="205" t="s">
        <v>1400</v>
      </c>
      <c r="SL1" s="205" t="s">
        <v>1402</v>
      </c>
      <c r="SM1" s="202"/>
      <c r="SN1" s="214"/>
      <c r="SO1" s="205" t="s">
        <v>435</v>
      </c>
      <c r="SP1" s="205" t="s">
        <v>1419</v>
      </c>
      <c r="SQ1" s="205" t="s">
        <v>1421</v>
      </c>
      <c r="SR1" s="205" t="s">
        <v>436</v>
      </c>
      <c r="SS1" s="205" t="s">
        <v>1423</v>
      </c>
      <c r="ST1" s="205" t="s">
        <v>1425</v>
      </c>
      <c r="SU1" s="205" t="s">
        <v>1427</v>
      </c>
      <c r="SV1" s="205" t="s">
        <v>1429</v>
      </c>
      <c r="SW1" s="214"/>
      <c r="SX1" s="205" t="s">
        <v>438</v>
      </c>
      <c r="SY1" s="205" t="s">
        <v>1431</v>
      </c>
      <c r="SZ1" s="205" t="s">
        <v>1433</v>
      </c>
      <c r="TA1" s="205" t="s">
        <v>1435</v>
      </c>
      <c r="TB1" s="205" t="s">
        <v>1437</v>
      </c>
      <c r="TC1" s="205" t="s">
        <v>1439</v>
      </c>
      <c r="TD1" s="205" t="s">
        <v>1441</v>
      </c>
      <c r="TE1" s="205" t="s">
        <v>1443</v>
      </c>
      <c r="TF1" s="205" t="s">
        <v>1445</v>
      </c>
      <c r="TG1" s="205" t="s">
        <v>1447</v>
      </c>
      <c r="TH1" s="205" t="s">
        <v>1449</v>
      </c>
      <c r="TI1" s="205" t="s">
        <v>1451</v>
      </c>
      <c r="TJ1" s="205" t="s">
        <v>1453</v>
      </c>
      <c r="TK1" s="205" t="s">
        <v>1455</v>
      </c>
      <c r="TL1" s="205" t="s">
        <v>1457</v>
      </c>
      <c r="TM1" s="205" t="s">
        <v>1459</v>
      </c>
      <c r="TN1" s="202"/>
      <c r="TO1" s="214"/>
      <c r="TP1" s="205" t="s">
        <v>441</v>
      </c>
      <c r="TQ1" s="205" t="s">
        <v>1461</v>
      </c>
      <c r="TR1" s="205" t="s">
        <v>1463</v>
      </c>
      <c r="TS1" s="205" t="s">
        <v>1465</v>
      </c>
      <c r="TT1" s="205" t="s">
        <v>1467</v>
      </c>
      <c r="TU1" s="205" t="s">
        <v>1469</v>
      </c>
      <c r="TV1" s="205" t="s">
        <v>442</v>
      </c>
      <c r="TW1" s="205" t="s">
        <v>1471</v>
      </c>
      <c r="TX1" s="205" t="s">
        <v>1473</v>
      </c>
      <c r="TY1" s="205" t="s">
        <v>1475</v>
      </c>
      <c r="TZ1" s="205" t="s">
        <v>1477</v>
      </c>
      <c r="UA1" s="205" t="s">
        <v>1479</v>
      </c>
      <c r="UB1" s="205" t="s">
        <v>1481</v>
      </c>
      <c r="UC1" s="214"/>
      <c r="UD1" s="205" t="s">
        <v>444</v>
      </c>
      <c r="UE1" s="202"/>
      <c r="UF1" s="214"/>
      <c r="UG1" s="205" t="s">
        <v>445</v>
      </c>
      <c r="UH1" s="205" t="s">
        <v>1483</v>
      </c>
      <c r="UI1" s="205" t="s">
        <v>1485</v>
      </c>
      <c r="UJ1" s="205" t="s">
        <v>1486</v>
      </c>
      <c r="UK1" s="205" t="s">
        <v>1488</v>
      </c>
      <c r="UL1" s="205" t="s">
        <v>1490</v>
      </c>
      <c r="UM1" s="205" t="s">
        <v>1492</v>
      </c>
      <c r="UN1" s="205" t="s">
        <v>1494</v>
      </c>
      <c r="UO1" s="205" t="s">
        <v>1496</v>
      </c>
      <c r="UP1" s="205" t="s">
        <v>1498</v>
      </c>
      <c r="UQ1" s="205" t="s">
        <v>1500</v>
      </c>
      <c r="UR1" s="205" t="s">
        <v>1502</v>
      </c>
      <c r="US1" s="205" t="s">
        <v>1504</v>
      </c>
      <c r="UT1" s="205" t="s">
        <v>1506</v>
      </c>
      <c r="UU1" s="205" t="s">
        <v>1508</v>
      </c>
      <c r="UV1" s="205" t="s">
        <v>1510</v>
      </c>
      <c r="UW1" s="205" t="s">
        <v>1512</v>
      </c>
      <c r="UX1" s="202"/>
      <c r="UY1" s="205" t="s">
        <v>1516</v>
      </c>
      <c r="UZ1" s="205" t="s">
        <v>1518</v>
      </c>
      <c r="VA1" s="205" t="s">
        <v>1520</v>
      </c>
      <c r="VB1" s="205" t="s">
        <v>1522</v>
      </c>
      <c r="VC1" s="205" t="s">
        <v>1524</v>
      </c>
      <c r="VD1" s="208"/>
    </row>
    <row r="2" spans="1:576" s="145" customFormat="1" ht="14.45" hidden="1" x14ac:dyDescent="0.3">
      <c r="A2" s="145" t="s">
        <v>188</v>
      </c>
      <c r="B2" s="145" t="s">
        <v>179</v>
      </c>
      <c r="C2" s="145" t="s">
        <v>542</v>
      </c>
      <c r="D2" s="145" t="s">
        <v>189</v>
      </c>
      <c r="E2" s="145" t="s">
        <v>172</v>
      </c>
      <c r="F2" s="145" t="s">
        <v>543</v>
      </c>
      <c r="G2" s="183" t="s">
        <v>190</v>
      </c>
      <c r="H2" s="145" t="s">
        <v>544</v>
      </c>
      <c r="I2" s="145" t="s">
        <v>545</v>
      </c>
      <c r="J2" s="145" t="s">
        <v>191</v>
      </c>
      <c r="K2" s="145" t="s">
        <v>546</v>
      </c>
      <c r="R2" s="145" t="s">
        <v>193</v>
      </c>
      <c r="S2" s="145" t="s">
        <v>194</v>
      </c>
      <c r="U2" s="145" t="s">
        <v>462</v>
      </c>
      <c r="V2" s="145" t="s">
        <v>480</v>
      </c>
      <c r="W2" s="145" t="s">
        <v>463</v>
      </c>
      <c r="X2" s="145" t="s">
        <v>464</v>
      </c>
      <c r="Y2" s="145" t="s">
        <v>465</v>
      </c>
      <c r="Z2" s="145" t="s">
        <v>466</v>
      </c>
      <c r="AA2" s="145" t="s">
        <v>467</v>
      </c>
      <c r="AB2" s="145" t="s">
        <v>468</v>
      </c>
      <c r="AC2" s="145" t="s">
        <v>469</v>
      </c>
      <c r="AD2" s="145" t="s">
        <v>470</v>
      </c>
      <c r="AE2" s="145" t="s">
        <v>471</v>
      </c>
      <c r="AF2" s="145" t="s">
        <v>472</v>
      </c>
      <c r="AH2" s="145" t="s">
        <v>490</v>
      </c>
      <c r="AI2" s="145" t="s">
        <v>491</v>
      </c>
      <c r="AJ2" s="145" t="s">
        <v>492</v>
      </c>
      <c r="AK2" s="145" t="s">
        <v>493</v>
      </c>
      <c r="AL2" s="145" t="s">
        <v>494</v>
      </c>
      <c r="AM2" s="145" t="s">
        <v>497</v>
      </c>
      <c r="AN2" s="145" t="s">
        <v>495</v>
      </c>
      <c r="AO2" s="145" t="s">
        <v>496</v>
      </c>
      <c r="AP2" s="145" t="s">
        <v>498</v>
      </c>
      <c r="AQ2" s="145" t="s">
        <v>499</v>
      </c>
      <c r="AR2" s="145" t="s">
        <v>500</v>
      </c>
      <c r="AS2" s="145" t="s">
        <v>501</v>
      </c>
      <c r="AT2" s="145" t="s">
        <v>502</v>
      </c>
      <c r="AU2" s="145" t="s">
        <v>503</v>
      </c>
      <c r="AV2" s="145" t="s">
        <v>504</v>
      </c>
      <c r="AW2" s="145" t="s">
        <v>505</v>
      </c>
      <c r="AX2" s="145" t="s">
        <v>506</v>
      </c>
      <c r="AY2" s="145" t="s">
        <v>507</v>
      </c>
      <c r="AZ2" s="145" t="s">
        <v>508</v>
      </c>
      <c r="BA2" s="145" t="s">
        <v>509</v>
      </c>
      <c r="BB2" s="145" t="s">
        <v>510</v>
      </c>
      <c r="BC2" s="145" t="s">
        <v>511</v>
      </c>
      <c r="BD2" s="145" t="s">
        <v>512</v>
      </c>
      <c r="BE2" s="145" t="s">
        <v>513</v>
      </c>
      <c r="BF2" s="145" t="s">
        <v>514</v>
      </c>
      <c r="BG2" s="145" t="s">
        <v>515</v>
      </c>
      <c r="BH2" s="145" t="s">
        <v>516</v>
      </c>
      <c r="BI2" s="145" t="s">
        <v>517</v>
      </c>
      <c r="BJ2" s="145" t="s">
        <v>518</v>
      </c>
      <c r="BK2" s="145" t="s">
        <v>519</v>
      </c>
      <c r="BL2" s="145" t="s">
        <v>520</v>
      </c>
      <c r="BM2" s="145" t="s">
        <v>521</v>
      </c>
      <c r="BN2" s="145" t="s">
        <v>522</v>
      </c>
      <c r="BO2" s="145" t="s">
        <v>523</v>
      </c>
      <c r="BP2" s="145" t="s">
        <v>524</v>
      </c>
      <c r="BQ2" s="145" t="s">
        <v>525</v>
      </c>
      <c r="BR2" s="145" t="s">
        <v>526</v>
      </c>
      <c r="BS2" s="145" t="s">
        <v>527</v>
      </c>
      <c r="BT2" s="145" t="s">
        <v>528</v>
      </c>
      <c r="BU2" s="145" t="s">
        <v>529</v>
      </c>
    </row>
    <row r="3" spans="1:576" ht="14.45"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thickBot="1" x14ac:dyDescent="0.35"/>
    <row r="5" spans="1:576" ht="52.15" thickBot="1" x14ac:dyDescent="0.35">
      <c r="C5" s="109" t="s">
        <v>451</v>
      </c>
      <c r="D5" s="226">
        <f>SUMIF(C:C,$C$10,D:D)</f>
        <v>794000</v>
      </c>
    </row>
    <row r="6" spans="1:576" ht="14.45" x14ac:dyDescent="0.3">
      <c r="C6" s="130"/>
      <c r="D6" s="130"/>
      <c r="E6" s="130"/>
      <c r="F6" s="130"/>
      <c r="G6" s="96"/>
      <c r="H6" s="130"/>
      <c r="I6" s="130"/>
    </row>
    <row r="7" spans="1:576" ht="14.45" x14ac:dyDescent="0.3">
      <c r="C7" s="130"/>
      <c r="D7" s="130"/>
      <c r="E7" s="130"/>
      <c r="F7" s="130"/>
      <c r="G7" s="96"/>
      <c r="H7" s="130"/>
      <c r="I7" s="130"/>
    </row>
    <row r="8" spans="1:576" ht="14.45" x14ac:dyDescent="0.3">
      <c r="C8" s="130"/>
      <c r="D8" s="130"/>
      <c r="E8" s="130"/>
      <c r="F8" s="130"/>
      <c r="G8" s="96"/>
      <c r="H8" s="130"/>
      <c r="I8" s="130"/>
    </row>
    <row r="9" spans="1:576" thickBot="1" x14ac:dyDescent="0.35">
      <c r="C9" s="130"/>
      <c r="D9" s="130"/>
      <c r="E9" s="130"/>
      <c r="F9" s="130"/>
      <c r="G9" s="96"/>
      <c r="H9" s="130"/>
      <c r="I9" s="130"/>
      <c r="K9" s="200"/>
    </row>
    <row r="10" spans="1:576" thickBot="1" x14ac:dyDescent="0.35">
      <c r="C10" s="180" t="s">
        <v>53</v>
      </c>
      <c r="D10" s="131">
        <f>SUM(F17:F22)</f>
        <v>18240</v>
      </c>
      <c r="F10" s="72"/>
      <c r="G10" s="97"/>
      <c r="H10" s="72"/>
      <c r="I10" s="72"/>
    </row>
    <row r="11" spans="1:576" ht="14.45" x14ac:dyDescent="0.3">
      <c r="B11" s="116"/>
      <c r="C11" s="72"/>
      <c r="D11" s="31"/>
      <c r="E11" s="116"/>
      <c r="F11" s="116"/>
      <c r="G11" s="116"/>
      <c r="H11" s="94"/>
      <c r="I11" s="94"/>
      <c r="J11" s="94"/>
      <c r="K11" s="135"/>
    </row>
    <row r="12" spans="1:576" ht="14.45" x14ac:dyDescent="0.3">
      <c r="B12" s="116"/>
      <c r="C12" s="72"/>
      <c r="D12" s="31"/>
      <c r="E12" s="116"/>
      <c r="F12" s="116"/>
      <c r="G12" s="116"/>
      <c r="H12" s="94"/>
      <c r="I12" s="94"/>
      <c r="J12" s="94"/>
      <c r="K12" s="135"/>
    </row>
    <row r="13" spans="1:576" ht="15.6" x14ac:dyDescent="0.3">
      <c r="B13" s="116"/>
      <c r="C13" s="233" t="s">
        <v>458</v>
      </c>
      <c r="D13" s="234" t="s">
        <v>1759</v>
      </c>
      <c r="E13" s="116"/>
      <c r="F13" s="116"/>
      <c r="G13" s="116"/>
      <c r="H13" s="94"/>
      <c r="I13" s="94"/>
      <c r="J13" s="94"/>
      <c r="K13" s="135"/>
    </row>
    <row r="14" spans="1:576" ht="18" x14ac:dyDescent="0.3">
      <c r="B14" s="116"/>
      <c r="C14" s="24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CONTINUAR EL PROGRAMA DE INVESTIGACION ACCION MEDIANTE CARABANAS DE CAPACITACION COMUNAL</v>
      </c>
      <c r="D14" s="31"/>
      <c r="E14" s="116"/>
      <c r="F14" s="116"/>
      <c r="G14" s="116"/>
      <c r="H14" s="94"/>
      <c r="I14" s="94"/>
      <c r="J14" s="94"/>
      <c r="K14" s="135"/>
    </row>
    <row r="15" spans="1:576" thickBot="1" x14ac:dyDescent="0.35">
      <c r="F15" s="116"/>
      <c r="G15" s="94"/>
      <c r="H15" s="94"/>
      <c r="I15" s="94"/>
    </row>
    <row r="16" spans="1:576" ht="30.75" thickBot="1" x14ac:dyDescent="0.3">
      <c r="C16" s="152" t="s">
        <v>44</v>
      </c>
      <c r="D16" s="152" t="s">
        <v>55</v>
      </c>
      <c r="E16" s="159" t="s">
        <v>57</v>
      </c>
      <c r="F16" s="158" t="s">
        <v>27</v>
      </c>
      <c r="G16" s="156" t="s">
        <v>195</v>
      </c>
      <c r="H16" s="159" t="s">
        <v>46</v>
      </c>
      <c r="I16" s="156" t="s">
        <v>196</v>
      </c>
      <c r="J16" s="156" t="s">
        <v>478</v>
      </c>
      <c r="K16" s="156" t="s">
        <v>479</v>
      </c>
    </row>
    <row r="17" spans="2:11" x14ac:dyDescent="0.25">
      <c r="C17" s="260" t="s">
        <v>509</v>
      </c>
      <c r="D17" s="261"/>
      <c r="E17" s="259">
        <f>HLOOKUP(C17,$AH$2:$BU$3,2,0)</f>
        <v>620</v>
      </c>
      <c r="F17" s="120">
        <f t="shared" ref="F17:F22" si="0">D17*E17</f>
        <v>0</v>
      </c>
      <c r="G17" s="184" t="s">
        <v>194</v>
      </c>
      <c r="H17" s="165" t="s">
        <v>322</v>
      </c>
      <c r="I17" s="153" t="str">
        <f>VLOOKUP(H17,Presupuesto!$B$11:$C$586,2,0)</f>
        <v>AGUINALDO Y DECIMOCUARTO MES (11500-00)</v>
      </c>
      <c r="J17" s="258" t="s">
        <v>189</v>
      </c>
      <c r="K17" s="121" t="s">
        <v>462</v>
      </c>
    </row>
    <row r="18" spans="2:11" ht="14.45" x14ac:dyDescent="0.3">
      <c r="B18" s="108" t="s">
        <v>1734</v>
      </c>
      <c r="C18" s="164" t="s">
        <v>1735</v>
      </c>
      <c r="D18" s="181">
        <v>12</v>
      </c>
      <c r="E18" s="146">
        <v>100</v>
      </c>
      <c r="F18" s="120">
        <f t="shared" si="0"/>
        <v>1200</v>
      </c>
      <c r="G18" s="184" t="s">
        <v>193</v>
      </c>
      <c r="H18" s="165" t="s">
        <v>1214</v>
      </c>
      <c r="I18" s="153" t="str">
        <f>VLOOKUP(H18,Presupuesto!$B$11:$C$586,2,0)</f>
        <v>EQUIPO EDUCACIONAL Y RECREATIVO</v>
      </c>
      <c r="J18" s="121" t="str">
        <f>$J$17</f>
        <v>Docencia y Recursos Humanos</v>
      </c>
      <c r="K18" s="121" t="s">
        <v>1748</v>
      </c>
    </row>
    <row r="19" spans="2:11" x14ac:dyDescent="0.25">
      <c r="C19" s="164" t="s">
        <v>1736</v>
      </c>
      <c r="D19" s="181">
        <v>12</v>
      </c>
      <c r="E19" s="146">
        <v>120</v>
      </c>
      <c r="F19" s="120">
        <f t="shared" si="0"/>
        <v>1440</v>
      </c>
      <c r="G19" s="184" t="s">
        <v>193</v>
      </c>
      <c r="H19" s="165" t="s">
        <v>1214</v>
      </c>
      <c r="I19" s="153" t="str">
        <f>VLOOKUP(H19,Presupuesto!$B$11:$C$586,2,0)</f>
        <v>EQUIPO EDUCACIONAL Y RECREATIVO</v>
      </c>
      <c r="J19" s="121" t="str">
        <f>$J$17</f>
        <v>Docencia y Recursos Humanos</v>
      </c>
      <c r="K19" s="121" t="s">
        <v>1748</v>
      </c>
    </row>
    <row r="20" spans="2:11" x14ac:dyDescent="0.25">
      <c r="C20" s="164" t="s">
        <v>1737</v>
      </c>
      <c r="D20" s="181">
        <v>10</v>
      </c>
      <c r="E20" s="146">
        <v>1200</v>
      </c>
      <c r="F20" s="120">
        <f t="shared" si="0"/>
        <v>12000</v>
      </c>
      <c r="G20" s="184" t="s">
        <v>193</v>
      </c>
      <c r="H20" s="165" t="s">
        <v>1214</v>
      </c>
      <c r="I20" s="153" t="str">
        <f>VLOOKUP(H20,Presupuesto!$B$11:$C$586,2,0)</f>
        <v>EQUIPO EDUCACIONAL Y RECREATIVO</v>
      </c>
      <c r="J20" s="121" t="str">
        <f>$J$17</f>
        <v>Docencia y Recursos Humanos</v>
      </c>
      <c r="K20" s="121" t="s">
        <v>1748</v>
      </c>
    </row>
    <row r="21" spans="2:11" ht="14.45" x14ac:dyDescent="0.3">
      <c r="C21" s="164" t="s">
        <v>1745</v>
      </c>
      <c r="D21" s="181">
        <v>3</v>
      </c>
      <c r="E21" s="146">
        <v>1200</v>
      </c>
      <c r="F21" s="120">
        <f t="shared" si="0"/>
        <v>3600</v>
      </c>
      <c r="G21" s="184" t="s">
        <v>193</v>
      </c>
      <c r="H21" s="165" t="s">
        <v>1214</v>
      </c>
      <c r="I21" s="153" t="str">
        <f>VLOOKUP(H21,Presupuesto!$B$11:$C$586,2,0)</f>
        <v>EQUIPO EDUCACIONAL Y RECREATIVO</v>
      </c>
      <c r="J21" s="121" t="str">
        <f>$J$17</f>
        <v>Docencia y Recursos Humanos</v>
      </c>
      <c r="K21" s="121" t="s">
        <v>1748</v>
      </c>
    </row>
    <row r="22" spans="2:11" ht="14.45" x14ac:dyDescent="0.3">
      <c r="B22" s="108" t="s">
        <v>1746</v>
      </c>
      <c r="C22" s="164" t="s">
        <v>1747</v>
      </c>
      <c r="D22" s="181"/>
      <c r="E22" s="146">
        <v>800</v>
      </c>
      <c r="F22" s="120">
        <f t="shared" si="0"/>
        <v>0</v>
      </c>
      <c r="G22" s="184" t="s">
        <v>193</v>
      </c>
      <c r="H22" s="165" t="s">
        <v>383</v>
      </c>
      <c r="I22" s="153" t="str">
        <f>VLOOKUP(H22,Presupuesto!$B$11:$C$586,2,0)</f>
        <v>LIBROS, REVISTAS Y PERIODICOS (33500-00)</v>
      </c>
      <c r="J22" s="121" t="str">
        <f>$J$17</f>
        <v>Docencia y Recursos Humanos</v>
      </c>
      <c r="K22" s="121" t="s">
        <v>1749</v>
      </c>
    </row>
    <row r="24" spans="2:11" ht="14.45" x14ac:dyDescent="0.3">
      <c r="F24" s="113"/>
      <c r="G24" s="112"/>
      <c r="H24" s="113"/>
      <c r="I24" s="113"/>
    </row>
    <row r="25" spans="2:11" ht="14.45" x14ac:dyDescent="0.3">
      <c r="F25" s="113"/>
      <c r="G25" s="112"/>
      <c r="H25" s="113"/>
      <c r="I25" s="113"/>
    </row>
    <row r="26" spans="2:11" thickBot="1" x14ac:dyDescent="0.35">
      <c r="C26" s="130"/>
      <c r="D26" s="130"/>
      <c r="E26" s="130"/>
      <c r="F26" s="130"/>
      <c r="G26" s="96"/>
      <c r="H26" s="130"/>
      <c r="I26" s="130"/>
      <c r="K26" s="200"/>
    </row>
    <row r="27" spans="2:11" thickBot="1" x14ac:dyDescent="0.35">
      <c r="C27" s="180" t="s">
        <v>53</v>
      </c>
      <c r="D27" s="131">
        <f>SUM(F34:F39)</f>
        <v>24000</v>
      </c>
      <c r="F27" s="72"/>
      <c r="G27" s="97"/>
      <c r="H27" s="72"/>
      <c r="I27" s="72"/>
    </row>
    <row r="28" spans="2:11" ht="14.45" x14ac:dyDescent="0.3">
      <c r="B28" s="116"/>
      <c r="C28" s="72"/>
      <c r="D28" s="31"/>
      <c r="E28" s="116"/>
      <c r="F28" s="116"/>
      <c r="G28" s="116"/>
      <c r="H28" s="94"/>
      <c r="I28" s="94"/>
      <c r="J28" s="94"/>
      <c r="K28" s="135"/>
    </row>
    <row r="29" spans="2:11" ht="14.45" x14ac:dyDescent="0.3">
      <c r="B29" s="116"/>
      <c r="C29" s="72"/>
      <c r="D29" s="31"/>
      <c r="E29" s="116"/>
      <c r="F29" s="116"/>
      <c r="G29" s="116"/>
      <c r="H29" s="94"/>
      <c r="I29" s="94"/>
      <c r="J29" s="94"/>
      <c r="K29" s="135"/>
    </row>
    <row r="30" spans="2:11" ht="15.6" x14ac:dyDescent="0.3">
      <c r="B30" s="116"/>
      <c r="C30" s="233" t="s">
        <v>458</v>
      </c>
      <c r="D30" s="234" t="s">
        <v>1770</v>
      </c>
      <c r="E30" s="116"/>
      <c r="F30" s="116"/>
      <c r="G30" s="116"/>
      <c r="H30" s="94"/>
      <c r="I30" s="94"/>
      <c r="J30" s="94"/>
      <c r="K30" s="135"/>
    </row>
    <row r="31" spans="2:11" ht="18" x14ac:dyDescent="0.3">
      <c r="B31" s="116"/>
      <c r="C31" s="247" t="str">
        <f>IFERROR(VLOOKUP(D30,'Desarrollo e Innov. Curricular'!$E:$F,2,FALSE),IFERROR(VLOOKUP(D30,Investigación!$E:$F,2,FALSE),IFERROR(VLOOKUP(D30,'Vinculación Univ. Sociedad'!$E:$F,2,FALSE),IFERROR(VLOOKUP(D30,'Docencia y Profesorado Universi'!$E:$F,2,FALSE),IFERROR(VLOOKUP(D30,Estudiantes!$E:$F,2,FALSE),IFERROR(VLOOKUP(D30,'Gestion Administrativa'!$E:$F,2,FALSE),IFERROR(VLOOKUP(D30,'Gestion Academica'!$E:$F,2,FALSE),IFERROR(VLOOKUP(D30,Graduados!$E:$F,2,FALSE),IFERROR(VLOOKUP(D30,'Gestión del Conocimiento'!$E:$F,2,FALSE),IFERROR(VLOOKUP(D30,Gobernabilidad!$E:$F,2,FALSE),IFERROR(VLOOKUP(D30,'NIVEL DE ES Y  SISTEMA NACIONAL'!$E:$F,2,FALSE),VLOOKUP(D30,'Lo Esencial'!$E:$F,2,0))))))))))))</f>
        <v>Enlazar el CIDDE con la Red iberoamerica de Centros de Documentacion Deportiva (SPORTCOM)</v>
      </c>
      <c r="D31" s="31"/>
      <c r="E31" s="116"/>
      <c r="F31" s="116"/>
      <c r="G31" s="116"/>
      <c r="H31" s="94"/>
      <c r="I31" s="94"/>
      <c r="J31" s="94"/>
      <c r="K31" s="135"/>
    </row>
    <row r="32" spans="2:11" thickBot="1" x14ac:dyDescent="0.35">
      <c r="F32" s="116"/>
      <c r="G32" s="94"/>
      <c r="H32" s="94"/>
      <c r="I32" s="94"/>
    </row>
    <row r="33" spans="2:11" ht="30.75" thickBot="1" x14ac:dyDescent="0.3">
      <c r="C33" s="152" t="s">
        <v>44</v>
      </c>
      <c r="D33" s="152" t="s">
        <v>55</v>
      </c>
      <c r="E33" s="159" t="s">
        <v>57</v>
      </c>
      <c r="F33" s="158" t="s">
        <v>27</v>
      </c>
      <c r="G33" s="156" t="s">
        <v>195</v>
      </c>
      <c r="H33" s="159" t="s">
        <v>46</v>
      </c>
      <c r="I33" s="156" t="s">
        <v>196</v>
      </c>
      <c r="J33" s="156" t="s">
        <v>478</v>
      </c>
      <c r="K33" s="156" t="s">
        <v>479</v>
      </c>
    </row>
    <row r="34" spans="2:11" x14ac:dyDescent="0.25">
      <c r="C34" s="260" t="s">
        <v>509</v>
      </c>
      <c r="D34" s="261"/>
      <c r="E34" s="259">
        <f>HLOOKUP(C34,$AH$2:$BU$3,2,0)</f>
        <v>620</v>
      </c>
      <c r="F34" s="120">
        <f t="shared" ref="F34:F39" si="1">D34*E34</f>
        <v>0</v>
      </c>
      <c r="G34" s="184" t="s">
        <v>194</v>
      </c>
      <c r="H34" s="165" t="s">
        <v>322</v>
      </c>
      <c r="I34" s="153" t="str">
        <f>VLOOKUP(H34,Presupuesto!$B$11:$C$586,2,0)</f>
        <v>AGUINALDO Y DECIMOCUARTO MES (11500-00)</v>
      </c>
      <c r="J34" s="258" t="s">
        <v>189</v>
      </c>
      <c r="K34" s="121" t="s">
        <v>462</v>
      </c>
    </row>
    <row r="35" spans="2:11" ht="14.45" x14ac:dyDescent="0.3">
      <c r="B35" s="108" t="s">
        <v>1734</v>
      </c>
      <c r="C35" s="164" t="s">
        <v>1735</v>
      </c>
      <c r="D35" s="181"/>
      <c r="E35" s="146">
        <v>100</v>
      </c>
      <c r="F35" s="120">
        <f t="shared" si="1"/>
        <v>0</v>
      </c>
      <c r="G35" s="184" t="s">
        <v>193</v>
      </c>
      <c r="H35" s="165" t="s">
        <v>1214</v>
      </c>
      <c r="I35" s="153" t="str">
        <f>VLOOKUP(H35,Presupuesto!$B$11:$C$586,2,0)</f>
        <v>EQUIPO EDUCACIONAL Y RECREATIVO</v>
      </c>
      <c r="J35" s="121" t="str">
        <f>$J$17</f>
        <v>Docencia y Recursos Humanos</v>
      </c>
      <c r="K35" s="121" t="s">
        <v>1748</v>
      </c>
    </row>
    <row r="36" spans="2:11" x14ac:dyDescent="0.25">
      <c r="C36" s="164" t="s">
        <v>1736</v>
      </c>
      <c r="D36" s="181"/>
      <c r="E36" s="146">
        <v>120</v>
      </c>
      <c r="F36" s="120">
        <f t="shared" si="1"/>
        <v>0</v>
      </c>
      <c r="G36" s="184" t="s">
        <v>193</v>
      </c>
      <c r="H36" s="165" t="s">
        <v>1214</v>
      </c>
      <c r="I36" s="153" t="str">
        <f>VLOOKUP(H36,Presupuesto!$B$11:$C$586,2,0)</f>
        <v>EQUIPO EDUCACIONAL Y RECREATIVO</v>
      </c>
      <c r="J36" s="121" t="str">
        <f>$J$17</f>
        <v>Docencia y Recursos Humanos</v>
      </c>
      <c r="K36" s="121" t="s">
        <v>1748</v>
      </c>
    </row>
    <row r="37" spans="2:11" x14ac:dyDescent="0.25">
      <c r="C37" s="164" t="s">
        <v>1737</v>
      </c>
      <c r="D37" s="181"/>
      <c r="E37" s="146">
        <v>1200</v>
      </c>
      <c r="F37" s="120">
        <f t="shared" si="1"/>
        <v>0</v>
      </c>
      <c r="G37" s="184" t="s">
        <v>193</v>
      </c>
      <c r="H37" s="165" t="s">
        <v>1214</v>
      </c>
      <c r="I37" s="153" t="str">
        <f>VLOOKUP(H37,Presupuesto!$B$11:$C$586,2,0)</f>
        <v>EQUIPO EDUCACIONAL Y RECREATIVO</v>
      </c>
      <c r="J37" s="121" t="str">
        <f>$J$17</f>
        <v>Docencia y Recursos Humanos</v>
      </c>
      <c r="K37" s="121" t="s">
        <v>1748</v>
      </c>
    </row>
    <row r="38" spans="2:11" ht="14.45" x14ac:dyDescent="0.3">
      <c r="C38" s="164" t="s">
        <v>1745</v>
      </c>
      <c r="D38" s="181"/>
      <c r="E38" s="146">
        <v>1200</v>
      </c>
      <c r="F38" s="120">
        <f t="shared" si="1"/>
        <v>0</v>
      </c>
      <c r="G38" s="184" t="s">
        <v>193</v>
      </c>
      <c r="H38" s="165" t="s">
        <v>1214</v>
      </c>
      <c r="I38" s="153" t="str">
        <f>VLOOKUP(H38,Presupuesto!$B$11:$C$586,2,0)</f>
        <v>EQUIPO EDUCACIONAL Y RECREATIVO</v>
      </c>
      <c r="J38" s="121" t="str">
        <f>$J$17</f>
        <v>Docencia y Recursos Humanos</v>
      </c>
      <c r="K38" s="121" t="s">
        <v>1748</v>
      </c>
    </row>
    <row r="39" spans="2:11" ht="14.45" x14ac:dyDescent="0.3">
      <c r="B39" s="108" t="s">
        <v>1746</v>
      </c>
      <c r="C39" s="164" t="s">
        <v>1747</v>
      </c>
      <c r="D39" s="181">
        <v>30</v>
      </c>
      <c r="E39" s="146">
        <v>800</v>
      </c>
      <c r="F39" s="120">
        <f t="shared" si="1"/>
        <v>24000</v>
      </c>
      <c r="G39" s="184" t="s">
        <v>193</v>
      </c>
      <c r="H39" s="165" t="s">
        <v>383</v>
      </c>
      <c r="I39" s="153" t="str">
        <f>VLOOKUP(H39,Presupuesto!$B$11:$C$586,2,0)</f>
        <v>LIBROS, REVISTAS Y PERIODICOS (33500-00)</v>
      </c>
      <c r="J39" s="121" t="str">
        <f>$J$17</f>
        <v>Docencia y Recursos Humanos</v>
      </c>
      <c r="K39" s="121" t="s">
        <v>1749</v>
      </c>
    </row>
    <row r="41" spans="2:11" thickBot="1" x14ac:dyDescent="0.35"/>
    <row r="42" spans="2:11" thickBot="1" x14ac:dyDescent="0.35">
      <c r="C42" s="180" t="s">
        <v>53</v>
      </c>
      <c r="D42" s="131">
        <f>SUM(F49:F50)</f>
        <v>50600</v>
      </c>
      <c r="F42" s="72"/>
      <c r="G42" s="97"/>
      <c r="H42" s="72"/>
      <c r="I42" s="72"/>
    </row>
    <row r="43" spans="2:11" ht="14.45" x14ac:dyDescent="0.3">
      <c r="C43" s="72"/>
      <c r="D43" s="31"/>
      <c r="E43" s="116"/>
      <c r="F43" s="116"/>
      <c r="G43" s="116"/>
      <c r="H43" s="94"/>
      <c r="I43" s="94"/>
      <c r="J43" s="94"/>
      <c r="K43" s="135"/>
    </row>
    <row r="44" spans="2:11" ht="14.45" x14ac:dyDescent="0.3">
      <c r="C44" s="72"/>
      <c r="D44" s="31"/>
      <c r="E44" s="116"/>
      <c r="F44" s="116"/>
      <c r="G44" s="116"/>
      <c r="H44" s="94"/>
      <c r="I44" s="94"/>
      <c r="J44" s="94"/>
      <c r="K44" s="135"/>
    </row>
    <row r="45" spans="2:11" ht="15.6" x14ac:dyDescent="0.3">
      <c r="C45" s="233" t="s">
        <v>458</v>
      </c>
      <c r="D45" s="234" t="s">
        <v>1805</v>
      </c>
      <c r="E45" s="116"/>
      <c r="F45" s="116"/>
      <c r="G45" s="116"/>
      <c r="H45" s="94"/>
      <c r="I45" s="94"/>
      <c r="J45" s="94"/>
      <c r="K45" s="135"/>
    </row>
    <row r="46" spans="2:11" ht="18" x14ac:dyDescent="0.3">
      <c r="C46" s="247" t="str">
        <f>IFERROR(VLOOKUP(D45,'[1]Desarrollo e Innov. Curricular'!$E:$F,2,FALSE),IFERROR(VLOOKUP(D45,[1]Investigación!$E:$F,2,FALSE),IFERROR(VLOOKUP(D45,'[1]Vinculación Univ. Sociedad'!$E:$F,2,FALSE),IFERROR(VLOOKUP(D45,'[1]Docencia y Profesorado Universi'!$E:$F,2,FALSE),IFERROR(VLOOKUP(D45,[1]Estudiantes!$E:$F,2,FALSE),IFERROR(VLOOKUP(D45,'[1]Gestion Administrativa'!#REF!,2,FALSE),IFERROR(VLOOKUP(D45,'[1]Gestion Academica'!$E:$F,2,FALSE),IFERROR(VLOOKUP(D45,[1]Graduados!$E:$F,2,FALSE),IFERROR(VLOOKUP(D45,'[1]Gestión del Conocimiento'!$E:$F,2,FALSE),IFERROR(VLOOKUP(D45,[1]Gobernabilidad!$E:$F,2,FALSE),IFERROR(VLOOKUP(D45,'[1]NIVEL DE ES Y  SISTEMA NACIONAL'!$E:$F,2,FALSE),VLOOKUP(D45,'[1]Lo Esencial'!$E:$F,2,0))))))))))))</f>
        <v>Presentación de al menos dos ponencias (lingüísticas o literarias) en eventos científicos internacionales</v>
      </c>
      <c r="D46" s="31"/>
      <c r="E46" s="116"/>
      <c r="F46" s="116"/>
      <c r="G46" s="116"/>
      <c r="H46" s="94"/>
      <c r="I46" s="94"/>
      <c r="J46" s="94"/>
      <c r="K46" s="135"/>
    </row>
    <row r="47" spans="2:11" thickBot="1" x14ac:dyDescent="0.35">
      <c r="F47" s="116"/>
      <c r="G47" s="94"/>
      <c r="H47" s="94"/>
      <c r="I47" s="94"/>
    </row>
    <row r="48" spans="2:11" ht="30.75" thickBot="1" x14ac:dyDescent="0.3">
      <c r="C48" s="152" t="s">
        <v>44</v>
      </c>
      <c r="D48" s="152" t="s">
        <v>55</v>
      </c>
      <c r="E48" s="159" t="s">
        <v>57</v>
      </c>
      <c r="F48" s="158" t="s">
        <v>27</v>
      </c>
      <c r="G48" s="156" t="s">
        <v>195</v>
      </c>
      <c r="H48" s="159" t="s">
        <v>46</v>
      </c>
      <c r="I48" s="156" t="s">
        <v>196</v>
      </c>
      <c r="J48" s="156" t="s">
        <v>478</v>
      </c>
      <c r="K48" s="156" t="s">
        <v>479</v>
      </c>
    </row>
    <row r="49" spans="3:11" x14ac:dyDescent="0.25">
      <c r="C49" s="260" t="s">
        <v>523</v>
      </c>
      <c r="D49" s="261">
        <v>2</v>
      </c>
      <c r="E49" s="259">
        <f>HLOOKUP(C49,$AH$2:$BU$3,2,0)</f>
        <v>3150</v>
      </c>
      <c r="F49" s="120">
        <f>D49*E49</f>
        <v>6300</v>
      </c>
      <c r="G49" s="184" t="s">
        <v>193</v>
      </c>
      <c r="H49" s="165" t="s">
        <v>367</v>
      </c>
      <c r="I49" s="153" t="str">
        <f>VLOOKUP(H49,[1]Presupuesto!$B$11:$C$586,2,0)</f>
        <v>VIATICOS (26200-00)</v>
      </c>
      <c r="J49" s="258" t="s">
        <v>189</v>
      </c>
      <c r="K49" s="121" t="s">
        <v>462</v>
      </c>
    </row>
    <row r="50" spans="3:11" ht="14.45" x14ac:dyDescent="0.3">
      <c r="C50" s="164" t="s">
        <v>50</v>
      </c>
      <c r="D50" s="181">
        <v>2</v>
      </c>
      <c r="E50" s="146">
        <v>22150</v>
      </c>
      <c r="F50" s="120">
        <f>D50*E50</f>
        <v>44300</v>
      </c>
      <c r="G50" s="184" t="s">
        <v>193</v>
      </c>
      <c r="H50" s="165" t="s">
        <v>366</v>
      </c>
      <c r="I50" s="153" t="str">
        <f>VLOOKUP(H50,[1]Presupuesto!$B$11:$C$586,2,0)</f>
        <v>PASAJES (26100-00)</v>
      </c>
      <c r="J50" s="121" t="str">
        <f>$J$17</f>
        <v>Docencia y Recursos Humanos</v>
      </c>
      <c r="K50" s="121" t="s">
        <v>480</v>
      </c>
    </row>
    <row r="52" spans="3:11" thickBot="1" x14ac:dyDescent="0.35"/>
    <row r="53" spans="3:11" thickBot="1" x14ac:dyDescent="0.35">
      <c r="C53" s="180" t="s">
        <v>53</v>
      </c>
      <c r="D53" s="131">
        <f>SUM(F60:F61)</f>
        <v>3600</v>
      </c>
      <c r="F53" s="72"/>
      <c r="G53" s="97"/>
      <c r="H53" s="72"/>
      <c r="I53" s="72"/>
    </row>
    <row r="54" spans="3:11" ht="14.45" x14ac:dyDescent="0.3">
      <c r="C54" s="72"/>
      <c r="D54" s="31"/>
      <c r="E54" s="116"/>
      <c r="F54" s="116"/>
      <c r="G54" s="116"/>
      <c r="H54" s="94"/>
      <c r="I54" s="94"/>
      <c r="J54" s="94"/>
      <c r="K54" s="135"/>
    </row>
    <row r="55" spans="3:11" ht="14.45" x14ac:dyDescent="0.3">
      <c r="C55" s="72"/>
      <c r="D55" s="31"/>
      <c r="E55" s="116"/>
      <c r="F55" s="116"/>
      <c r="G55" s="116"/>
      <c r="H55" s="94"/>
      <c r="I55" s="94"/>
      <c r="J55" s="94"/>
      <c r="K55" s="135"/>
    </row>
    <row r="56" spans="3:11" ht="15.6" x14ac:dyDescent="0.3">
      <c r="C56" s="233" t="s">
        <v>458</v>
      </c>
      <c r="D56" s="234" t="s">
        <v>1892</v>
      </c>
      <c r="E56" s="116"/>
      <c r="F56" s="116"/>
      <c r="G56" s="116"/>
      <c r="H56" s="94"/>
      <c r="I56" s="94"/>
      <c r="J56" s="94"/>
      <c r="K56" s="135"/>
    </row>
    <row r="57" spans="3:11" ht="18" x14ac:dyDescent="0.3">
      <c r="C57" s="247" t="str">
        <f>IFERROR(VLOOKUP(D56,'[2]Desarrollo e Innov. Curricular'!$E:$F,2,FALSE),IFERROR(VLOOKUP(D56,[2]Investigación!$E:$F,2,FALSE),IFERROR(VLOOKUP(D56,'[2]Vinculación Univ. Sociedad'!$E:$F,2,FALSE),IFERROR(VLOOKUP(D56,'[2]Docencia y Profesorado Universi'!$E:$F,2,FALSE),IFERROR(VLOOKUP(D56,[2]Estudiantes!$E:$F,2,FALSE),IFERROR(VLOOKUP(D56,'[2]Gestion Administrativa'!$E:$F,2,FALSE),IFERROR(VLOOKUP(D56,'[2]Gestion Academica'!$E:$F,2,FALSE),IFERROR(VLOOKUP(D56,[2]Graduados!$E:$F,2,FALSE),IFERROR(VLOOKUP(D56,'[2]Gestión del Conocimiento'!$E:$F,2,FALSE),IFERROR(VLOOKUP(D56,[2]Gobernabilidad!$E:$F,2,FALSE),IFERROR(VLOOKUP(D56,'[2]NIVEL DE ES Y  SISTEMA NACIONAL'!$E:$F,2,FALSE),VLOOKUP(D56,'[2]Lo Esencial'!$E:$F,2,0))))))))))))</f>
        <v xml:space="preserve"> Desarrollar la politica y reglamento del  Comité de Vinculación en la escuela de Arquitectura  para que promueva y gestione el desarrollo  de proyectos con la Dirección de vincuación  UNAH- Sociedad para contribuir a la solución de problemas en el país;organizando  la unidad de vinculación, su reglamento y establecer mecanismos de vinculaciòn con entidades del estado y ONGs de manera que se garantice que la mayoria de la práctica profesional,los ejercicios de diseño y otras asignaturas sean de servicio  real a la comunidad</v>
      </c>
      <c r="D57" s="31"/>
      <c r="E57" s="116"/>
      <c r="F57" s="116"/>
      <c r="G57" s="116"/>
      <c r="H57" s="94"/>
      <c r="I57" s="94"/>
      <c r="J57" s="94"/>
      <c r="K57" s="135"/>
    </row>
    <row r="58" spans="3:11" thickBot="1" x14ac:dyDescent="0.35">
      <c r="F58" s="116"/>
      <c r="G58" s="94"/>
      <c r="H58" s="94"/>
      <c r="I58" s="94"/>
    </row>
    <row r="59" spans="3:11" ht="30.75" thickBot="1" x14ac:dyDescent="0.3">
      <c r="C59" s="152" t="s">
        <v>44</v>
      </c>
      <c r="D59" s="152" t="s">
        <v>55</v>
      </c>
      <c r="E59" s="159" t="s">
        <v>57</v>
      </c>
      <c r="F59" s="158" t="s">
        <v>27</v>
      </c>
      <c r="G59" s="156" t="s">
        <v>195</v>
      </c>
      <c r="H59" s="159" t="s">
        <v>46</v>
      </c>
      <c r="I59" s="156" t="s">
        <v>196</v>
      </c>
      <c r="J59" s="156" t="s">
        <v>478</v>
      </c>
      <c r="K59" s="156" t="s">
        <v>479</v>
      </c>
    </row>
    <row r="60" spans="3:11" x14ac:dyDescent="0.25">
      <c r="C60" s="260" t="s">
        <v>509</v>
      </c>
      <c r="D60" s="261"/>
      <c r="E60" s="259">
        <f>HLOOKUP(C60,$AH$2:$BU$3,2,0)</f>
        <v>620</v>
      </c>
      <c r="F60" s="120">
        <f>D60*E60</f>
        <v>0</v>
      </c>
      <c r="G60" s="184" t="s">
        <v>194</v>
      </c>
      <c r="H60" s="165" t="s">
        <v>367</v>
      </c>
      <c r="I60" s="153" t="str">
        <f>VLOOKUP(H60,[2]Presupuesto!$B$11:$C$586,2,0)</f>
        <v>VIATICOS (26200-00)</v>
      </c>
      <c r="J60" s="258" t="s">
        <v>189</v>
      </c>
      <c r="K60" s="121" t="s">
        <v>462</v>
      </c>
    </row>
    <row r="61" spans="3:11" x14ac:dyDescent="0.25">
      <c r="C61" s="164" t="s">
        <v>1951</v>
      </c>
      <c r="D61" s="181">
        <v>24</v>
      </c>
      <c r="E61" s="146">
        <v>150</v>
      </c>
      <c r="F61" s="120">
        <f>D61*E61</f>
        <v>3600</v>
      </c>
      <c r="G61" s="184" t="s">
        <v>194</v>
      </c>
      <c r="H61" s="205" t="s">
        <v>900</v>
      </c>
      <c r="I61" s="153" t="str">
        <f>VLOOKUP(H61,[2]Presupuesto!$B$11:$C$586,2,0)</f>
        <v>SERVICIO DE TRANSPORTE EVENTUALES</v>
      </c>
      <c r="J61" s="121" t="s">
        <v>542</v>
      </c>
      <c r="K61" s="121" t="s">
        <v>480</v>
      </c>
    </row>
    <row r="63" spans="3:11" ht="14.45" x14ac:dyDescent="0.3">
      <c r="C63" s="130"/>
      <c r="D63" s="130"/>
      <c r="E63" s="130"/>
      <c r="F63" s="130"/>
      <c r="G63" s="96"/>
      <c r="H63" s="130"/>
      <c r="I63" s="130"/>
    </row>
    <row r="64" spans="3:11" thickBot="1" x14ac:dyDescent="0.35">
      <c r="C64" s="130"/>
      <c r="D64" s="130"/>
      <c r="E64" s="130"/>
      <c r="F64" s="130"/>
      <c r="G64" s="96"/>
      <c r="H64" s="130"/>
      <c r="I64" s="130"/>
      <c r="K64" s="200"/>
    </row>
    <row r="65" spans="3:11" thickBot="1" x14ac:dyDescent="0.35">
      <c r="C65" s="180" t="s">
        <v>53</v>
      </c>
      <c r="D65" s="131">
        <f>SUM(F72:F74)</f>
        <v>140000</v>
      </c>
      <c r="F65" s="72"/>
      <c r="G65" s="97"/>
      <c r="H65" s="72"/>
      <c r="I65" s="72"/>
    </row>
    <row r="66" spans="3:11" ht="14.45" x14ac:dyDescent="0.3">
      <c r="C66" s="72"/>
      <c r="D66" s="31"/>
      <c r="E66" s="116"/>
      <c r="F66" s="116"/>
      <c r="G66" s="116"/>
      <c r="H66" s="94"/>
      <c r="I66" s="94"/>
      <c r="J66" s="94"/>
      <c r="K66" s="135"/>
    </row>
    <row r="67" spans="3:11" ht="14.45" x14ac:dyDescent="0.3">
      <c r="C67" s="72"/>
      <c r="D67" s="31"/>
      <c r="E67" s="116"/>
      <c r="F67" s="116"/>
      <c r="G67" s="116"/>
      <c r="H67" s="94"/>
      <c r="I67" s="94"/>
      <c r="J67" s="94"/>
      <c r="K67" s="135"/>
    </row>
    <row r="68" spans="3:11" ht="15.6" x14ac:dyDescent="0.3">
      <c r="C68" s="233" t="s">
        <v>458</v>
      </c>
      <c r="D68" s="234" t="s">
        <v>1894</v>
      </c>
      <c r="E68" s="116"/>
      <c r="F68" s="116"/>
      <c r="G68" s="116"/>
      <c r="H68" s="94"/>
      <c r="I68" s="94"/>
      <c r="J68" s="94"/>
      <c r="K68" s="135"/>
    </row>
    <row r="69" spans="3:11" ht="18" x14ac:dyDescent="0.3">
      <c r="C69" s="247" t="str">
        <f>IFERROR(VLOOKUP(D68,'[2]Desarrollo e Innov. Curricular'!$E:$F,2,FALSE),IFERROR(VLOOKUP(D68,[2]Investigación!$E:$F,2,FALSE),IFERROR(VLOOKUP(D68,'[2]Vinculación Univ. Sociedad'!$E:$F,2,FALSE),IFERROR(VLOOKUP(D68,'[2]Docencia y Profesorado Universi'!$E:$F,2,FALSE),IFERROR(VLOOKUP(D68,[2]Estudiantes!$E:$F,2,FALSE),IFERROR(VLOOKUP(D68,'[2]Gestion Administrativa'!$E:$F,2,FALSE),IFERROR(VLOOKUP(D68,'[2]Gestion Academica'!$E:$F,2,FALSE),IFERROR(VLOOKUP(D68,[2]Graduados!$E:$F,2,FALSE),IFERROR(VLOOKUP(D68,'[2]Gestión del Conocimiento'!$E:$F,2,FALSE),IFERROR(VLOOKUP(D68,[2]Gobernabilidad!$E:$F,2,FALSE),IFERROR(VLOOKUP(D68,'[2]NIVEL DE ES Y  SISTEMA NACIONAL'!$E:$F,2,FALSE),VLOOKUP(D68,'[2]Lo Esencial'!$E:$F,2,0))))))))))))</f>
        <v>Realizaciòn de proyectos de vinculaciòn</v>
      </c>
      <c r="D69" s="31"/>
      <c r="E69" s="116"/>
      <c r="F69" s="116"/>
      <c r="G69" s="116"/>
      <c r="H69" s="94"/>
      <c r="I69" s="94"/>
      <c r="J69" s="94"/>
      <c r="K69" s="135"/>
    </row>
    <row r="70" spans="3:11" thickBot="1" x14ac:dyDescent="0.35">
      <c r="F70" s="116"/>
      <c r="G70" s="94"/>
      <c r="H70" s="94"/>
      <c r="I70" s="94"/>
    </row>
    <row r="71" spans="3:11" ht="30.75" thickBot="1" x14ac:dyDescent="0.3">
      <c r="C71" s="152" t="s">
        <v>44</v>
      </c>
      <c r="D71" s="152" t="s">
        <v>55</v>
      </c>
      <c r="E71" s="159" t="s">
        <v>57</v>
      </c>
      <c r="F71" s="158" t="s">
        <v>27</v>
      </c>
      <c r="G71" s="156" t="s">
        <v>195</v>
      </c>
      <c r="H71" s="159" t="s">
        <v>46</v>
      </c>
      <c r="I71" s="156" t="s">
        <v>196</v>
      </c>
      <c r="J71" s="156" t="s">
        <v>478</v>
      </c>
      <c r="K71" s="156" t="s">
        <v>479</v>
      </c>
    </row>
    <row r="72" spans="3:11" x14ac:dyDescent="0.25">
      <c r="C72" s="260" t="s">
        <v>509</v>
      </c>
      <c r="D72" s="261"/>
      <c r="E72" s="259">
        <f>HLOOKUP(C72,$AH$2:$BU$3,2,0)</f>
        <v>620</v>
      </c>
      <c r="F72" s="120">
        <f>D72*E72</f>
        <v>0</v>
      </c>
      <c r="G72" s="184" t="s">
        <v>194</v>
      </c>
      <c r="H72" s="165" t="s">
        <v>367</v>
      </c>
      <c r="I72" s="153" t="str">
        <f>VLOOKUP(H72,[2]Presupuesto!$B$11:$C$586,2,0)</f>
        <v>VIATICOS (26200-00)</v>
      </c>
      <c r="J72" s="258" t="s">
        <v>189</v>
      </c>
      <c r="K72" s="121" t="s">
        <v>462</v>
      </c>
    </row>
    <row r="73" spans="3:11" x14ac:dyDescent="0.25">
      <c r="C73" s="164" t="s">
        <v>1952</v>
      </c>
      <c r="D73" s="181">
        <v>4</v>
      </c>
      <c r="E73" s="146">
        <v>32000</v>
      </c>
      <c r="F73" s="120">
        <f>D73*E73</f>
        <v>128000</v>
      </c>
      <c r="G73" s="184" t="s">
        <v>194</v>
      </c>
      <c r="H73" s="205" t="s">
        <v>367</v>
      </c>
      <c r="I73" s="153" t="str">
        <f>VLOOKUP(H73,[2]Presupuesto!$B$11:$C$586,2,0)</f>
        <v>VIATICOS (26200-00)</v>
      </c>
      <c r="J73" s="121" t="s">
        <v>542</v>
      </c>
      <c r="K73" s="121" t="s">
        <v>480</v>
      </c>
    </row>
    <row r="74" spans="3:11" x14ac:dyDescent="0.25">
      <c r="C74" s="164" t="s">
        <v>170</v>
      </c>
      <c r="D74" s="181">
        <v>4</v>
      </c>
      <c r="E74" s="146">
        <v>3000</v>
      </c>
      <c r="F74" s="120">
        <f>D74*E74</f>
        <v>12000</v>
      </c>
      <c r="G74" s="184" t="s">
        <v>194</v>
      </c>
      <c r="H74" s="205" t="s">
        <v>1060</v>
      </c>
      <c r="I74" s="153" t="str">
        <f>VLOOKUP(H74,[2]Presupuesto!$B$11:$C$586,2,0)</f>
        <v>GASOLINA</v>
      </c>
      <c r="J74" s="121" t="s">
        <v>542</v>
      </c>
      <c r="K74" s="121" t="s">
        <v>480</v>
      </c>
    </row>
    <row r="77" spans="3:11" ht="14.45" x14ac:dyDescent="0.3">
      <c r="C77" s="130"/>
      <c r="D77" s="130"/>
      <c r="E77" s="130"/>
      <c r="F77" s="130"/>
      <c r="G77" s="96"/>
      <c r="H77" s="130"/>
      <c r="I77" s="130"/>
    </row>
    <row r="78" spans="3:11" thickBot="1" x14ac:dyDescent="0.35">
      <c r="C78" s="130"/>
      <c r="D78" s="130"/>
      <c r="E78" s="130"/>
      <c r="F78" s="130"/>
      <c r="G78" s="96"/>
      <c r="H78" s="130"/>
      <c r="I78" s="130"/>
      <c r="K78" s="200"/>
    </row>
    <row r="79" spans="3:11" thickBot="1" x14ac:dyDescent="0.35">
      <c r="C79" s="180" t="s">
        <v>53</v>
      </c>
      <c r="D79" s="131">
        <f>SUM(F86:F87)</f>
        <v>20000</v>
      </c>
      <c r="F79" s="72"/>
      <c r="G79" s="97"/>
      <c r="H79" s="72"/>
      <c r="I79" s="72"/>
    </row>
    <row r="80" spans="3:11" ht="14.45" x14ac:dyDescent="0.3">
      <c r="C80" s="72"/>
      <c r="D80" s="31"/>
      <c r="E80" s="116"/>
      <c r="F80" s="116"/>
      <c r="G80" s="116"/>
      <c r="H80" s="94"/>
      <c r="I80" s="94"/>
      <c r="J80" s="94"/>
      <c r="K80" s="135"/>
    </row>
    <row r="81" spans="3:11" ht="14.45" x14ac:dyDescent="0.3">
      <c r="C81" s="72"/>
      <c r="D81" s="31"/>
      <c r="E81" s="116"/>
      <c r="F81" s="116"/>
      <c r="G81" s="116"/>
      <c r="H81" s="94"/>
      <c r="I81" s="94"/>
      <c r="J81" s="94"/>
      <c r="K81" s="135"/>
    </row>
    <row r="82" spans="3:11" ht="15.6" x14ac:dyDescent="0.3">
      <c r="C82" s="233" t="s">
        <v>458</v>
      </c>
      <c r="D82" s="234" t="s">
        <v>1928</v>
      </c>
      <c r="E82" s="116"/>
      <c r="F82" s="116"/>
      <c r="G82" s="116"/>
      <c r="H82" s="94"/>
      <c r="I82" s="94"/>
      <c r="J82" s="94"/>
      <c r="K82" s="135"/>
    </row>
    <row r="83" spans="3:11" ht="18" x14ac:dyDescent="0.3">
      <c r="C83" s="247" t="str">
        <f>IFERROR(VLOOKUP(D82,'[2]Desarrollo e Innov. Curricular'!$E:$F,2,FALSE),IFERROR(VLOOKUP(D82,[2]Investigación!$E:$F,2,FALSE),IFERROR(VLOOKUP(D82,'[2]Vinculación Univ. Sociedad'!$E:$F,2,FALSE),IFERROR(VLOOKUP(D82,'[2]Docencia y Profesorado Universi'!$E:$F,2,FALSE),IFERROR(VLOOKUP(D82,[2]Estudiantes!$E:$F,2,FALSE),IFERROR(VLOOKUP(D82,'[2]Gestion Administrativa'!$E:$F,2,FALSE),IFERROR(VLOOKUP(D82,'[2]Gestion Academica'!$E:$F,2,FALSE),IFERROR(VLOOKUP(D82,[2]Graduados!$E:$F,2,FALSE),IFERROR(VLOOKUP(D82,'[2]Gestión del Conocimiento'!$E:$F,2,FALSE),IFERROR(VLOOKUP(D82,[2]Gobernabilidad!$E:$F,2,FALSE),IFERROR(VLOOKUP(D82,'[2]NIVEL DE ES Y  SISTEMA NACIONAL'!$E:$F,2,FALSE),VLOOKUP(D82,'[2]Lo Esencial'!$E:$F,2,0))))))))))))</f>
        <v>Realización de 1 encuesta sobre el desempeño de los graduados en sus respectivs instituciones de trabajo</v>
      </c>
      <c r="D83" s="31"/>
      <c r="E83" s="116"/>
      <c r="F83" s="116"/>
      <c r="G83" s="116"/>
      <c r="H83" s="94"/>
      <c r="I83" s="94"/>
      <c r="J83" s="94"/>
      <c r="K83" s="135"/>
    </row>
    <row r="84" spans="3:11" thickBot="1" x14ac:dyDescent="0.35">
      <c r="F84" s="116"/>
      <c r="G84" s="94"/>
      <c r="H84" s="94"/>
      <c r="I84" s="94"/>
    </row>
    <row r="85" spans="3:11" ht="30.75" thickBot="1" x14ac:dyDescent="0.3">
      <c r="C85" s="152" t="s">
        <v>44</v>
      </c>
      <c r="D85" s="152" t="s">
        <v>55</v>
      </c>
      <c r="E85" s="159" t="s">
        <v>57</v>
      </c>
      <c r="F85" s="158" t="s">
        <v>27</v>
      </c>
      <c r="G85" s="156" t="s">
        <v>195</v>
      </c>
      <c r="H85" s="159" t="s">
        <v>46</v>
      </c>
      <c r="I85" s="156" t="s">
        <v>196</v>
      </c>
      <c r="J85" s="156" t="s">
        <v>478</v>
      </c>
      <c r="K85" s="156" t="s">
        <v>479</v>
      </c>
    </row>
    <row r="86" spans="3:11" x14ac:dyDescent="0.25">
      <c r="C86" s="260" t="s">
        <v>509</v>
      </c>
      <c r="D86" s="261"/>
      <c r="E86" s="259">
        <f>HLOOKUP(C86,$AH$2:$BU$3,2,0)</f>
        <v>620</v>
      </c>
      <c r="F86" s="120">
        <f>D86*E86</f>
        <v>0</v>
      </c>
      <c r="G86" s="184" t="s">
        <v>194</v>
      </c>
      <c r="H86" s="165" t="s">
        <v>367</v>
      </c>
      <c r="I86" s="153" t="str">
        <f>VLOOKUP(H86,[2]Presupuesto!$B$11:$C$586,2,0)</f>
        <v>VIATICOS (26200-00)</v>
      </c>
      <c r="J86" s="258" t="s">
        <v>189</v>
      </c>
      <c r="K86" s="121" t="s">
        <v>462</v>
      </c>
    </row>
    <row r="87" spans="3:11" ht="14.45" x14ac:dyDescent="0.3">
      <c r="C87" s="164" t="s">
        <v>170</v>
      </c>
      <c r="D87" s="181">
        <v>200</v>
      </c>
      <c r="E87" s="146">
        <v>100</v>
      </c>
      <c r="F87" s="120">
        <f>D87*E87</f>
        <v>20000</v>
      </c>
      <c r="G87" s="184" t="s">
        <v>194</v>
      </c>
      <c r="H87" s="205" t="s">
        <v>1060</v>
      </c>
      <c r="I87" s="153" t="str">
        <f>VLOOKUP(H87,[2]Presupuesto!$B$11:$C$586,2,0)</f>
        <v>GASOLINA</v>
      </c>
      <c r="J87" s="121" t="s">
        <v>190</v>
      </c>
      <c r="K87" s="121" t="s">
        <v>469</v>
      </c>
    </row>
    <row r="91" spans="3:11" ht="14.45" x14ac:dyDescent="0.3">
      <c r="C91" s="130"/>
      <c r="D91" s="130"/>
      <c r="E91" s="130"/>
      <c r="F91" s="130"/>
      <c r="G91" s="96"/>
      <c r="H91" s="130"/>
      <c r="I91" s="130"/>
    </row>
    <row r="92" spans="3:11" thickBot="1" x14ac:dyDescent="0.35">
      <c r="C92" s="130"/>
      <c r="D92" s="130"/>
      <c r="E92" s="130"/>
      <c r="F92" s="130"/>
      <c r="G92" s="96"/>
      <c r="H92" s="130"/>
      <c r="I92" s="130"/>
      <c r="K92" s="200"/>
    </row>
    <row r="93" spans="3:11" thickBot="1" x14ac:dyDescent="0.35">
      <c r="C93" s="180" t="s">
        <v>53</v>
      </c>
      <c r="D93" s="131">
        <f>SUM(F100:F102)</f>
        <v>34000</v>
      </c>
      <c r="F93" s="72"/>
      <c r="G93" s="97"/>
      <c r="H93" s="72"/>
      <c r="I93" s="72"/>
    </row>
    <row r="94" spans="3:11" ht="14.45" x14ac:dyDescent="0.3">
      <c r="C94" s="72"/>
      <c r="D94" s="31"/>
      <c r="E94" s="116"/>
      <c r="F94" s="116"/>
      <c r="G94" s="116"/>
      <c r="H94" s="94"/>
      <c r="I94" s="94"/>
      <c r="J94" s="94"/>
      <c r="K94" s="135"/>
    </row>
    <row r="95" spans="3:11" ht="14.45" x14ac:dyDescent="0.3">
      <c r="C95" s="72"/>
      <c r="D95" s="31"/>
      <c r="E95" s="116"/>
      <c r="F95" s="116"/>
      <c r="G95" s="116"/>
      <c r="H95" s="94"/>
      <c r="I95" s="94"/>
      <c r="J95" s="94"/>
      <c r="K95" s="135"/>
    </row>
    <row r="96" spans="3:11" ht="15.6" x14ac:dyDescent="0.3">
      <c r="C96" s="233" t="s">
        <v>458</v>
      </c>
      <c r="D96" s="234" t="s">
        <v>1931</v>
      </c>
      <c r="E96" s="116"/>
      <c r="F96" s="116"/>
      <c r="G96" s="116"/>
      <c r="H96" s="94"/>
      <c r="I96" s="94"/>
      <c r="J96" s="94"/>
      <c r="K96" s="135"/>
    </row>
    <row r="97" spans="3:11" ht="18" x14ac:dyDescent="0.3">
      <c r="C97" s="247" t="str">
        <f>IFERROR(VLOOKUP(D96,'[2]Desarrollo e Innov. Curricular'!$E:$F,2,FALSE),IFERROR(VLOOKUP(D96,[2]Investigación!$E:$F,2,FALSE),IFERROR(VLOOKUP(D96,'[2]Vinculación Univ. Sociedad'!$E:$F,2,FALSE),IFERROR(VLOOKUP(D96,'[2]Docencia y Profesorado Universi'!$E:$F,2,FALSE),IFERROR(VLOOKUP(D96,[2]Estudiantes!$E:$F,2,FALSE),IFERROR(VLOOKUP(D96,'[2]Gestion Administrativa'!$E:$F,2,FALSE),IFERROR(VLOOKUP(D96,'[2]Gestion Academica'!$E:$F,2,FALSE),IFERROR(VLOOKUP(D96,[2]Graduados!$E:$F,2,FALSE),IFERROR(VLOOKUP(D96,'[2]Gestión del Conocimiento'!$E:$F,2,FALSE),IFERROR(VLOOKUP(D96,[2]Gobernabilidad!$E:$F,2,FALSE),IFERROR(VLOOKUP(D96,'[2]NIVEL DE ES Y  SISTEMA NACIONAL'!$E:$F,2,FALSE),VLOOKUP(D96,'[2]Lo Esencial'!$E:$F,2,0))))))))))))</f>
        <v xml:space="preserve">Se fortalecerá la Biblioteca de la Escuela de Arquitectura, sistematizando el proceso de registro de libros, incluyendo las obras en mediios digitales </v>
      </c>
      <c r="D97" s="31"/>
      <c r="E97" s="116"/>
      <c r="F97" s="116"/>
      <c r="G97" s="116"/>
      <c r="H97" s="94"/>
      <c r="I97" s="94"/>
      <c r="J97" s="94"/>
      <c r="K97" s="135"/>
    </row>
    <row r="98" spans="3:11" thickBot="1" x14ac:dyDescent="0.35">
      <c r="F98" s="116"/>
      <c r="G98" s="94"/>
      <c r="H98" s="94"/>
      <c r="I98" s="94"/>
    </row>
    <row r="99" spans="3:11" ht="30.75" thickBot="1" x14ac:dyDescent="0.3">
      <c r="C99" s="152" t="s">
        <v>44</v>
      </c>
      <c r="D99" s="152" t="s">
        <v>55</v>
      </c>
      <c r="E99" s="159" t="s">
        <v>57</v>
      </c>
      <c r="F99" s="158" t="s">
        <v>27</v>
      </c>
      <c r="G99" s="156" t="s">
        <v>195</v>
      </c>
      <c r="H99" s="159" t="s">
        <v>46</v>
      </c>
      <c r="I99" s="156" t="s">
        <v>196</v>
      </c>
      <c r="J99" s="156" t="s">
        <v>478</v>
      </c>
      <c r="K99" s="156" t="s">
        <v>479</v>
      </c>
    </row>
    <row r="100" spans="3:11" x14ac:dyDescent="0.25">
      <c r="C100" s="260" t="s">
        <v>509</v>
      </c>
      <c r="D100" s="261"/>
      <c r="E100" s="259">
        <f>HLOOKUP(C100,$AH$2:$BU$3,2,0)</f>
        <v>620</v>
      </c>
      <c r="F100" s="120">
        <f>D100*E100</f>
        <v>0</v>
      </c>
      <c r="G100" s="184" t="s">
        <v>194</v>
      </c>
      <c r="H100" s="165" t="s">
        <v>367</v>
      </c>
      <c r="I100" s="153" t="str">
        <f>VLOOKUP(H100,[2]Presupuesto!$B$11:$C$586,2,0)</f>
        <v>VIATICOS (26200-00)</v>
      </c>
      <c r="J100" s="258" t="s">
        <v>189</v>
      </c>
      <c r="K100" s="121" t="s">
        <v>462</v>
      </c>
    </row>
    <row r="101" spans="3:11" ht="14.45" x14ac:dyDescent="0.3">
      <c r="C101" s="164" t="s">
        <v>1953</v>
      </c>
      <c r="D101" s="181">
        <v>400</v>
      </c>
      <c r="E101" s="146">
        <v>50</v>
      </c>
      <c r="F101" s="120">
        <f>D101*E101</f>
        <v>20000</v>
      </c>
      <c r="G101" s="184" t="s">
        <v>194</v>
      </c>
      <c r="H101" s="205" t="s">
        <v>360</v>
      </c>
      <c r="I101" s="153" t="str">
        <f>VLOOKUP(H101,[2]Presupuesto!$B$11:$C$586,2,0)</f>
        <v>IMPRENTA, PUBLIC. Y REPRODUC. (25300-00)</v>
      </c>
      <c r="J101" s="121" t="s">
        <v>172</v>
      </c>
      <c r="K101" s="121" t="s">
        <v>465</v>
      </c>
    </row>
    <row r="102" spans="3:11" ht="14.45" x14ac:dyDescent="0.3">
      <c r="C102" s="164" t="s">
        <v>1954</v>
      </c>
      <c r="D102" s="181">
        <v>2</v>
      </c>
      <c r="E102" s="146">
        <v>7000</v>
      </c>
      <c r="F102" s="120">
        <f>D102*E102</f>
        <v>14000</v>
      </c>
      <c r="G102" s="184" t="s">
        <v>194</v>
      </c>
      <c r="H102" s="205" t="s">
        <v>1150</v>
      </c>
      <c r="I102" s="153" t="str">
        <f>VLOOKUP(H102,[2]Presupuesto!$B$11:$C$586,2,0)</f>
        <v>ACCESORIOS DE METAL</v>
      </c>
      <c r="J102" s="121" t="s">
        <v>172</v>
      </c>
      <c r="K102" s="121" t="s">
        <v>465</v>
      </c>
    </row>
    <row r="106" spans="3:11" ht="14.45" x14ac:dyDescent="0.3">
      <c r="C106" s="130"/>
      <c r="D106" s="130"/>
      <c r="E106" s="130"/>
      <c r="F106" s="130"/>
      <c r="G106" s="96"/>
      <c r="H106" s="130"/>
      <c r="I106" s="130"/>
    </row>
    <row r="107" spans="3:11" thickBot="1" x14ac:dyDescent="0.35">
      <c r="C107" s="130"/>
      <c r="D107" s="130"/>
      <c r="E107" s="130"/>
      <c r="F107" s="130"/>
      <c r="G107" s="96"/>
      <c r="H107" s="130"/>
      <c r="I107" s="130"/>
      <c r="K107" s="200"/>
    </row>
    <row r="108" spans="3:11" thickBot="1" x14ac:dyDescent="0.35">
      <c r="C108" s="180" t="s">
        <v>53</v>
      </c>
      <c r="D108" s="131">
        <f>SUM(F115:F118)</f>
        <v>30700</v>
      </c>
      <c r="F108" s="72"/>
      <c r="G108" s="97"/>
      <c r="H108" s="72"/>
      <c r="I108" s="72"/>
    </row>
    <row r="109" spans="3:11" ht="14.45" x14ac:dyDescent="0.3">
      <c r="C109" s="72"/>
      <c r="D109" s="31"/>
      <c r="E109" s="116"/>
      <c r="F109" s="116"/>
      <c r="G109" s="116"/>
      <c r="H109" s="94"/>
      <c r="I109" s="94"/>
      <c r="J109" s="94"/>
      <c r="K109" s="135"/>
    </row>
    <row r="110" spans="3:11" ht="14.45" x14ac:dyDescent="0.3">
      <c r="C110" s="72"/>
      <c r="D110" s="31"/>
      <c r="E110" s="116"/>
      <c r="F110" s="116"/>
      <c r="G110" s="116"/>
      <c r="H110" s="94"/>
      <c r="I110" s="94"/>
      <c r="J110" s="94"/>
      <c r="K110" s="135"/>
    </row>
    <row r="111" spans="3:11" ht="15.6" x14ac:dyDescent="0.3">
      <c r="C111" s="233" t="s">
        <v>458</v>
      </c>
      <c r="D111" s="234" t="s">
        <v>1945</v>
      </c>
      <c r="E111" s="116"/>
      <c r="F111" s="116"/>
      <c r="G111" s="116"/>
      <c r="H111" s="94"/>
      <c r="I111" s="94"/>
      <c r="J111" s="94"/>
      <c r="K111" s="135"/>
    </row>
    <row r="112" spans="3:11" ht="18" x14ac:dyDescent="0.3">
      <c r="C112" s="247" t="str">
        <f>IFERROR(VLOOKUP(D111,'[2]Desarrollo e Innov. Curricular'!$E:$F,2,FALSE),IFERROR(VLOOKUP(D111,[2]Investigación!$E:$F,2,FALSE),IFERROR(VLOOKUP(D111,'[2]Vinculación Univ. Sociedad'!$E:$F,2,FALSE),IFERROR(VLOOKUP(D111,'[2]Docencia y Profesorado Universi'!$E:$F,2,FALSE),IFERROR(VLOOKUP(D111,[2]Estudiantes!$E:$F,2,FALSE),IFERROR(VLOOKUP(D111,'[2]Gestion Administrativa'!$E:$F,2,FALSE),IFERROR(VLOOKUP(D111,'[2]Gestion Academica'!$E:$F,2,FALSE),IFERROR(VLOOKUP(D111,[2]Graduados!$E:$F,2,FALSE),IFERROR(VLOOKUP(D111,'[2]Gestión del Conocimiento'!$E:$F,2,FALSE),IFERROR(VLOOKUP(D111,[2]Gobernabilidad!$E:$F,2,FALSE),IFERROR(VLOOKUP(D111,'[2]NIVEL DE ES Y  SISTEMA NACIONAL'!$E:$F,2,FALSE),VLOOKUP(D111,'[2]Lo Esencial'!$E:$F,2,0))))))))))))</f>
        <v>Desarrollo de perfil de proyecto y anteproyecto del edificio que albergará  la Escuela de Arquitectura</v>
      </c>
      <c r="D112" s="31"/>
      <c r="E112" s="116"/>
      <c r="F112" s="116"/>
      <c r="G112" s="116"/>
      <c r="H112" s="94"/>
      <c r="I112" s="94"/>
      <c r="J112" s="94"/>
      <c r="K112" s="135"/>
    </row>
    <row r="113" spans="3:11" thickBot="1" x14ac:dyDescent="0.35">
      <c r="F113" s="116"/>
      <c r="G113" s="94"/>
      <c r="H113" s="94"/>
      <c r="I113" s="94"/>
    </row>
    <row r="114" spans="3:11" ht="30.75" thickBot="1" x14ac:dyDescent="0.3">
      <c r="C114" s="152" t="s">
        <v>44</v>
      </c>
      <c r="D114" s="152" t="s">
        <v>55</v>
      </c>
      <c r="E114" s="159" t="s">
        <v>57</v>
      </c>
      <c r="F114" s="158" t="s">
        <v>27</v>
      </c>
      <c r="G114" s="156" t="s">
        <v>195</v>
      </c>
      <c r="H114" s="159" t="s">
        <v>46</v>
      </c>
      <c r="I114" s="156" t="s">
        <v>196</v>
      </c>
      <c r="J114" s="156" t="s">
        <v>478</v>
      </c>
      <c r="K114" s="156" t="s">
        <v>479</v>
      </c>
    </row>
    <row r="115" spans="3:11" x14ac:dyDescent="0.25">
      <c r="C115" s="260" t="s">
        <v>509</v>
      </c>
      <c r="D115" s="261"/>
      <c r="E115" s="259">
        <f>HLOOKUP(C115,$AH$2:$BU$3,2,0)</f>
        <v>620</v>
      </c>
      <c r="F115" s="120">
        <f>D115*E115</f>
        <v>0</v>
      </c>
      <c r="G115" s="184" t="s">
        <v>194</v>
      </c>
      <c r="H115" s="165" t="s">
        <v>367</v>
      </c>
      <c r="I115" s="153" t="str">
        <f>VLOOKUP(H115,[2]Presupuesto!$B$11:$C$586,2,0)</f>
        <v>VIATICOS (26200-00)</v>
      </c>
      <c r="J115" s="258" t="s">
        <v>189</v>
      </c>
      <c r="K115" s="121" t="s">
        <v>462</v>
      </c>
    </row>
    <row r="116" spans="3:11" x14ac:dyDescent="0.25">
      <c r="C116" s="164" t="s">
        <v>1955</v>
      </c>
      <c r="D116" s="181">
        <v>600</v>
      </c>
      <c r="E116" s="146">
        <v>35</v>
      </c>
      <c r="F116" s="120">
        <f>D116*E116</f>
        <v>21000</v>
      </c>
      <c r="G116" s="184" t="s">
        <v>194</v>
      </c>
      <c r="H116" s="205" t="s">
        <v>1144</v>
      </c>
      <c r="I116" s="153" t="str">
        <f>VLOOKUP(H116,[2]Presupuesto!$B$11:$C$586,2,0)</f>
        <v>OTROS RESPUESTOS Y ACCESORIOS MENORES</v>
      </c>
      <c r="J116" s="121" t="s">
        <v>543</v>
      </c>
      <c r="K116" s="121" t="s">
        <v>480</v>
      </c>
    </row>
    <row r="117" spans="3:11" x14ac:dyDescent="0.25">
      <c r="C117" s="164" t="s">
        <v>1956</v>
      </c>
      <c r="D117" s="181">
        <v>1</v>
      </c>
      <c r="E117" s="146">
        <v>700</v>
      </c>
      <c r="F117" s="120">
        <f>D117*E117</f>
        <v>700</v>
      </c>
      <c r="G117" s="184" t="s">
        <v>194</v>
      </c>
      <c r="H117" s="205" t="s">
        <v>1144</v>
      </c>
      <c r="I117" s="153" t="str">
        <f>VLOOKUP(H117,[2]Presupuesto!$B$11:$C$586,2,0)</f>
        <v>OTROS RESPUESTOS Y ACCESORIOS MENORES</v>
      </c>
      <c r="J117" s="121" t="s">
        <v>543</v>
      </c>
      <c r="K117" s="121" t="s">
        <v>480</v>
      </c>
    </row>
    <row r="118" spans="3:11" x14ac:dyDescent="0.25">
      <c r="C118" s="164" t="s">
        <v>1957</v>
      </c>
      <c r="D118" s="181">
        <v>600</v>
      </c>
      <c r="E118" s="146">
        <v>15</v>
      </c>
      <c r="F118" s="120">
        <f>D118*E118</f>
        <v>9000</v>
      </c>
      <c r="G118" s="184" t="s">
        <v>194</v>
      </c>
      <c r="H118" s="205" t="s">
        <v>1006</v>
      </c>
      <c r="I118" s="153" t="str">
        <f>VLOOKUP(H118,[2]Presupuesto!$B$11:$C$586,2,0)</f>
        <v>PAPEL PARA COMPUTACION</v>
      </c>
      <c r="J118" s="121" t="s">
        <v>543</v>
      </c>
      <c r="K118" s="121" t="s">
        <v>480</v>
      </c>
    </row>
    <row r="120" spans="3:11" thickBot="1" x14ac:dyDescent="0.35"/>
    <row r="121" spans="3:11" thickBot="1" x14ac:dyDescent="0.35">
      <c r="C121" s="180" t="s">
        <v>53</v>
      </c>
      <c r="D121" s="131">
        <f>SUM(F128:F129)</f>
        <v>6000</v>
      </c>
      <c r="F121" s="72"/>
      <c r="G121" s="97"/>
      <c r="H121" s="72"/>
      <c r="I121" s="72"/>
    </row>
    <row r="122" spans="3:11" ht="14.45" x14ac:dyDescent="0.3">
      <c r="C122" s="72"/>
      <c r="D122" s="31"/>
      <c r="E122" s="116"/>
      <c r="F122" s="116"/>
      <c r="G122" s="116"/>
      <c r="H122" s="94"/>
      <c r="I122" s="94"/>
      <c r="J122" s="94"/>
      <c r="K122" s="135"/>
    </row>
    <row r="123" spans="3:11" ht="14.45" x14ac:dyDescent="0.3">
      <c r="C123" s="72"/>
      <c r="D123" s="31"/>
      <c r="E123" s="116"/>
      <c r="F123" s="116"/>
      <c r="G123" s="116"/>
      <c r="H123" s="94"/>
      <c r="I123" s="94"/>
      <c r="J123" s="94"/>
      <c r="K123" s="135"/>
    </row>
    <row r="124" spans="3:11" ht="15.6" x14ac:dyDescent="0.3">
      <c r="C124" s="233" t="s">
        <v>2060</v>
      </c>
      <c r="D124" s="234" t="s">
        <v>2061</v>
      </c>
      <c r="E124" s="116"/>
      <c r="F124" s="116"/>
      <c r="G124" s="116"/>
      <c r="H124" s="94"/>
      <c r="I124" s="94"/>
      <c r="J124" s="94"/>
      <c r="K124" s="135"/>
    </row>
    <row r="125" spans="3:11" ht="18" x14ac:dyDescent="0.3">
      <c r="C125" s="247" t="s">
        <v>2062</v>
      </c>
      <c r="D125" s="31"/>
      <c r="E125" s="116"/>
      <c r="F125" s="116"/>
      <c r="G125" s="116"/>
      <c r="H125" s="94"/>
      <c r="I125" s="94"/>
      <c r="J125" s="94"/>
      <c r="K125" s="135"/>
    </row>
    <row r="126" spans="3:11" thickBot="1" x14ac:dyDescent="0.35">
      <c r="F126" s="116"/>
      <c r="G126" s="94"/>
      <c r="H126" s="94"/>
      <c r="I126" s="94"/>
    </row>
    <row r="127" spans="3:11" ht="30.75" thickBot="1" x14ac:dyDescent="0.3">
      <c r="C127" s="152" t="s">
        <v>44</v>
      </c>
      <c r="D127" s="152" t="s">
        <v>55</v>
      </c>
      <c r="E127" s="159" t="s">
        <v>57</v>
      </c>
      <c r="F127" s="158" t="s">
        <v>27</v>
      </c>
      <c r="G127" s="156" t="s">
        <v>195</v>
      </c>
      <c r="H127" s="159" t="s">
        <v>46</v>
      </c>
      <c r="I127" s="156" t="s">
        <v>196</v>
      </c>
      <c r="J127" s="156" t="s">
        <v>478</v>
      </c>
      <c r="K127" s="156" t="s">
        <v>479</v>
      </c>
    </row>
    <row r="128" spans="3:11" x14ac:dyDescent="0.25">
      <c r="C128" s="260" t="s">
        <v>518</v>
      </c>
      <c r="D128" s="261"/>
      <c r="E128" s="259">
        <f>HLOOKUP(C128,$AH$2:$BU$3,2,0)</f>
        <v>4095</v>
      </c>
      <c r="F128" s="120">
        <f>D128*E128</f>
        <v>0</v>
      </c>
      <c r="G128" s="184" t="s">
        <v>194</v>
      </c>
      <c r="H128" s="165" t="s">
        <v>322</v>
      </c>
      <c r="I128" s="153" t="str">
        <f>VLOOKUP(H128,[3]Presupuesto!$B$11:$C$586,2,0)</f>
        <v>AGUINALDO Y DECIMOCUARTO MES (11500-00)</v>
      </c>
      <c r="J128" s="258" t="s">
        <v>189</v>
      </c>
      <c r="K128" s="121" t="s">
        <v>462</v>
      </c>
    </row>
    <row r="129" spans="3:11" x14ac:dyDescent="0.25">
      <c r="C129" s="164" t="s">
        <v>2063</v>
      </c>
      <c r="D129" s="181">
        <v>60</v>
      </c>
      <c r="E129" s="146">
        <v>100</v>
      </c>
      <c r="F129" s="120">
        <f>D129*E129</f>
        <v>6000</v>
      </c>
      <c r="G129" s="184" t="s">
        <v>193</v>
      </c>
      <c r="H129" s="165" t="s">
        <v>1062</v>
      </c>
      <c r="I129" s="153" t="str">
        <f>VLOOKUP(H129,[4]Presupuesto!$B$8:$C$583,2,0)</f>
        <v>DIESEL</v>
      </c>
      <c r="J129" s="541" t="s">
        <v>542</v>
      </c>
      <c r="K129" s="121" t="s">
        <v>480</v>
      </c>
    </row>
    <row r="131" spans="3:11" thickBot="1" x14ac:dyDescent="0.35"/>
    <row r="132" spans="3:11" thickBot="1" x14ac:dyDescent="0.35">
      <c r="C132" s="180" t="s">
        <v>53</v>
      </c>
      <c r="D132" s="131">
        <f>SUM(F139:F145)</f>
        <v>24600</v>
      </c>
      <c r="F132" s="72">
        <v>4</v>
      </c>
      <c r="G132" s="97"/>
      <c r="H132" s="72"/>
      <c r="I132" s="72"/>
    </row>
    <row r="133" spans="3:11" ht="14.45" x14ac:dyDescent="0.3">
      <c r="C133" s="72"/>
      <c r="D133" s="31"/>
      <c r="E133" s="116"/>
      <c r="F133" s="116"/>
      <c r="G133" s="116"/>
      <c r="H133" s="94"/>
      <c r="I133" s="94"/>
      <c r="J133" s="94"/>
      <c r="K133" s="135"/>
    </row>
    <row r="134" spans="3:11" ht="14.45" x14ac:dyDescent="0.3">
      <c r="C134" s="72"/>
      <c r="D134" s="31"/>
      <c r="E134" s="116"/>
      <c r="F134" s="116"/>
      <c r="G134" s="116"/>
      <c r="H134" s="94"/>
      <c r="I134" s="94"/>
      <c r="J134" s="94"/>
      <c r="K134" s="135"/>
    </row>
    <row r="135" spans="3:11" ht="15.6" x14ac:dyDescent="0.3">
      <c r="C135" s="233" t="s">
        <v>2064</v>
      </c>
      <c r="D135" s="234" t="s">
        <v>2065</v>
      </c>
      <c r="E135" s="116"/>
      <c r="F135" s="116"/>
      <c r="G135" s="116"/>
      <c r="H135" s="94"/>
      <c r="I135" s="94"/>
      <c r="J135" s="94"/>
      <c r="K135" s="135"/>
    </row>
    <row r="136" spans="3:11" ht="18" x14ac:dyDescent="0.3">
      <c r="C136" s="247" t="s">
        <v>2066</v>
      </c>
      <c r="D136" s="31"/>
      <c r="E136" s="116"/>
      <c r="F136" s="116"/>
      <c r="G136" s="116"/>
      <c r="H136" s="94"/>
      <c r="I136" s="94"/>
      <c r="J136" s="94"/>
      <c r="K136" s="135"/>
    </row>
    <row r="137" spans="3:11" thickBot="1" x14ac:dyDescent="0.35">
      <c r="F137" s="116"/>
      <c r="G137" s="94"/>
      <c r="H137" s="94"/>
      <c r="I137" s="94"/>
    </row>
    <row r="138" spans="3:11" ht="30.75" thickBot="1" x14ac:dyDescent="0.3">
      <c r="C138" s="152" t="s">
        <v>44</v>
      </c>
      <c r="D138" s="152" t="s">
        <v>55</v>
      </c>
      <c r="E138" s="159" t="s">
        <v>57</v>
      </c>
      <c r="F138" s="158" t="s">
        <v>27</v>
      </c>
      <c r="G138" s="156" t="s">
        <v>195</v>
      </c>
      <c r="H138" s="159" t="s">
        <v>46</v>
      </c>
      <c r="I138" s="156" t="s">
        <v>196</v>
      </c>
      <c r="J138" s="156" t="s">
        <v>478</v>
      </c>
      <c r="K138" s="156" t="s">
        <v>479</v>
      </c>
    </row>
    <row r="139" spans="3:11" x14ac:dyDescent="0.25">
      <c r="C139" s="260" t="s">
        <v>490</v>
      </c>
      <c r="D139" s="261"/>
      <c r="E139" s="259">
        <f>HLOOKUP(C139,$AH$2:$BU$3,2,0)</f>
        <v>2500</v>
      </c>
      <c r="F139" s="120">
        <f t="shared" ref="F139:F145" si="2">D139*E139</f>
        <v>0</v>
      </c>
      <c r="G139" s="184" t="s">
        <v>194</v>
      </c>
      <c r="H139" s="165" t="s">
        <v>1516</v>
      </c>
      <c r="I139" s="202" t="s">
        <v>1515</v>
      </c>
      <c r="J139" s="258" t="s">
        <v>188</v>
      </c>
      <c r="K139" s="121" t="s">
        <v>467</v>
      </c>
    </row>
    <row r="140" spans="3:11" ht="14.45" x14ac:dyDescent="0.3">
      <c r="C140" s="164" t="s">
        <v>2067</v>
      </c>
      <c r="D140" s="181">
        <v>200</v>
      </c>
      <c r="E140" s="146">
        <v>100</v>
      </c>
      <c r="F140" s="120">
        <f t="shared" si="2"/>
        <v>20000</v>
      </c>
      <c r="G140" s="184" t="s">
        <v>193</v>
      </c>
      <c r="H140" s="165" t="s">
        <v>377</v>
      </c>
      <c r="I140" s="153" t="str">
        <f>VLOOKUP(H140,[4]Presupuesto!$B$8:$C$583,2,0)</f>
        <v>ALIMENTOS Y BEBIDAS PARA PERSONAS (31100-00)</v>
      </c>
      <c r="J140" s="121" t="s">
        <v>190</v>
      </c>
      <c r="K140" s="121" t="s">
        <v>472</v>
      </c>
    </row>
    <row r="141" spans="3:11" ht="14.45" x14ac:dyDescent="0.3">
      <c r="C141" s="164" t="s">
        <v>2068</v>
      </c>
      <c r="D141" s="181">
        <v>20</v>
      </c>
      <c r="E141" s="146">
        <v>20</v>
      </c>
      <c r="F141" s="120">
        <f t="shared" si="2"/>
        <v>400</v>
      </c>
      <c r="G141" s="184" t="s">
        <v>193</v>
      </c>
      <c r="H141" s="165" t="s">
        <v>850</v>
      </c>
      <c r="I141" s="153" t="str">
        <f>VLOOKUP(H141,[4]Presupuesto!$B$8:$C$583,2,0)</f>
        <v>OTROS ALQUILERES</v>
      </c>
      <c r="J141" s="121" t="s">
        <v>190</v>
      </c>
      <c r="K141" s="121" t="s">
        <v>472</v>
      </c>
    </row>
    <row r="142" spans="3:11" ht="14.45" x14ac:dyDescent="0.3">
      <c r="C142" s="164" t="s">
        <v>2069</v>
      </c>
      <c r="D142" s="181">
        <v>2</v>
      </c>
      <c r="E142" s="146">
        <v>750</v>
      </c>
      <c r="F142" s="120">
        <f t="shared" si="2"/>
        <v>1500</v>
      </c>
      <c r="G142" s="184" t="s">
        <v>193</v>
      </c>
      <c r="H142" s="165" t="s">
        <v>371</v>
      </c>
      <c r="I142" s="153" t="str">
        <f>VLOOKUP(H142,[4]Presupuesto!$B$8:$C$583,2,0)</f>
        <v>SERVICIOS DE CEREMONIAL Y PROTOCOLO (29100-00)</v>
      </c>
      <c r="J142" s="121" t="s">
        <v>190</v>
      </c>
      <c r="K142" s="121" t="s">
        <v>472</v>
      </c>
    </row>
    <row r="143" spans="3:11" ht="14.45" x14ac:dyDescent="0.3">
      <c r="C143" s="164" t="s">
        <v>2070</v>
      </c>
      <c r="D143" s="181">
        <v>2</v>
      </c>
      <c r="E143" s="146">
        <v>900</v>
      </c>
      <c r="F143" s="120">
        <f t="shared" si="2"/>
        <v>1800</v>
      </c>
      <c r="G143" s="184" t="s">
        <v>193</v>
      </c>
      <c r="H143" s="165" t="s">
        <v>360</v>
      </c>
      <c r="I143" s="153" t="str">
        <f>VLOOKUP(H143,[4]Presupuesto!$B$8:$C$583,2,0)</f>
        <v>IMPRENTA, PUBLIC. Y REPRODUC. (25300-00)</v>
      </c>
      <c r="J143" s="121" t="s">
        <v>190</v>
      </c>
      <c r="K143" s="121" t="s">
        <v>472</v>
      </c>
    </row>
    <row r="144" spans="3:11" ht="14.45" x14ac:dyDescent="0.3">
      <c r="C144" s="164" t="s">
        <v>2071</v>
      </c>
      <c r="D144" s="181">
        <v>2</v>
      </c>
      <c r="E144" s="146">
        <v>300</v>
      </c>
      <c r="F144" s="120">
        <f t="shared" si="2"/>
        <v>600</v>
      </c>
      <c r="G144" s="184" t="s">
        <v>193</v>
      </c>
      <c r="H144" s="165" t="s">
        <v>992</v>
      </c>
      <c r="I144" s="153" t="str">
        <f>VLOOKUP(H144,[4]Presupuesto!$B$8:$C$583,2,0)</f>
        <v>HILADOS Y TELAS</v>
      </c>
      <c r="J144" s="121" t="s">
        <v>190</v>
      </c>
      <c r="K144" s="121" t="s">
        <v>472</v>
      </c>
    </row>
    <row r="145" spans="3:11" ht="14.45" x14ac:dyDescent="0.3">
      <c r="C145" s="164" t="s">
        <v>2072</v>
      </c>
      <c r="D145" s="181">
        <v>6</v>
      </c>
      <c r="E145" s="146">
        <v>50</v>
      </c>
      <c r="F145" s="120">
        <f t="shared" si="2"/>
        <v>300</v>
      </c>
      <c r="G145" s="184" t="s">
        <v>193</v>
      </c>
      <c r="H145" s="165" t="s">
        <v>1057</v>
      </c>
      <c r="I145" s="153" t="str">
        <f>VLOOKUP(H145,[4]Presupuesto!$B$8:$C$583,2,0)</f>
        <v>TINTES, PINTURAS Y COLORANTES</v>
      </c>
      <c r="J145" s="121" t="s">
        <v>190</v>
      </c>
      <c r="K145" s="121" t="s">
        <v>472</v>
      </c>
    </row>
    <row r="147" spans="3:11" thickBot="1" x14ac:dyDescent="0.35">
      <c r="F147" s="113"/>
      <c r="G147" s="112"/>
      <c r="H147" s="113"/>
      <c r="I147" s="113"/>
    </row>
    <row r="148" spans="3:11" thickBot="1" x14ac:dyDescent="0.35">
      <c r="C148" s="180" t="s">
        <v>53</v>
      </c>
      <c r="D148" s="131">
        <f>SUM(F155:F161)</f>
        <v>5250</v>
      </c>
      <c r="F148" s="72">
        <v>5</v>
      </c>
      <c r="G148" s="97"/>
      <c r="H148" s="72"/>
      <c r="I148" s="72"/>
    </row>
    <row r="149" spans="3:11" ht="14.45" x14ac:dyDescent="0.3">
      <c r="C149" s="72"/>
      <c r="D149" s="31"/>
      <c r="E149" s="116"/>
      <c r="F149" s="116"/>
      <c r="G149" s="116"/>
      <c r="H149" s="94"/>
      <c r="I149" s="94"/>
      <c r="J149" s="94"/>
      <c r="K149" s="135"/>
    </row>
    <row r="150" spans="3:11" ht="14.45" x14ac:dyDescent="0.3">
      <c r="C150" s="72"/>
      <c r="D150" s="31"/>
      <c r="E150" s="116"/>
      <c r="F150" s="116"/>
      <c r="G150" s="116"/>
      <c r="H150" s="94"/>
      <c r="I150" s="94"/>
      <c r="J150" s="94"/>
      <c r="K150" s="135"/>
    </row>
    <row r="151" spans="3:11" ht="15.6" x14ac:dyDescent="0.3">
      <c r="C151" s="233" t="s">
        <v>2073</v>
      </c>
      <c r="D151" s="234" t="s">
        <v>2074</v>
      </c>
      <c r="E151" s="116"/>
      <c r="F151" s="116"/>
      <c r="G151" s="116"/>
      <c r="H151" s="94"/>
      <c r="I151" s="94"/>
      <c r="J151" s="94"/>
      <c r="K151" s="135"/>
    </row>
    <row r="152" spans="3:11" ht="18" x14ac:dyDescent="0.3">
      <c r="C152" s="247" t="str">
        <f>IFERROR(VLOOKUP(D151,'[4]Desarrollo Curricular'!$E:$F,2,FALSE),IFERROR(VLOOKUP(D151,[4]Investigación!$E:$F,2,FALSE),IFERROR(VLOOKUP(D151,'[4]Vinculación Univ. Sociedad'!$E:$F,2,FALSE),IFERROR(VLOOKUP(D151,'[4]Docencia y Recursos Humanos '!$E:$F,2,FALSE),IFERROR(VLOOKUP(D151,[4]Estudiantes!$E:$F,2,FALSE),IFERROR(VLOOKUP(D151,'[4]Gestion Administrativa'!$E:$F,2,FALSE),IFERROR(VLOOKUP(D151,'[4]Gestion Academica'!$E:$F,2,FALSE),IFERROR(VLOOKUP(D151,[4]Graduados!$E:$F,2,FALSE),IFERROR(VLOOKUP(D151,'[4]Gestión del Conocimiento'!$E:$F,2,FALSE),IFERROR(VLOOKUP(D151,[4]Gobernabilidad!$E:$F,2,FALSE),IFERROR(VLOOKUP(D151,'[4]NIVEL DE ES Y  SISTEMA NACIONAL'!$E:$F,2,FALSE),VLOOKUP(D151,'[4]Lo Esencial'!$E:$F,2,0))))))))))))</f>
        <v>Realización de todas las actividades culturales de la CLE/ELCE:                                         ELCE 51-1  La francofonía, ELCE 52-1. Festival  de la lectura        ELCE 53-1fiesta de la música          ELCE 54-1el aniversario de la carrera ELCE 55-1 la semana de la lengua italiana  ELCE 56-1, acción de gracias. ELCE 57-1 Festival del cine asiático ELCE 58-1 Festival del cine brasileño.</v>
      </c>
      <c r="D152" s="31"/>
      <c r="E152" s="116"/>
      <c r="F152" s="116"/>
      <c r="G152" s="116"/>
      <c r="H152" s="94"/>
      <c r="I152" s="94"/>
      <c r="J152" s="94"/>
      <c r="K152" s="135"/>
    </row>
    <row r="153" spans="3:11" thickBot="1" x14ac:dyDescent="0.35">
      <c r="C153" s="544" t="s">
        <v>2075</v>
      </c>
      <c r="F153" s="116"/>
      <c r="G153" s="94"/>
      <c r="H153" s="94"/>
      <c r="I153" s="94"/>
    </row>
    <row r="154" spans="3:11" ht="30.75" thickBot="1" x14ac:dyDescent="0.3">
      <c r="C154" s="152" t="s">
        <v>44</v>
      </c>
      <c r="D154" s="152" t="s">
        <v>55</v>
      </c>
      <c r="E154" s="159" t="s">
        <v>57</v>
      </c>
      <c r="F154" s="158" t="s">
        <v>27</v>
      </c>
      <c r="G154" s="156" t="s">
        <v>195</v>
      </c>
      <c r="H154" s="159" t="s">
        <v>46</v>
      </c>
      <c r="I154" s="156" t="s">
        <v>196</v>
      </c>
      <c r="J154" s="156" t="s">
        <v>478</v>
      </c>
      <c r="K154" s="156" t="s">
        <v>479</v>
      </c>
    </row>
    <row r="155" spans="3:11" x14ac:dyDescent="0.25">
      <c r="C155" s="260" t="s">
        <v>490</v>
      </c>
      <c r="D155" s="261"/>
      <c r="E155" s="259">
        <f>HLOOKUP(C155,$AH$2:$BU$3,2,0)</f>
        <v>2500</v>
      </c>
      <c r="F155" s="120">
        <f t="shared" ref="F155:F161" si="3">D155*E155</f>
        <v>0</v>
      </c>
      <c r="G155" s="184" t="s">
        <v>194</v>
      </c>
      <c r="H155" s="165" t="s">
        <v>1516</v>
      </c>
      <c r="I155" s="202" t="s">
        <v>1515</v>
      </c>
      <c r="J155" s="258" t="s">
        <v>188</v>
      </c>
      <c r="K155" s="121" t="s">
        <v>467</v>
      </c>
    </row>
    <row r="156" spans="3:11" x14ac:dyDescent="0.25">
      <c r="C156" s="164" t="s">
        <v>2067</v>
      </c>
      <c r="D156" s="181">
        <v>100</v>
      </c>
      <c r="E156" s="146">
        <v>25</v>
      </c>
      <c r="F156" s="120">
        <f t="shared" si="3"/>
        <v>2500</v>
      </c>
      <c r="G156" s="184" t="s">
        <v>193</v>
      </c>
      <c r="H156" s="165" t="s">
        <v>377</v>
      </c>
      <c r="I156" s="153" t="str">
        <f>VLOOKUP(H156,[4]Presupuesto!$B$8:$C$583,2,0)</f>
        <v>ALIMENTOS Y BEBIDAS PARA PERSONAS (31100-00)</v>
      </c>
      <c r="J156" s="540" t="s">
        <v>546</v>
      </c>
      <c r="K156" s="121" t="s">
        <v>480</v>
      </c>
    </row>
    <row r="157" spans="3:11" x14ac:dyDescent="0.25">
      <c r="C157" s="164" t="s">
        <v>2068</v>
      </c>
      <c r="D157" s="181">
        <v>10</v>
      </c>
      <c r="E157" s="146">
        <v>20</v>
      </c>
      <c r="F157" s="120">
        <f t="shared" si="3"/>
        <v>200</v>
      </c>
      <c r="G157" s="184" t="s">
        <v>193</v>
      </c>
      <c r="H157" s="165" t="s">
        <v>850</v>
      </c>
      <c r="I157" s="153" t="str">
        <f>VLOOKUP(H157,[4]Presupuesto!$B$8:$C$583,2,0)</f>
        <v>OTROS ALQUILERES</v>
      </c>
      <c r="J157" s="121" t="s">
        <v>546</v>
      </c>
      <c r="K157" s="121" t="s">
        <v>480</v>
      </c>
    </row>
    <row r="158" spans="3:11" x14ac:dyDescent="0.25">
      <c r="C158" s="164" t="s">
        <v>2069</v>
      </c>
      <c r="D158" s="181">
        <v>1</v>
      </c>
      <c r="E158" s="146">
        <v>750</v>
      </c>
      <c r="F158" s="120">
        <f t="shared" si="3"/>
        <v>750</v>
      </c>
      <c r="G158" s="184" t="s">
        <v>193</v>
      </c>
      <c r="H158" s="165" t="s">
        <v>969</v>
      </c>
      <c r="I158" s="153" t="str">
        <f>VLOOKUP(H158,[4]Presupuesto!$B$8:$C$583,2,0)</f>
        <v>SERVICIOS CEREMONIAL Y PROTOCOLO</v>
      </c>
      <c r="J158" s="121" t="s">
        <v>546</v>
      </c>
      <c r="K158" s="121" t="s">
        <v>480</v>
      </c>
    </row>
    <row r="159" spans="3:11" x14ac:dyDescent="0.25">
      <c r="C159" s="164" t="s">
        <v>2070</v>
      </c>
      <c r="D159" s="181">
        <v>1</v>
      </c>
      <c r="E159" s="146">
        <v>900</v>
      </c>
      <c r="F159" s="120">
        <f t="shared" si="3"/>
        <v>900</v>
      </c>
      <c r="G159" s="184" t="s">
        <v>193</v>
      </c>
      <c r="H159" s="165" t="s">
        <v>360</v>
      </c>
      <c r="I159" s="153" t="str">
        <f>VLOOKUP(H159,[4]Presupuesto!$B$8:$C$583,2,0)</f>
        <v>IMPRENTA, PUBLIC. Y REPRODUC. (25300-00)</v>
      </c>
      <c r="J159" s="121" t="s">
        <v>546</v>
      </c>
      <c r="K159" s="121" t="s">
        <v>480</v>
      </c>
    </row>
    <row r="160" spans="3:11" x14ac:dyDescent="0.25">
      <c r="C160" s="164" t="s">
        <v>2071</v>
      </c>
      <c r="D160" s="181">
        <v>2</v>
      </c>
      <c r="E160" s="146">
        <v>300</v>
      </c>
      <c r="F160" s="120">
        <f t="shared" si="3"/>
        <v>600</v>
      </c>
      <c r="G160" s="184" t="s">
        <v>193</v>
      </c>
      <c r="H160" s="165" t="s">
        <v>992</v>
      </c>
      <c r="I160" s="153" t="str">
        <f>VLOOKUP(H160,[4]Presupuesto!$B$8:$C$583,2,0)</f>
        <v>HILADOS Y TELAS</v>
      </c>
      <c r="J160" s="121" t="s">
        <v>546</v>
      </c>
      <c r="K160" s="121" t="s">
        <v>480</v>
      </c>
    </row>
    <row r="161" spans="1:11" x14ac:dyDescent="0.25">
      <c r="C161" s="164" t="s">
        <v>2072</v>
      </c>
      <c r="D161" s="181">
        <v>6</v>
      </c>
      <c r="E161" s="146">
        <v>50</v>
      </c>
      <c r="F161" s="120">
        <f t="shared" si="3"/>
        <v>300</v>
      </c>
      <c r="G161" s="184" t="s">
        <v>193</v>
      </c>
      <c r="H161" s="165" t="s">
        <v>1057</v>
      </c>
      <c r="I161" s="153" t="str">
        <f>VLOOKUP(H161,[4]Presupuesto!$B$8:$C$583,2,0)</f>
        <v>TINTES, PINTURAS Y COLORANTES</v>
      </c>
      <c r="J161" s="121" t="s">
        <v>546</v>
      </c>
      <c r="K161" s="121" t="s">
        <v>480</v>
      </c>
    </row>
    <row r="162" spans="1:11" ht="14.45" x14ac:dyDescent="0.3">
      <c r="A162" s="108" t="s">
        <v>2246</v>
      </c>
    </row>
    <row r="163" spans="1:11" thickBot="1" x14ac:dyDescent="0.35"/>
    <row r="164" spans="1:11" thickBot="1" x14ac:dyDescent="0.35">
      <c r="C164" s="180" t="s">
        <v>53</v>
      </c>
      <c r="D164" s="131">
        <f>SUM(F171:F177)</f>
        <v>5750</v>
      </c>
      <c r="F164" s="72">
        <v>6</v>
      </c>
      <c r="G164" s="97"/>
      <c r="H164" s="72"/>
      <c r="I164" s="72"/>
    </row>
    <row r="165" spans="1:11" ht="14.45" x14ac:dyDescent="0.3">
      <c r="C165" s="72"/>
      <c r="D165" s="31"/>
      <c r="E165" s="116"/>
      <c r="F165" s="116"/>
      <c r="G165" s="116"/>
      <c r="H165" s="94"/>
      <c r="I165" s="94"/>
      <c r="J165" s="94"/>
      <c r="K165" s="135"/>
    </row>
    <row r="166" spans="1:11" ht="14.45" x14ac:dyDescent="0.3">
      <c r="C166" s="72"/>
      <c r="D166" s="31"/>
      <c r="E166" s="116"/>
      <c r="F166" s="116"/>
      <c r="G166" s="116"/>
      <c r="H166" s="94"/>
      <c r="I166" s="94"/>
      <c r="J166" s="94"/>
      <c r="K166" s="135"/>
    </row>
    <row r="167" spans="1:11" ht="15.6" x14ac:dyDescent="0.3">
      <c r="C167" s="233" t="s">
        <v>2076</v>
      </c>
      <c r="D167" s="234" t="s">
        <v>2035</v>
      </c>
      <c r="E167" s="116"/>
      <c r="F167" s="116"/>
      <c r="G167" s="116"/>
      <c r="H167" s="94"/>
      <c r="I167" s="94"/>
      <c r="J167" s="94"/>
      <c r="K167" s="135"/>
    </row>
    <row r="168" spans="1:11" ht="18" x14ac:dyDescent="0.3">
      <c r="C168" s="247" t="str">
        <f>IFERROR(VLOOKUP(D167,'[4]Desarrollo Curricular'!$E:$F,2,FALSE),IFERROR(VLOOKUP(D167,[4]Investigación!$E:$F,2,FALSE),IFERROR(VLOOKUP(D167,'[4]Vinculación Univ. Sociedad'!$E:$F,2,FALSE),IFERROR(VLOOKUP(D167,'[4]Docencia y Recursos Humanos '!$E:$F,2,FALSE),IFERROR(VLOOKUP(D167,[4]Estudiantes!$E:$F,2,FALSE),IFERROR(VLOOKUP(D167,'[4]Gestion Administrativa'!$E:$F,2,FALSE),IFERROR(VLOOKUP(D167,'[4]Gestion Academica'!$E:$F,2,FALSE),IFERROR(VLOOKUP(D167,[4]Graduados!$E:$F,2,FALSE),IFERROR(VLOOKUP(D167,'[4]Gestión del Conocimiento'!$E:$F,2,FALSE),IFERROR(VLOOKUP(D167,[4]Gobernabilidad!$E:$F,2,FALSE),IFERROR(VLOOKUP(D167,'[4]NIVEL DE ES Y  SISTEMA NACIONAL'!$E:$F,2,FALSE),VLOOKUP(D167,'[4]Lo Esencial'!$E:$F,2,0))))))))))))</f>
        <v>Realización de todas las actividades culturales de la CLE/ELCE:                                         ELCE 51-1  La francofonía, ELCE 52-1. Festival  de la lectura        ELCE 53-1fiesta de la música          ELCE 54-1el aniversario de la carrera ELCE 55-1 la semana de la lengua italiana  ELCE 56-1, acción de gracias. ELCE 57-1 Festival del cine asiático ELCE 58-1 Festival del cine brasileño.</v>
      </c>
      <c r="D168" s="31"/>
      <c r="E168" s="116"/>
      <c r="F168" s="116"/>
      <c r="G168" s="116"/>
      <c r="H168" s="94"/>
      <c r="I168" s="94"/>
      <c r="J168" s="94"/>
      <c r="K168" s="135"/>
    </row>
    <row r="169" spans="1:11" thickBot="1" x14ac:dyDescent="0.35">
      <c r="C169" s="544" t="s">
        <v>2077</v>
      </c>
      <c r="F169" s="116"/>
      <c r="G169" s="94"/>
      <c r="H169" s="94"/>
      <c r="I169" s="94"/>
    </row>
    <row r="170" spans="1:11" ht="30.75" thickBot="1" x14ac:dyDescent="0.3">
      <c r="C170" s="152" t="s">
        <v>44</v>
      </c>
      <c r="D170" s="152" t="s">
        <v>55</v>
      </c>
      <c r="E170" s="159" t="s">
        <v>57</v>
      </c>
      <c r="F170" s="158" t="s">
        <v>27</v>
      </c>
      <c r="G170" s="156" t="s">
        <v>195</v>
      </c>
      <c r="H170" s="159" t="s">
        <v>46</v>
      </c>
      <c r="I170" s="156" t="s">
        <v>196</v>
      </c>
      <c r="J170" s="156" t="s">
        <v>478</v>
      </c>
      <c r="K170" s="156" t="s">
        <v>479</v>
      </c>
    </row>
    <row r="171" spans="1:11" x14ac:dyDescent="0.25">
      <c r="C171" s="260" t="s">
        <v>490</v>
      </c>
      <c r="D171" s="261"/>
      <c r="E171" s="259">
        <f>HLOOKUP(C171,$AH$2:$BU$3,2,0)</f>
        <v>2500</v>
      </c>
      <c r="F171" s="120">
        <f t="shared" ref="F171:F177" si="4">D171*E171</f>
        <v>0</v>
      </c>
      <c r="G171" s="184" t="s">
        <v>194</v>
      </c>
      <c r="H171" s="165" t="s">
        <v>1516</v>
      </c>
      <c r="I171" s="202" t="s">
        <v>1515</v>
      </c>
      <c r="J171" s="258" t="s">
        <v>188</v>
      </c>
      <c r="K171" s="121" t="s">
        <v>467</v>
      </c>
    </row>
    <row r="172" spans="1:11" x14ac:dyDescent="0.25">
      <c r="C172" s="164" t="s">
        <v>2067</v>
      </c>
      <c r="D172" s="181">
        <v>100</v>
      </c>
      <c r="E172" s="146">
        <v>30</v>
      </c>
      <c r="F172" s="120">
        <f t="shared" si="4"/>
        <v>3000</v>
      </c>
      <c r="G172" s="184" t="s">
        <v>193</v>
      </c>
      <c r="H172" s="165" t="s">
        <v>377</v>
      </c>
      <c r="I172" s="153" t="str">
        <f>VLOOKUP(H172,[4]Presupuesto!$B$8:$C$583,2,0)</f>
        <v>ALIMENTOS Y BEBIDAS PARA PERSONAS (31100-00)</v>
      </c>
      <c r="J172" s="540" t="s">
        <v>546</v>
      </c>
      <c r="K172" s="121" t="s">
        <v>465</v>
      </c>
    </row>
    <row r="173" spans="1:11" x14ac:dyDescent="0.25">
      <c r="C173" s="164" t="s">
        <v>2068</v>
      </c>
      <c r="D173" s="181">
        <v>10</v>
      </c>
      <c r="E173" s="146">
        <v>20</v>
      </c>
      <c r="F173" s="120">
        <f t="shared" si="4"/>
        <v>200</v>
      </c>
      <c r="G173" s="184" t="s">
        <v>193</v>
      </c>
      <c r="H173" s="165" t="s">
        <v>850</v>
      </c>
      <c r="I173" s="153" t="str">
        <f>VLOOKUP(H173,[4]Presupuesto!$B$8:$C$583,2,0)</f>
        <v>OTROS ALQUILERES</v>
      </c>
      <c r="J173" s="121" t="s">
        <v>546</v>
      </c>
      <c r="K173" s="121" t="s">
        <v>465</v>
      </c>
    </row>
    <row r="174" spans="1:11" x14ac:dyDescent="0.25">
      <c r="C174" s="164" t="s">
        <v>2069</v>
      </c>
      <c r="D174" s="181">
        <v>1</v>
      </c>
      <c r="E174" s="146">
        <v>750</v>
      </c>
      <c r="F174" s="120">
        <f t="shared" si="4"/>
        <v>750</v>
      </c>
      <c r="G174" s="184" t="s">
        <v>193</v>
      </c>
      <c r="H174" s="165" t="s">
        <v>969</v>
      </c>
      <c r="I174" s="153" t="str">
        <f>VLOOKUP(H174,[4]Presupuesto!$B$8:$C$583,2,0)</f>
        <v>SERVICIOS CEREMONIAL Y PROTOCOLO</v>
      </c>
      <c r="J174" s="121" t="s">
        <v>546</v>
      </c>
      <c r="K174" s="121" t="s">
        <v>465</v>
      </c>
    </row>
    <row r="175" spans="1:11" x14ac:dyDescent="0.25">
      <c r="C175" s="164" t="s">
        <v>2070</v>
      </c>
      <c r="D175" s="181">
        <v>1</v>
      </c>
      <c r="E175" s="146">
        <v>900</v>
      </c>
      <c r="F175" s="120">
        <f t="shared" si="4"/>
        <v>900</v>
      </c>
      <c r="G175" s="184" t="s">
        <v>193</v>
      </c>
      <c r="H175" s="165" t="s">
        <v>360</v>
      </c>
      <c r="I175" s="153" t="str">
        <f>VLOOKUP(H175,[4]Presupuesto!$B$8:$C$583,2,0)</f>
        <v>IMPRENTA, PUBLIC. Y REPRODUC. (25300-00)</v>
      </c>
      <c r="J175" s="121" t="s">
        <v>546</v>
      </c>
      <c r="K175" s="121" t="s">
        <v>465</v>
      </c>
    </row>
    <row r="176" spans="1:11" x14ac:dyDescent="0.25">
      <c r="C176" s="164" t="s">
        <v>2071</v>
      </c>
      <c r="D176" s="181">
        <v>2</v>
      </c>
      <c r="E176" s="146">
        <v>300</v>
      </c>
      <c r="F176" s="120">
        <f t="shared" si="4"/>
        <v>600</v>
      </c>
      <c r="G176" s="184" t="s">
        <v>193</v>
      </c>
      <c r="H176" s="165" t="s">
        <v>992</v>
      </c>
      <c r="I176" s="153" t="str">
        <f>VLOOKUP(H176,[4]Presupuesto!$B$8:$C$583,2,0)</f>
        <v>HILADOS Y TELAS</v>
      </c>
      <c r="J176" s="121" t="s">
        <v>546</v>
      </c>
      <c r="K176" s="121" t="s">
        <v>465</v>
      </c>
    </row>
    <row r="177" spans="3:11" x14ac:dyDescent="0.25">
      <c r="C177" s="164" t="s">
        <v>2072</v>
      </c>
      <c r="D177" s="181">
        <v>6</v>
      </c>
      <c r="E177" s="146">
        <v>50</v>
      </c>
      <c r="F177" s="120">
        <f t="shared" si="4"/>
        <v>300</v>
      </c>
      <c r="G177" s="184" t="s">
        <v>193</v>
      </c>
      <c r="H177" s="165" t="s">
        <v>1057</v>
      </c>
      <c r="I177" s="153" t="str">
        <f>VLOOKUP(H177,[4]Presupuesto!$B$8:$C$583,2,0)</f>
        <v>TINTES, PINTURAS Y COLORANTES</v>
      </c>
      <c r="J177" s="121" t="s">
        <v>546</v>
      </c>
      <c r="K177" s="121" t="s">
        <v>465</v>
      </c>
    </row>
    <row r="180" spans="3:11" thickBot="1" x14ac:dyDescent="0.35"/>
    <row r="181" spans="3:11" thickBot="1" x14ac:dyDescent="0.35">
      <c r="C181" s="180" t="s">
        <v>53</v>
      </c>
      <c r="D181" s="131">
        <f>SUM(F188:F194)</f>
        <v>5250</v>
      </c>
      <c r="F181" s="72">
        <v>7</v>
      </c>
      <c r="G181" s="97"/>
      <c r="H181" s="72"/>
      <c r="I181" s="72"/>
    </row>
    <row r="182" spans="3:11" ht="14.45" x14ac:dyDescent="0.3">
      <c r="C182" s="72"/>
      <c r="D182" s="31"/>
      <c r="E182" s="116"/>
      <c r="F182" s="116"/>
      <c r="G182" s="116"/>
      <c r="H182" s="94"/>
      <c r="I182" s="94"/>
      <c r="J182" s="94"/>
      <c r="K182" s="135"/>
    </row>
    <row r="183" spans="3:11" ht="14.45" x14ac:dyDescent="0.3">
      <c r="C183" s="72"/>
      <c r="D183" s="31"/>
      <c r="E183" s="116"/>
      <c r="F183" s="116"/>
      <c r="G183" s="116"/>
      <c r="H183" s="94"/>
      <c r="I183" s="94"/>
      <c r="J183" s="94"/>
      <c r="K183" s="135"/>
    </row>
    <row r="184" spans="3:11" ht="15.6" x14ac:dyDescent="0.3">
      <c r="C184" s="233" t="s">
        <v>2076</v>
      </c>
      <c r="D184" s="234" t="s">
        <v>2035</v>
      </c>
      <c r="E184" s="116"/>
      <c r="F184" s="116"/>
      <c r="G184" s="116"/>
      <c r="H184" s="94"/>
      <c r="I184" s="94"/>
      <c r="J184" s="94"/>
      <c r="K184" s="135"/>
    </row>
    <row r="185" spans="3:11" ht="18" x14ac:dyDescent="0.3">
      <c r="C185" s="247" t="str">
        <f>IFERROR(VLOOKUP(D184,'[4]Desarrollo Curricular'!$E:$F,2,FALSE),IFERROR(VLOOKUP(D184,[4]Investigación!$E:$F,2,FALSE),IFERROR(VLOOKUP(D184,'[4]Vinculación Univ. Sociedad'!$E:$F,2,FALSE),IFERROR(VLOOKUP(D184,'[4]Docencia y Recursos Humanos '!$E:$F,2,FALSE),IFERROR(VLOOKUP(D184,[4]Estudiantes!$E:$F,2,FALSE),IFERROR(VLOOKUP(D184,'[4]Gestion Administrativa'!$E:$F,2,FALSE),IFERROR(VLOOKUP(D184,'[4]Gestion Academica'!$E:$F,2,FALSE),IFERROR(VLOOKUP(D184,[4]Graduados!$E:$F,2,FALSE),IFERROR(VLOOKUP(D184,'[4]Gestión del Conocimiento'!$E:$F,2,FALSE),IFERROR(VLOOKUP(D184,[4]Gobernabilidad!$E:$F,2,FALSE),IFERROR(VLOOKUP(D184,'[4]NIVEL DE ES Y  SISTEMA NACIONAL'!$E:$F,2,FALSE),VLOOKUP(D184,'[4]Lo Esencial'!$E:$F,2,0))))))))))))</f>
        <v>Realización de todas las actividades culturales de la CLE/ELCE:                                         ELCE 51-1  La francofonía, ELCE 52-1. Festival  de la lectura        ELCE 53-1fiesta de la música          ELCE 54-1el aniversario de la carrera ELCE 55-1 la semana de la lengua italiana  ELCE 56-1, acción de gracias. ELCE 57-1 Festival del cine asiático ELCE 58-1 Festival del cine brasileño.</v>
      </c>
      <c r="D185" s="31"/>
      <c r="E185" s="116"/>
      <c r="F185" s="116"/>
      <c r="G185" s="116"/>
      <c r="H185" s="94"/>
      <c r="I185" s="94"/>
      <c r="J185" s="94"/>
      <c r="K185" s="135"/>
    </row>
    <row r="186" spans="3:11" ht="15.75" thickBot="1" x14ac:dyDescent="0.3">
      <c r="C186" s="544" t="s">
        <v>2078</v>
      </c>
      <c r="F186" s="116"/>
      <c r="G186" s="94"/>
      <c r="H186" s="94"/>
      <c r="I186" s="94"/>
    </row>
    <row r="187" spans="3:11" ht="30.75" thickBot="1" x14ac:dyDescent="0.3">
      <c r="C187" s="152" t="s">
        <v>44</v>
      </c>
      <c r="D187" s="152" t="s">
        <v>55</v>
      </c>
      <c r="E187" s="159" t="s">
        <v>57</v>
      </c>
      <c r="F187" s="158" t="s">
        <v>27</v>
      </c>
      <c r="G187" s="156" t="s">
        <v>195</v>
      </c>
      <c r="H187" s="159" t="s">
        <v>46</v>
      </c>
      <c r="I187" s="156" t="s">
        <v>196</v>
      </c>
      <c r="J187" s="156" t="s">
        <v>478</v>
      </c>
      <c r="K187" s="156" t="s">
        <v>479</v>
      </c>
    </row>
    <row r="188" spans="3:11" x14ac:dyDescent="0.25">
      <c r="C188" s="260" t="s">
        <v>490</v>
      </c>
      <c r="D188" s="261"/>
      <c r="E188" s="259">
        <f>HLOOKUP(C188,$AH$2:$BU$3,2,0)</f>
        <v>2500</v>
      </c>
      <c r="F188" s="120">
        <f t="shared" ref="F188:F194" si="5">D188*E188</f>
        <v>0</v>
      </c>
      <c r="G188" s="184" t="s">
        <v>194</v>
      </c>
      <c r="H188" s="165" t="s">
        <v>1516</v>
      </c>
      <c r="I188" s="202" t="s">
        <v>1515</v>
      </c>
      <c r="J188" s="258" t="s">
        <v>188</v>
      </c>
      <c r="K188" s="121" t="s">
        <v>467</v>
      </c>
    </row>
    <row r="189" spans="3:11" x14ac:dyDescent="0.25">
      <c r="C189" s="164" t="s">
        <v>2079</v>
      </c>
      <c r="D189" s="181">
        <v>100</v>
      </c>
      <c r="E189" s="146">
        <v>25</v>
      </c>
      <c r="F189" s="120">
        <f t="shared" si="5"/>
        <v>2500</v>
      </c>
      <c r="G189" s="184" t="s">
        <v>193</v>
      </c>
      <c r="H189" s="165" t="s">
        <v>377</v>
      </c>
      <c r="I189" s="153" t="str">
        <f>VLOOKUP(H189,[4]Presupuesto!$B$8:$C$583,2,0)</f>
        <v>ALIMENTOS Y BEBIDAS PARA PERSONAS (31100-00)</v>
      </c>
      <c r="J189" s="540" t="s">
        <v>546</v>
      </c>
      <c r="K189" s="121" t="s">
        <v>466</v>
      </c>
    </row>
    <row r="190" spans="3:11" x14ac:dyDescent="0.25">
      <c r="C190" s="164" t="s">
        <v>2068</v>
      </c>
      <c r="D190" s="181">
        <v>10</v>
      </c>
      <c r="E190" s="146">
        <v>20</v>
      </c>
      <c r="F190" s="120">
        <f t="shared" si="5"/>
        <v>200</v>
      </c>
      <c r="G190" s="184" t="s">
        <v>193</v>
      </c>
      <c r="H190" s="165" t="s">
        <v>850</v>
      </c>
      <c r="I190" s="153" t="str">
        <f>VLOOKUP(H190,[4]Presupuesto!$B$8:$C$583,2,0)</f>
        <v>OTROS ALQUILERES</v>
      </c>
      <c r="J190" s="121" t="s">
        <v>546</v>
      </c>
      <c r="K190" s="121" t="s">
        <v>466</v>
      </c>
    </row>
    <row r="191" spans="3:11" x14ac:dyDescent="0.25">
      <c r="C191" s="164" t="s">
        <v>2069</v>
      </c>
      <c r="D191" s="181">
        <v>1</v>
      </c>
      <c r="E191" s="146">
        <v>750</v>
      </c>
      <c r="F191" s="120">
        <f t="shared" si="5"/>
        <v>750</v>
      </c>
      <c r="G191" s="184" t="s">
        <v>193</v>
      </c>
      <c r="H191" s="165" t="s">
        <v>969</v>
      </c>
      <c r="I191" s="153" t="str">
        <f>VLOOKUP(H191,[4]Presupuesto!$B$8:$C$583,2,0)</f>
        <v>SERVICIOS CEREMONIAL Y PROTOCOLO</v>
      </c>
      <c r="J191" s="121" t="s">
        <v>546</v>
      </c>
      <c r="K191" s="121" t="s">
        <v>466</v>
      </c>
    </row>
    <row r="192" spans="3:11" x14ac:dyDescent="0.25">
      <c r="C192" s="164" t="s">
        <v>2070</v>
      </c>
      <c r="D192" s="181">
        <v>1</v>
      </c>
      <c r="E192" s="146">
        <v>900</v>
      </c>
      <c r="F192" s="120">
        <f t="shared" si="5"/>
        <v>900</v>
      </c>
      <c r="G192" s="184" t="s">
        <v>193</v>
      </c>
      <c r="H192" s="165" t="s">
        <v>360</v>
      </c>
      <c r="I192" s="153" t="str">
        <f>VLOOKUP(H192,[4]Presupuesto!$B$8:$C$583,2,0)</f>
        <v>IMPRENTA, PUBLIC. Y REPRODUC. (25300-00)</v>
      </c>
      <c r="J192" s="121" t="s">
        <v>546</v>
      </c>
      <c r="K192" s="121" t="s">
        <v>466</v>
      </c>
    </row>
    <row r="193" spans="3:11" x14ac:dyDescent="0.25">
      <c r="C193" s="164" t="s">
        <v>2071</v>
      </c>
      <c r="D193" s="181">
        <v>2</v>
      </c>
      <c r="E193" s="146">
        <v>300</v>
      </c>
      <c r="F193" s="120">
        <f t="shared" si="5"/>
        <v>600</v>
      </c>
      <c r="G193" s="184" t="s">
        <v>193</v>
      </c>
      <c r="H193" s="165" t="s">
        <v>992</v>
      </c>
      <c r="I193" s="153" t="str">
        <f>VLOOKUP(H193,[4]Presupuesto!$B$8:$C$583,2,0)</f>
        <v>HILADOS Y TELAS</v>
      </c>
      <c r="J193" s="121" t="s">
        <v>546</v>
      </c>
      <c r="K193" s="121" t="s">
        <v>466</v>
      </c>
    </row>
    <row r="194" spans="3:11" x14ac:dyDescent="0.25">
      <c r="C194" s="164" t="s">
        <v>2072</v>
      </c>
      <c r="D194" s="181">
        <v>6</v>
      </c>
      <c r="E194" s="146">
        <v>50</v>
      </c>
      <c r="F194" s="120">
        <f t="shared" si="5"/>
        <v>300</v>
      </c>
      <c r="G194" s="184" t="s">
        <v>193</v>
      </c>
      <c r="H194" s="165" t="s">
        <v>1057</v>
      </c>
      <c r="I194" s="153" t="str">
        <f>VLOOKUP(H194,[4]Presupuesto!$B$8:$C$583,2,0)</f>
        <v>TINTES, PINTURAS Y COLORANTES</v>
      </c>
      <c r="J194" s="121" t="s">
        <v>546</v>
      </c>
      <c r="K194" s="121" t="s">
        <v>466</v>
      </c>
    </row>
    <row r="197" spans="3:11" thickBot="1" x14ac:dyDescent="0.35"/>
    <row r="198" spans="3:11" thickBot="1" x14ac:dyDescent="0.35">
      <c r="C198" s="180" t="s">
        <v>53</v>
      </c>
      <c r="D198" s="131">
        <f>SUM(F205:F211)</f>
        <v>5750</v>
      </c>
      <c r="F198" s="72">
        <v>8</v>
      </c>
      <c r="G198" s="97"/>
      <c r="H198" s="72"/>
      <c r="I198" s="72"/>
    </row>
    <row r="199" spans="3:11" ht="14.45" x14ac:dyDescent="0.3">
      <c r="C199" s="72"/>
      <c r="D199" s="31"/>
      <c r="E199" s="116"/>
      <c r="F199" s="116"/>
      <c r="G199" s="116"/>
      <c r="H199" s="94"/>
      <c r="I199" s="94"/>
      <c r="J199" s="94"/>
      <c r="K199" s="135"/>
    </row>
    <row r="200" spans="3:11" ht="14.45" x14ac:dyDescent="0.3">
      <c r="C200" s="72"/>
      <c r="D200" s="31"/>
      <c r="E200" s="116"/>
      <c r="F200" s="116"/>
      <c r="G200" s="116"/>
      <c r="H200" s="94"/>
      <c r="I200" s="94"/>
      <c r="J200" s="94"/>
      <c r="K200" s="135"/>
    </row>
    <row r="201" spans="3:11" ht="15.6" x14ac:dyDescent="0.3">
      <c r="C201" s="233" t="s">
        <v>2076</v>
      </c>
      <c r="D201" s="234" t="s">
        <v>2035</v>
      </c>
      <c r="E201" s="116"/>
      <c r="F201" s="116"/>
      <c r="G201" s="116"/>
      <c r="H201" s="94"/>
      <c r="I201" s="94"/>
      <c r="J201" s="94"/>
      <c r="K201" s="135"/>
    </row>
    <row r="202" spans="3:11" ht="18" x14ac:dyDescent="0.3">
      <c r="C202" s="247" t="str">
        <f>IFERROR(VLOOKUP(D201,'[4]Desarrollo Curricular'!$E:$F,2,FALSE),IFERROR(VLOOKUP(D201,[4]Investigación!$E:$F,2,FALSE),IFERROR(VLOOKUP(D201,'[4]Vinculación Univ. Sociedad'!$E:$F,2,FALSE),IFERROR(VLOOKUP(D201,'[4]Docencia y Recursos Humanos '!$E:$F,2,FALSE),IFERROR(VLOOKUP(D201,[4]Estudiantes!$E:$F,2,FALSE),IFERROR(VLOOKUP(D201,'[4]Gestion Administrativa'!$E:$F,2,FALSE),IFERROR(VLOOKUP(D201,'[4]Gestion Academica'!$E:$F,2,FALSE),IFERROR(VLOOKUP(D201,[4]Graduados!$E:$F,2,FALSE),IFERROR(VLOOKUP(D201,'[4]Gestión del Conocimiento'!$E:$F,2,FALSE),IFERROR(VLOOKUP(D201,[4]Gobernabilidad!$E:$F,2,FALSE),IFERROR(VLOOKUP(D201,'[4]NIVEL DE ES Y  SISTEMA NACIONAL'!$E:$F,2,FALSE),VLOOKUP(D201,'[4]Lo Esencial'!$E:$F,2,0))))))))))))</f>
        <v>Realización de todas las actividades culturales de la CLE/ELCE:                                         ELCE 51-1  La francofonía, ELCE 52-1. Festival  de la lectura        ELCE 53-1fiesta de la música          ELCE 54-1el aniversario de la carrera ELCE 55-1 la semana de la lengua italiana  ELCE 56-1, acción de gracias. ELCE 57-1 Festival del cine asiático ELCE 58-1 Festival del cine brasileño.</v>
      </c>
      <c r="D202" s="31"/>
      <c r="E202" s="116"/>
      <c r="F202" s="116"/>
      <c r="G202" s="116"/>
      <c r="H202" s="94"/>
      <c r="I202" s="94"/>
      <c r="J202" s="94"/>
      <c r="K202" s="135"/>
    </row>
    <row r="203" spans="3:11" thickBot="1" x14ac:dyDescent="0.35">
      <c r="C203" s="544" t="s">
        <v>2080</v>
      </c>
      <c r="F203" s="116"/>
      <c r="G203" s="94"/>
      <c r="H203" s="94"/>
      <c r="I203" s="94"/>
    </row>
    <row r="204" spans="3:11" ht="30.75" thickBot="1" x14ac:dyDescent="0.3">
      <c r="C204" s="152" t="s">
        <v>44</v>
      </c>
      <c r="D204" s="152" t="s">
        <v>55</v>
      </c>
      <c r="E204" s="159" t="s">
        <v>57</v>
      </c>
      <c r="F204" s="158" t="s">
        <v>27</v>
      </c>
      <c r="G204" s="156" t="s">
        <v>195</v>
      </c>
      <c r="H204" s="159" t="s">
        <v>46</v>
      </c>
      <c r="I204" s="156" t="s">
        <v>196</v>
      </c>
      <c r="J204" s="156" t="s">
        <v>478</v>
      </c>
      <c r="K204" s="156" t="s">
        <v>479</v>
      </c>
    </row>
    <row r="205" spans="3:11" x14ac:dyDescent="0.25">
      <c r="C205" s="260" t="s">
        <v>490</v>
      </c>
      <c r="D205" s="261"/>
      <c r="E205" s="259">
        <f>HLOOKUP(C205,$AH$2:$BU$3,2,0)</f>
        <v>2500</v>
      </c>
      <c r="F205" s="120">
        <f t="shared" ref="F205:F211" si="6">D205*E205</f>
        <v>0</v>
      </c>
      <c r="G205" s="184" t="s">
        <v>194</v>
      </c>
      <c r="H205" s="165" t="s">
        <v>1516</v>
      </c>
      <c r="I205" s="202" t="s">
        <v>1515</v>
      </c>
      <c r="J205" s="258" t="s">
        <v>188</v>
      </c>
      <c r="K205" s="121" t="s">
        <v>467</v>
      </c>
    </row>
    <row r="206" spans="3:11" x14ac:dyDescent="0.25">
      <c r="C206" s="164" t="s">
        <v>2067</v>
      </c>
      <c r="D206" s="181">
        <v>100</v>
      </c>
      <c r="E206" s="146">
        <v>30</v>
      </c>
      <c r="F206" s="120">
        <f t="shared" si="6"/>
        <v>3000</v>
      </c>
      <c r="G206" s="184" t="s">
        <v>193</v>
      </c>
      <c r="H206" s="165" t="s">
        <v>377</v>
      </c>
      <c r="I206" s="153" t="str">
        <f>VLOOKUP(H206,[4]Presupuesto!$B$8:$C$583,2,0)</f>
        <v>ALIMENTOS Y BEBIDAS PARA PERSONAS (31100-00)</v>
      </c>
      <c r="J206" s="540" t="s">
        <v>546</v>
      </c>
      <c r="K206" s="121" t="s">
        <v>469</v>
      </c>
    </row>
    <row r="207" spans="3:11" x14ac:dyDescent="0.25">
      <c r="C207" s="164" t="s">
        <v>2068</v>
      </c>
      <c r="D207" s="181">
        <v>10</v>
      </c>
      <c r="E207" s="146">
        <v>20</v>
      </c>
      <c r="F207" s="120">
        <f t="shared" si="6"/>
        <v>200</v>
      </c>
      <c r="G207" s="184" t="s">
        <v>193</v>
      </c>
      <c r="H207" s="165" t="s">
        <v>850</v>
      </c>
      <c r="I207" s="153" t="str">
        <f>VLOOKUP(H207,[4]Presupuesto!$B$8:$C$583,2,0)</f>
        <v>OTROS ALQUILERES</v>
      </c>
      <c r="J207" s="121" t="s">
        <v>546</v>
      </c>
      <c r="K207" s="121" t="s">
        <v>469</v>
      </c>
    </row>
    <row r="208" spans="3:11" x14ac:dyDescent="0.25">
      <c r="C208" s="164" t="s">
        <v>2069</v>
      </c>
      <c r="D208" s="181">
        <v>1</v>
      </c>
      <c r="E208" s="146">
        <v>750</v>
      </c>
      <c r="F208" s="120">
        <f t="shared" si="6"/>
        <v>750</v>
      </c>
      <c r="G208" s="184" t="s">
        <v>193</v>
      </c>
      <c r="H208" s="165" t="s">
        <v>969</v>
      </c>
      <c r="I208" s="153" t="str">
        <f>VLOOKUP(H208,[4]Presupuesto!$B$8:$C$583,2,0)</f>
        <v>SERVICIOS CEREMONIAL Y PROTOCOLO</v>
      </c>
      <c r="J208" s="121" t="s">
        <v>546</v>
      </c>
      <c r="K208" s="121" t="s">
        <v>469</v>
      </c>
    </row>
    <row r="209" spans="3:11" x14ac:dyDescent="0.25">
      <c r="C209" s="164" t="s">
        <v>2070</v>
      </c>
      <c r="D209" s="181">
        <v>1</v>
      </c>
      <c r="E209" s="146">
        <v>900</v>
      </c>
      <c r="F209" s="120">
        <f t="shared" si="6"/>
        <v>900</v>
      </c>
      <c r="G209" s="184" t="s">
        <v>193</v>
      </c>
      <c r="H209" s="165" t="s">
        <v>360</v>
      </c>
      <c r="I209" s="153" t="str">
        <f>VLOOKUP(H209,[4]Presupuesto!$B$8:$C$583,2,0)</f>
        <v>IMPRENTA, PUBLIC. Y REPRODUC. (25300-00)</v>
      </c>
      <c r="J209" s="121" t="s">
        <v>546</v>
      </c>
      <c r="K209" s="121" t="s">
        <v>469</v>
      </c>
    </row>
    <row r="210" spans="3:11" x14ac:dyDescent="0.25">
      <c r="C210" s="164" t="s">
        <v>2071</v>
      </c>
      <c r="D210" s="181">
        <v>2</v>
      </c>
      <c r="E210" s="146">
        <v>300</v>
      </c>
      <c r="F210" s="120">
        <f t="shared" si="6"/>
        <v>600</v>
      </c>
      <c r="G210" s="184" t="s">
        <v>193</v>
      </c>
      <c r="H210" s="165" t="s">
        <v>992</v>
      </c>
      <c r="I210" s="153" t="str">
        <f>VLOOKUP(H210,[4]Presupuesto!$B$8:$C$583,2,0)</f>
        <v>HILADOS Y TELAS</v>
      </c>
      <c r="J210" s="121" t="s">
        <v>546</v>
      </c>
      <c r="K210" s="121" t="s">
        <v>469</v>
      </c>
    </row>
    <row r="211" spans="3:11" x14ac:dyDescent="0.25">
      <c r="C211" s="164" t="s">
        <v>2072</v>
      </c>
      <c r="D211" s="181">
        <v>6</v>
      </c>
      <c r="E211" s="146">
        <v>50</v>
      </c>
      <c r="F211" s="120">
        <f t="shared" si="6"/>
        <v>300</v>
      </c>
      <c r="G211" s="184" t="s">
        <v>193</v>
      </c>
      <c r="H211" s="165" t="s">
        <v>1057</v>
      </c>
      <c r="I211" s="153" t="str">
        <f>VLOOKUP(H211,[4]Presupuesto!$B$8:$C$583,2,0)</f>
        <v>TINTES, PINTURAS Y COLORANTES</v>
      </c>
      <c r="J211" s="121" t="s">
        <v>546</v>
      </c>
      <c r="K211" s="121" t="s">
        <v>469</v>
      </c>
    </row>
    <row r="212" spans="3:11" s="762" customFormat="1" ht="14.45" x14ac:dyDescent="0.3">
      <c r="C212" s="763"/>
      <c r="D212" s="764"/>
      <c r="E212" s="759"/>
      <c r="F212" s="759"/>
      <c r="G212" s="760"/>
      <c r="H212" s="761"/>
      <c r="I212" s="759"/>
      <c r="J212" s="761"/>
      <c r="K212" s="761"/>
    </row>
    <row r="213" spans="3:11" thickBot="1" x14ac:dyDescent="0.35">
      <c r="G213" s="108"/>
    </row>
    <row r="214" spans="3:11" thickBot="1" x14ac:dyDescent="0.35">
      <c r="C214" s="180" t="s">
        <v>53</v>
      </c>
      <c r="D214" s="131">
        <f>SUM(F220:F222)</f>
        <v>19950</v>
      </c>
      <c r="G214" s="108"/>
    </row>
    <row r="215" spans="3:11" ht="14.45" x14ac:dyDescent="0.3">
      <c r="G215" s="108"/>
    </row>
    <row r="216" spans="3:11" ht="15.6" x14ac:dyDescent="0.3">
      <c r="C216" s="233" t="s">
        <v>2081</v>
      </c>
      <c r="D216" s="234" t="s">
        <v>1992</v>
      </c>
      <c r="E216" s="94"/>
      <c r="F216" s="116"/>
      <c r="G216" s="542"/>
      <c r="H216" s="543"/>
      <c r="I216" s="94"/>
      <c r="J216" s="94"/>
      <c r="K216" s="135"/>
    </row>
    <row r="217" spans="3:11" ht="18.75" x14ac:dyDescent="0.25">
      <c r="C217" s="247" t="s">
        <v>2082</v>
      </c>
      <c r="D217" s="31"/>
      <c r="E217" s="94"/>
      <c r="F217" s="72">
        <v>9</v>
      </c>
      <c r="G217" s="247"/>
      <c r="H217" s="31"/>
      <c r="I217" s="94"/>
      <c r="J217" s="94"/>
      <c r="K217" s="135"/>
    </row>
    <row r="218" spans="3:11" thickBot="1" x14ac:dyDescent="0.35">
      <c r="F218" s="116"/>
      <c r="G218" s="94"/>
      <c r="H218" s="94"/>
      <c r="I218" s="94"/>
    </row>
    <row r="219" spans="3:11" ht="30.75" thickBot="1" x14ac:dyDescent="0.3">
      <c r="C219" s="152" t="s">
        <v>44</v>
      </c>
      <c r="D219" s="152" t="s">
        <v>55</v>
      </c>
      <c r="E219" s="159" t="s">
        <v>57</v>
      </c>
      <c r="F219" s="158" t="s">
        <v>27</v>
      </c>
      <c r="G219" s="156" t="s">
        <v>195</v>
      </c>
      <c r="H219" s="159" t="s">
        <v>46</v>
      </c>
      <c r="I219" s="156" t="s">
        <v>196</v>
      </c>
      <c r="J219" s="156" t="s">
        <v>478</v>
      </c>
      <c r="K219" s="156" t="s">
        <v>479</v>
      </c>
    </row>
    <row r="220" spans="3:11" x14ac:dyDescent="0.25">
      <c r="C220" s="260" t="s">
        <v>522</v>
      </c>
      <c r="D220" s="261">
        <v>0</v>
      </c>
      <c r="E220" s="259"/>
      <c r="F220" s="120">
        <f>D220*E220</f>
        <v>0</v>
      </c>
      <c r="G220" s="184" t="s">
        <v>193</v>
      </c>
      <c r="H220" s="165" t="s">
        <v>956</v>
      </c>
      <c r="I220" s="153" t="str">
        <f>VLOOKUP(H220,[4]Presupuesto!$B$8:$C$583,2,0)</f>
        <v>VIATICOS AL EXTERIOR</v>
      </c>
      <c r="J220" s="258" t="s">
        <v>172</v>
      </c>
      <c r="K220" s="121" t="s">
        <v>480</v>
      </c>
    </row>
    <row r="221" spans="3:11" x14ac:dyDescent="0.25">
      <c r="C221" s="164" t="s">
        <v>2083</v>
      </c>
      <c r="D221" s="181">
        <v>1</v>
      </c>
      <c r="E221" s="146">
        <v>16800</v>
      </c>
      <c r="F221" s="120">
        <f>D221*E221</f>
        <v>16800</v>
      </c>
      <c r="G221" s="184" t="s">
        <v>193</v>
      </c>
      <c r="H221" s="165" t="s">
        <v>944</v>
      </c>
      <c r="I221" s="153" t="str">
        <f>VLOOKUP(H221,[4]Presupuesto!$B$8:$C$583,2,0)</f>
        <v>PASAJES AL EXTERIOR</v>
      </c>
      <c r="J221" s="121" t="s">
        <v>189</v>
      </c>
      <c r="K221" s="121" t="s">
        <v>463</v>
      </c>
    </row>
    <row r="222" spans="3:11" x14ac:dyDescent="0.25">
      <c r="C222" s="164" t="s">
        <v>2084</v>
      </c>
      <c r="D222" s="181">
        <v>1</v>
      </c>
      <c r="E222" s="146">
        <v>3150</v>
      </c>
      <c r="F222" s="120">
        <f>D222*E222</f>
        <v>3150</v>
      </c>
      <c r="G222" s="184" t="s">
        <v>193</v>
      </c>
      <c r="H222" s="165" t="s">
        <v>932</v>
      </c>
      <c r="I222" s="153" t="str">
        <f>VLOOKUP(H222,[4]Presupuesto!$B$8:$C$583,2,0)</f>
        <v>OTROS SERVICIOS COMERCIALES Y FINANCIEROS</v>
      </c>
      <c r="J222" s="121" t="s">
        <v>189</v>
      </c>
      <c r="K222" s="121" t="s">
        <v>463</v>
      </c>
    </row>
    <row r="223" spans="3:11" ht="14.45" x14ac:dyDescent="0.3">
      <c r="G223" s="108"/>
    </row>
    <row r="224" spans="3:11" thickBot="1" x14ac:dyDescent="0.35">
      <c r="G224" s="108"/>
    </row>
    <row r="225" spans="3:11" thickBot="1" x14ac:dyDescent="0.35">
      <c r="C225" s="180" t="s">
        <v>53</v>
      </c>
      <c r="D225" s="131">
        <f>SUM(F231:F240)</f>
        <v>107675</v>
      </c>
      <c r="G225" s="108"/>
    </row>
    <row r="226" spans="3:11" ht="14.45" x14ac:dyDescent="0.3">
      <c r="G226" s="108"/>
    </row>
    <row r="227" spans="3:11" ht="15.6" x14ac:dyDescent="0.3">
      <c r="C227" s="233" t="s">
        <v>2081</v>
      </c>
      <c r="D227" s="234" t="s">
        <v>2085</v>
      </c>
      <c r="E227" s="94"/>
      <c r="F227" s="116"/>
      <c r="G227" s="542"/>
      <c r="H227" s="543"/>
      <c r="I227" s="94"/>
      <c r="J227" s="94"/>
      <c r="K227" s="135"/>
    </row>
    <row r="228" spans="3:11" ht="18" x14ac:dyDescent="0.3">
      <c r="C228" s="247" t="s">
        <v>2086</v>
      </c>
      <c r="D228" s="31"/>
      <c r="E228" s="94"/>
      <c r="F228" s="72">
        <v>10</v>
      </c>
      <c r="G228" s="247"/>
      <c r="H228" s="31"/>
      <c r="I228" s="94"/>
      <c r="J228" s="94"/>
      <c r="K228" s="135"/>
    </row>
    <row r="229" spans="3:11" thickBot="1" x14ac:dyDescent="0.35">
      <c r="F229" s="116"/>
      <c r="G229" s="94"/>
      <c r="H229" s="94"/>
      <c r="I229" s="94"/>
    </row>
    <row r="230" spans="3:11" ht="30.75" thickBot="1" x14ac:dyDescent="0.3">
      <c r="C230" s="152" t="s">
        <v>44</v>
      </c>
      <c r="D230" s="152" t="s">
        <v>55</v>
      </c>
      <c r="E230" s="159" t="s">
        <v>57</v>
      </c>
      <c r="F230" s="158" t="s">
        <v>27</v>
      </c>
      <c r="G230" s="156" t="s">
        <v>195</v>
      </c>
      <c r="H230" s="159" t="s">
        <v>46</v>
      </c>
      <c r="I230" s="156" t="s">
        <v>196</v>
      </c>
      <c r="J230" s="156" t="s">
        <v>478</v>
      </c>
      <c r="K230" s="156" t="s">
        <v>479</v>
      </c>
    </row>
    <row r="231" spans="3:11" x14ac:dyDescent="0.25">
      <c r="C231" s="260" t="s">
        <v>522</v>
      </c>
      <c r="D231" s="261">
        <v>0</v>
      </c>
      <c r="E231" s="259"/>
      <c r="F231" s="120">
        <f t="shared" ref="F231:F240" si="7">D231*E231</f>
        <v>0</v>
      </c>
      <c r="G231" s="184" t="s">
        <v>194</v>
      </c>
      <c r="H231" s="165" t="s">
        <v>956</v>
      </c>
      <c r="I231" s="153" t="str">
        <f>VLOOKUP(H231,[4]Presupuesto!$B$8:$C$583,2,0)</f>
        <v>VIATICOS AL EXTERIOR</v>
      </c>
      <c r="J231" s="258" t="s">
        <v>172</v>
      </c>
      <c r="K231" s="121" t="s">
        <v>480</v>
      </c>
    </row>
    <row r="232" spans="3:11" ht="14.45" x14ac:dyDescent="0.3">
      <c r="C232" s="164" t="s">
        <v>2087</v>
      </c>
      <c r="D232" s="181">
        <v>1</v>
      </c>
      <c r="E232" s="146">
        <v>30000</v>
      </c>
      <c r="F232" s="120">
        <f t="shared" si="7"/>
        <v>30000</v>
      </c>
      <c r="G232" s="184" t="s">
        <v>194</v>
      </c>
      <c r="H232" s="165" t="s">
        <v>850</v>
      </c>
      <c r="I232" s="153" t="str">
        <f>VLOOKUP(H232,[4]Presupuesto!$B$8:$C$583,2,0)</f>
        <v>OTROS ALQUILERES</v>
      </c>
      <c r="J232" s="121" t="s">
        <v>189</v>
      </c>
      <c r="K232" s="121" t="s">
        <v>463</v>
      </c>
    </row>
    <row r="233" spans="3:11" ht="14.45" x14ac:dyDescent="0.3">
      <c r="C233" s="164" t="s">
        <v>2088</v>
      </c>
      <c r="D233" s="181">
        <v>1</v>
      </c>
      <c r="E233" s="146">
        <v>1200</v>
      </c>
      <c r="F233" s="120">
        <f t="shared" si="7"/>
        <v>1200</v>
      </c>
      <c r="G233" s="184" t="s">
        <v>194</v>
      </c>
      <c r="H233" s="165" t="s">
        <v>992</v>
      </c>
      <c r="I233" s="153" t="str">
        <f>VLOOKUP(H233,[4]Presupuesto!$B$8:$C$583,2,0)</f>
        <v>HILADOS Y TELAS</v>
      </c>
      <c r="J233" s="121" t="s">
        <v>189</v>
      </c>
      <c r="K233" s="121" t="s">
        <v>463</v>
      </c>
    </row>
    <row r="234" spans="3:11" ht="14.45" x14ac:dyDescent="0.3">
      <c r="C234" s="164" t="s">
        <v>2079</v>
      </c>
      <c r="D234" s="181">
        <v>1</v>
      </c>
      <c r="E234" s="146">
        <v>27825</v>
      </c>
      <c r="F234" s="120">
        <f t="shared" si="7"/>
        <v>27825</v>
      </c>
      <c r="G234" s="184" t="s">
        <v>194</v>
      </c>
      <c r="H234" s="165" t="s">
        <v>377</v>
      </c>
      <c r="I234" s="153" t="str">
        <f>VLOOKUP(H234,[4]Presupuesto!$B$8:$C$583,2,0)</f>
        <v>ALIMENTOS Y BEBIDAS PARA PERSONAS (31100-00)</v>
      </c>
      <c r="J234" s="121" t="str">
        <f t="shared" ref="J234:J240" si="8">$J$17</f>
        <v>Docencia y Recursos Humanos</v>
      </c>
      <c r="K234" s="121"/>
    </row>
    <row r="235" spans="3:11" ht="14.45" x14ac:dyDescent="0.3">
      <c r="C235" s="164" t="s">
        <v>2089</v>
      </c>
      <c r="D235" s="181">
        <v>1</v>
      </c>
      <c r="E235" s="146">
        <v>600</v>
      </c>
      <c r="F235" s="120">
        <f t="shared" si="7"/>
        <v>600</v>
      </c>
      <c r="G235" s="184" t="s">
        <v>194</v>
      </c>
      <c r="H235" s="165" t="s">
        <v>1057</v>
      </c>
      <c r="I235" s="153" t="str">
        <f>VLOOKUP(H235,[4]Presupuesto!$B$8:$C$583,2,0)</f>
        <v>TINTES, PINTURAS Y COLORANTES</v>
      </c>
      <c r="J235" s="121" t="str">
        <f t="shared" si="8"/>
        <v>Docencia y Recursos Humanos</v>
      </c>
      <c r="K235" s="121"/>
    </row>
    <row r="236" spans="3:11" ht="14.45" x14ac:dyDescent="0.3">
      <c r="C236" s="164" t="s">
        <v>2090</v>
      </c>
      <c r="D236" s="181">
        <v>1</v>
      </c>
      <c r="E236" s="146">
        <v>15000</v>
      </c>
      <c r="F236" s="120">
        <f t="shared" si="7"/>
        <v>15000</v>
      </c>
      <c r="G236" s="184" t="s">
        <v>194</v>
      </c>
      <c r="H236" s="165" t="s">
        <v>360</v>
      </c>
      <c r="I236" s="153" t="str">
        <f>VLOOKUP(H236,[4]Presupuesto!$B$8:$C$583,2,0)</f>
        <v>IMPRENTA, PUBLIC. Y REPRODUC. (25300-00)</v>
      </c>
      <c r="J236" s="121" t="str">
        <f t="shared" si="8"/>
        <v>Docencia y Recursos Humanos</v>
      </c>
      <c r="K236" s="121"/>
    </row>
    <row r="237" spans="3:11" ht="14.45" x14ac:dyDescent="0.3">
      <c r="C237" s="164" t="s">
        <v>2091</v>
      </c>
      <c r="D237" s="181">
        <v>1</v>
      </c>
      <c r="E237" s="146">
        <v>7500</v>
      </c>
      <c r="F237" s="120">
        <f t="shared" si="7"/>
        <v>7500</v>
      </c>
      <c r="G237" s="184" t="s">
        <v>194</v>
      </c>
      <c r="H237" s="165" t="s">
        <v>371</v>
      </c>
      <c r="I237" s="153" t="str">
        <f>VLOOKUP(H237,[4]Presupuesto!$B$8:$C$583,2,0)</f>
        <v>SERVICIOS DE CEREMONIAL Y PROTOCOLO (29100-00)</v>
      </c>
      <c r="J237" s="121" t="str">
        <f t="shared" si="8"/>
        <v>Docencia y Recursos Humanos</v>
      </c>
      <c r="K237" s="121"/>
    </row>
    <row r="238" spans="3:11" ht="14.45" x14ac:dyDescent="0.3">
      <c r="C238" s="164" t="s">
        <v>2092</v>
      </c>
      <c r="D238" s="181">
        <v>1</v>
      </c>
      <c r="E238" s="146">
        <v>18000</v>
      </c>
      <c r="F238" s="120">
        <f t="shared" si="7"/>
        <v>18000</v>
      </c>
      <c r="G238" s="184" t="s">
        <v>194</v>
      </c>
      <c r="H238" s="165" t="s">
        <v>380</v>
      </c>
      <c r="I238" s="153" t="str">
        <f>VLOOKUP(H238,[4]Presupuesto!$B$8:$C$583,2,0)</f>
        <v>ACABADOS Y TEXTILES</v>
      </c>
      <c r="J238" s="121" t="str">
        <f t="shared" si="8"/>
        <v>Docencia y Recursos Humanos</v>
      </c>
      <c r="K238" s="121"/>
    </row>
    <row r="239" spans="3:11" ht="14.45" x14ac:dyDescent="0.3">
      <c r="C239" s="164" t="s">
        <v>2093</v>
      </c>
      <c r="D239" s="181">
        <v>1</v>
      </c>
      <c r="E239" s="146">
        <v>2000</v>
      </c>
      <c r="F239" s="120">
        <f t="shared" si="7"/>
        <v>2000</v>
      </c>
      <c r="G239" s="184" t="s">
        <v>194</v>
      </c>
      <c r="H239" s="165" t="s">
        <v>382</v>
      </c>
      <c r="I239" s="153" t="str">
        <f>VLOOKUP(H239,[4]Presupuesto!$B$8:$C$583,2,0)</f>
        <v>PRODUCTOS DE PAPEL Y CARTON (33400-00)</v>
      </c>
      <c r="J239" s="121" t="str">
        <f t="shared" si="8"/>
        <v>Docencia y Recursos Humanos</v>
      </c>
      <c r="K239" s="121"/>
    </row>
    <row r="240" spans="3:11" ht="14.45" x14ac:dyDescent="0.3">
      <c r="C240" s="164" t="s">
        <v>2094</v>
      </c>
      <c r="D240" s="181">
        <v>1</v>
      </c>
      <c r="E240" s="146">
        <v>5550</v>
      </c>
      <c r="F240" s="120">
        <f t="shared" si="7"/>
        <v>5550</v>
      </c>
      <c r="G240" s="184" t="s">
        <v>194</v>
      </c>
      <c r="H240" s="165" t="s">
        <v>1144</v>
      </c>
      <c r="I240" s="153" t="str">
        <f>VLOOKUP(H240,[4]Presupuesto!$B$8:$C$583,2,0)</f>
        <v>OTROS RESPUESTOS Y ACCESORIOS MENORES</v>
      </c>
      <c r="J240" s="121" t="str">
        <f t="shared" si="8"/>
        <v>Docencia y Recursos Humanos</v>
      </c>
      <c r="K240" s="121"/>
    </row>
    <row r="242" spans="3:12" thickBot="1" x14ac:dyDescent="0.35"/>
    <row r="243" spans="3:12" thickBot="1" x14ac:dyDescent="0.35">
      <c r="C243" s="180" t="s">
        <v>53</v>
      </c>
      <c r="D243" s="131">
        <f>SUM(F250)</f>
        <v>4000</v>
      </c>
      <c r="F243" s="72"/>
      <c r="G243" s="97"/>
      <c r="H243" s="72"/>
      <c r="I243" s="72"/>
    </row>
    <row r="244" spans="3:12" ht="14.45" x14ac:dyDescent="0.3">
      <c r="C244" s="72"/>
      <c r="D244" s="31"/>
      <c r="E244" s="116"/>
      <c r="F244" s="116"/>
      <c r="G244" s="116"/>
      <c r="H244" s="94"/>
      <c r="I244" s="94"/>
      <c r="J244" s="94"/>
      <c r="K244" s="135"/>
    </row>
    <row r="245" spans="3:12" ht="14.45" x14ac:dyDescent="0.3">
      <c r="C245" s="72"/>
      <c r="D245" s="31"/>
      <c r="E245" s="116"/>
      <c r="F245" s="116"/>
      <c r="G245" s="116"/>
      <c r="H245" s="94"/>
      <c r="I245" s="94"/>
      <c r="J245" s="94"/>
      <c r="K245" s="135"/>
    </row>
    <row r="246" spans="3:12" ht="15.6" x14ac:dyDescent="0.3">
      <c r="C246" s="233" t="s">
        <v>2095</v>
      </c>
      <c r="D246" s="234" t="s">
        <v>1757</v>
      </c>
      <c r="E246" s="116"/>
      <c r="F246" s="116"/>
      <c r="G246" s="116"/>
      <c r="H246" s="94"/>
      <c r="I246" s="94"/>
      <c r="J246" s="94"/>
      <c r="K246" s="135"/>
    </row>
    <row r="247" spans="3:12" ht="18.75" x14ac:dyDescent="0.25">
      <c r="C247" s="247" t="s">
        <v>2244</v>
      </c>
      <c r="D247" s="31"/>
      <c r="E247" s="116"/>
      <c r="F247" s="116"/>
      <c r="G247" s="116"/>
      <c r="H247" s="94"/>
      <c r="I247" s="94"/>
      <c r="J247" s="94"/>
      <c r="K247" s="135"/>
    </row>
    <row r="248" spans="3:12" thickBot="1" x14ac:dyDescent="0.35">
      <c r="F248" s="116"/>
      <c r="G248" s="94"/>
      <c r="H248" s="94"/>
      <c r="I248" s="94"/>
    </row>
    <row r="249" spans="3:12" ht="30.75" thickBot="1" x14ac:dyDescent="0.3">
      <c r="C249" s="152" t="s">
        <v>44</v>
      </c>
      <c r="D249" s="157" t="s">
        <v>55</v>
      </c>
      <c r="E249" s="159" t="s">
        <v>57</v>
      </c>
      <c r="F249" s="158" t="s">
        <v>27</v>
      </c>
      <c r="G249" s="156" t="s">
        <v>195</v>
      </c>
      <c r="H249" s="159" t="s">
        <v>46</v>
      </c>
      <c r="I249" s="156" t="s">
        <v>196</v>
      </c>
      <c r="J249" s="156" t="s">
        <v>478</v>
      </c>
      <c r="K249" s="156" t="s">
        <v>479</v>
      </c>
      <c r="L249" s="156" t="s">
        <v>535</v>
      </c>
    </row>
    <row r="250" spans="3:12" x14ac:dyDescent="0.25">
      <c r="C250" s="164" t="s">
        <v>2096</v>
      </c>
      <c r="D250" s="181">
        <v>4</v>
      </c>
      <c r="E250" s="138">
        <v>1000</v>
      </c>
      <c r="F250" s="120">
        <f>D250*E250</f>
        <v>4000</v>
      </c>
      <c r="G250" s="184" t="s">
        <v>193</v>
      </c>
      <c r="H250" s="165" t="s">
        <v>1272</v>
      </c>
      <c r="I250" s="153" t="str">
        <f>VLOOKUP(H250,[4]Presupuesto!$B$8:$C$583,2,0)</f>
        <v>BECAS PROFESIONALIZANTES DOCENTE (PLAN DE REFORMA)</v>
      </c>
      <c r="J250" s="258" t="s">
        <v>179</v>
      </c>
      <c r="K250" s="121" t="s">
        <v>466</v>
      </c>
      <c r="L250" s="541" t="s">
        <v>179</v>
      </c>
    </row>
    <row r="252" spans="3:12" thickBot="1" x14ac:dyDescent="0.35"/>
    <row r="253" spans="3:12" thickBot="1" x14ac:dyDescent="0.35">
      <c r="C253" s="180" t="s">
        <v>53</v>
      </c>
      <c r="D253" s="131">
        <f>SUM(F260:F261)</f>
        <v>8400</v>
      </c>
      <c r="F253" s="72"/>
      <c r="G253" s="97"/>
      <c r="H253" s="72"/>
      <c r="I253" s="72"/>
    </row>
    <row r="254" spans="3:12" ht="14.45" x14ac:dyDescent="0.3">
      <c r="C254" s="72"/>
      <c r="D254" s="31"/>
      <c r="E254" s="116"/>
      <c r="F254" s="116"/>
      <c r="G254" s="116"/>
      <c r="H254" s="94"/>
      <c r="I254" s="94"/>
      <c r="J254" s="94"/>
      <c r="K254" s="135"/>
    </row>
    <row r="255" spans="3:12" ht="14.45" x14ac:dyDescent="0.3">
      <c r="C255" s="72"/>
      <c r="D255" s="31"/>
      <c r="E255" s="116"/>
      <c r="F255" s="116"/>
      <c r="G255" s="116"/>
      <c r="H255" s="94"/>
      <c r="I255" s="94"/>
      <c r="J255" s="94"/>
      <c r="K255" s="135"/>
    </row>
    <row r="256" spans="3:12" ht="15.6" x14ac:dyDescent="0.3">
      <c r="C256" s="233" t="s">
        <v>458</v>
      </c>
      <c r="D256" s="234" t="s">
        <v>1760</v>
      </c>
      <c r="E256" s="116"/>
      <c r="F256" s="116"/>
      <c r="G256" s="116"/>
      <c r="H256" s="94"/>
      <c r="I256" s="94"/>
      <c r="J256" s="94"/>
      <c r="K256" s="135"/>
    </row>
    <row r="257" spans="3:11" ht="18" x14ac:dyDescent="0.3">
      <c r="C257" s="247" t="str">
        <f>IFERROR(VLOOKUP(D256,'[5]Desarrollo e Innov. Curricular'!$E:$F,2,FALSE),IFERROR(VLOOKUP(D256,[5]Investigación!$E:$F,2,FALSE),IFERROR(VLOOKUP(D256,'[5]Vinculación Univ. Sociedad'!$E:$F,2,FALSE),IFERROR(VLOOKUP(D256,'[5]Docencia y Profesorado Universi'!$E:$F,2,FALSE),IFERROR(VLOOKUP(D256,[5]Estudiantes!$E:$F,2,FALSE),IFERROR(VLOOKUP(D256,'[5]Gestion Administrativa'!#REF!,2,FALSE),IFERROR(VLOOKUP(D256,'[5]Gestion Academica'!$E:$F,2,FALSE),IFERROR(VLOOKUP(D256,[5]Graduados!$E:$F,2,FALSE),IFERROR(VLOOKUP(D256,'[5]Gestión del Conocimiento'!$E:$F,2,FALSE),IFERROR(VLOOKUP(D256,[5]Gobernabilidad!$E:$F,2,FALSE),IFERROR(VLOOKUP(D256,'[5]NIVEL DE ES Y  SISTEMA NACIONAL'!$E:$F,2,FALSE),VLOOKUP(D256,'[5]Lo Esencial'!$E:$F,2,0))))))))))))</f>
        <v>Para retribuir a la sociedad en general, se identifican los espacios públicos que permitan realizar la práctica profesional y se establecen convenios.</v>
      </c>
      <c r="D257" s="31"/>
      <c r="E257" s="116"/>
      <c r="F257" s="116"/>
      <c r="G257" s="116"/>
      <c r="H257" s="94"/>
      <c r="I257" s="94"/>
      <c r="J257" s="94"/>
      <c r="K257" s="135"/>
    </row>
    <row r="258" spans="3:11" thickBot="1" x14ac:dyDescent="0.35">
      <c r="F258" s="116"/>
      <c r="G258" s="94"/>
      <c r="H258" s="94"/>
      <c r="I258" s="94"/>
    </row>
    <row r="259" spans="3:11" ht="30.75" thickBot="1" x14ac:dyDescent="0.3">
      <c r="C259" s="152" t="s">
        <v>44</v>
      </c>
      <c r="D259" s="152" t="s">
        <v>55</v>
      </c>
      <c r="E259" s="159" t="s">
        <v>57</v>
      </c>
      <c r="F259" s="158" t="s">
        <v>27</v>
      </c>
      <c r="G259" s="156" t="s">
        <v>195</v>
      </c>
      <c r="H259" s="159" t="s">
        <v>46</v>
      </c>
      <c r="I259" s="156" t="s">
        <v>196</v>
      </c>
      <c r="J259" s="156" t="s">
        <v>478</v>
      </c>
      <c r="K259" s="156" t="s">
        <v>479</v>
      </c>
    </row>
    <row r="260" spans="3:11" x14ac:dyDescent="0.25">
      <c r="C260" s="260" t="s">
        <v>509</v>
      </c>
      <c r="D260" s="261"/>
      <c r="E260" s="259">
        <f>HLOOKUP(C260,$AH$2:$BU$3,2,0)</f>
        <v>620</v>
      </c>
      <c r="F260" s="120">
        <f>D260*E260</f>
        <v>0</v>
      </c>
      <c r="G260" s="184" t="s">
        <v>194</v>
      </c>
      <c r="H260" s="165" t="s">
        <v>322</v>
      </c>
      <c r="I260" s="153" t="str">
        <f>VLOOKUP(H260,[5]Presupuesto!$B$11:$C$586,2,0)</f>
        <v>AGUINALDO Y DECIMOCUARTO MES (11500-00)</v>
      </c>
      <c r="J260" s="258" t="s">
        <v>189</v>
      </c>
      <c r="K260" s="121" t="s">
        <v>462</v>
      </c>
    </row>
    <row r="261" spans="3:11" x14ac:dyDescent="0.25">
      <c r="C261" s="164" t="s">
        <v>170</v>
      </c>
      <c r="D261" s="181">
        <v>14</v>
      </c>
      <c r="E261" s="146">
        <v>600</v>
      </c>
      <c r="F261" s="120">
        <f>D261*E261</f>
        <v>8400</v>
      </c>
      <c r="G261" s="184" t="s">
        <v>193</v>
      </c>
      <c r="H261" s="165" t="s">
        <v>390</v>
      </c>
      <c r="I261" s="153" t="str">
        <f>VLOOKUP(H261,[5]Presupuesto!$B$11:$C$586,2,0)</f>
        <v>COMBUSTIBLES Y LUBRICANTES</v>
      </c>
      <c r="J261" s="121" t="s">
        <v>542</v>
      </c>
      <c r="K261" s="121" t="s">
        <v>480</v>
      </c>
    </row>
    <row r="262" spans="3:11" thickBot="1" x14ac:dyDescent="0.35"/>
    <row r="263" spans="3:11" thickBot="1" x14ac:dyDescent="0.35">
      <c r="C263" s="180" t="s">
        <v>53</v>
      </c>
      <c r="D263" s="131">
        <f>SUM(F270:F271)</f>
        <v>127750</v>
      </c>
      <c r="F263" s="72"/>
      <c r="G263" s="97"/>
      <c r="H263" s="72"/>
      <c r="I263" s="72"/>
    </row>
    <row r="264" spans="3:11" ht="14.45" x14ac:dyDescent="0.3">
      <c r="C264" s="72"/>
      <c r="D264" s="31"/>
      <c r="E264" s="116"/>
      <c r="F264" s="116"/>
      <c r="G264" s="116"/>
      <c r="H264" s="94"/>
      <c r="I264" s="94"/>
      <c r="J264" s="94"/>
      <c r="K264" s="135"/>
    </row>
    <row r="265" spans="3:11" ht="14.45" x14ac:dyDescent="0.3">
      <c r="C265" s="72"/>
      <c r="D265" s="31"/>
      <c r="E265" s="116"/>
      <c r="F265" s="116"/>
      <c r="G265" s="116"/>
      <c r="H265" s="94"/>
      <c r="I265" s="94"/>
      <c r="J265" s="94"/>
      <c r="K265" s="135"/>
    </row>
    <row r="266" spans="3:11" ht="15.6" x14ac:dyDescent="0.3">
      <c r="C266" s="233" t="s">
        <v>458</v>
      </c>
      <c r="D266" s="234" t="s">
        <v>1763</v>
      </c>
      <c r="E266" s="116"/>
      <c r="F266" s="116"/>
      <c r="G266" s="116"/>
      <c r="H266" s="94"/>
      <c r="I266" s="94"/>
      <c r="J266" s="94"/>
      <c r="K266" s="135"/>
    </row>
    <row r="267" spans="3:11" ht="18" x14ac:dyDescent="0.3">
      <c r="C267" s="247" t="str">
        <f>IFERROR(VLOOKUP(D266,'[5]Desarrollo e Innov. Curricular'!$E:$F,2,FALSE),IFERROR(VLOOKUP(D266,[5]Investigación!$E:$F,2,FALSE),IFERROR(VLOOKUP(D266,'[5]Vinculación Univ. Sociedad'!$E:$F,2,FALSE),IFERROR(VLOOKUP(D266,'[5]Docencia y Profesorado Universi'!$E:$F,2,FALSE),IFERROR(VLOOKUP(D266,[5]Estudiantes!$E:$F,2,FALSE),IFERROR(VLOOKUP(D266,'[5]Gestion Administrativa'!#REF!,2,FALSE),IFERROR(VLOOKUP(D266,'[5]Gestion Academica'!$E:$F,2,FALSE),IFERROR(VLOOKUP(D266,[5]Graduados!$E:$F,2,FALSE),IFERROR(VLOOKUP(D266,'[5]Gestión del Conocimiento'!$E:$F,2,FALSE),IFERROR(VLOOKUP(D266,[5]Gobernabilidad!$E:$F,2,FALSE),IFERROR(VLOOKUP(D266,'[5]NIVEL DE ES Y  SISTEMA NACIONAL'!$E:$F,2,FALSE),VLOOKUP(D266,'[5]Lo Esencial'!$E:$F,2,0))))))))))))</f>
        <v>En consideración a la necesidad de formación docente en los campos disciplinarios, generar propuestas especificas que incluyan la participacion de expertos internacionales</v>
      </c>
      <c r="D267" s="31"/>
      <c r="E267" s="116"/>
      <c r="F267" s="116"/>
      <c r="G267" s="116"/>
      <c r="H267" s="94"/>
      <c r="I267" s="94"/>
      <c r="J267" s="94"/>
      <c r="K267" s="135"/>
    </row>
    <row r="268" spans="3:11" thickBot="1" x14ac:dyDescent="0.35">
      <c r="F268" s="116"/>
      <c r="G268" s="94"/>
      <c r="H268" s="94"/>
      <c r="I268" s="94"/>
    </row>
    <row r="269" spans="3:11" ht="30.75" thickBot="1" x14ac:dyDescent="0.3">
      <c r="C269" s="152" t="s">
        <v>44</v>
      </c>
      <c r="D269" s="152" t="s">
        <v>55</v>
      </c>
      <c r="E269" s="159" t="s">
        <v>57</v>
      </c>
      <c r="F269" s="158" t="s">
        <v>27</v>
      </c>
      <c r="G269" s="156" t="s">
        <v>195</v>
      </c>
      <c r="H269" s="159" t="s">
        <v>46</v>
      </c>
      <c r="I269" s="156" t="s">
        <v>196</v>
      </c>
      <c r="J269" s="156" t="s">
        <v>478</v>
      </c>
      <c r="K269" s="156" t="s">
        <v>479</v>
      </c>
    </row>
    <row r="270" spans="3:11" x14ac:dyDescent="0.25">
      <c r="C270" s="260" t="s">
        <v>502</v>
      </c>
      <c r="D270" s="261">
        <v>35</v>
      </c>
      <c r="E270" s="259">
        <f>HLOOKUP(C270,$AH$2:$BU$3,2,0)</f>
        <v>1750</v>
      </c>
      <c r="F270" s="120">
        <f>D270*E270</f>
        <v>61250</v>
      </c>
      <c r="G270" s="184" t="s">
        <v>193</v>
      </c>
      <c r="H270" s="165" t="s">
        <v>322</v>
      </c>
      <c r="I270" s="153" t="str">
        <f>VLOOKUP(H270,[5]Presupuesto!$B$11:$C$586,2,0)</f>
        <v>AGUINALDO Y DECIMOCUARTO MES (11500-00)</v>
      </c>
      <c r="J270" s="258" t="s">
        <v>189</v>
      </c>
      <c r="K270" s="121" t="s">
        <v>462</v>
      </c>
    </row>
    <row r="271" spans="3:11" ht="14.45" x14ac:dyDescent="0.3">
      <c r="C271" s="164" t="s">
        <v>50</v>
      </c>
      <c r="D271" s="181">
        <v>7</v>
      </c>
      <c r="E271" s="146">
        <v>9500</v>
      </c>
      <c r="F271" s="120">
        <f>D271*E271</f>
        <v>66500</v>
      </c>
      <c r="G271" s="184" t="s">
        <v>193</v>
      </c>
      <c r="H271" s="165" t="s">
        <v>944</v>
      </c>
      <c r="I271" s="153" t="str">
        <f>VLOOKUP(H271,[5]Presupuesto!$B$11:$C$586,2,0)</f>
        <v>PASAJES AL EXTERIOR</v>
      </c>
      <c r="J271" s="121" t="str">
        <f>$J$17</f>
        <v>Docencia y Recursos Humanos</v>
      </c>
      <c r="K271" s="121" t="s">
        <v>480</v>
      </c>
    </row>
    <row r="273" spans="3:11" thickBot="1" x14ac:dyDescent="0.35"/>
    <row r="274" spans="3:11" thickBot="1" x14ac:dyDescent="0.35">
      <c r="C274" s="180" t="s">
        <v>53</v>
      </c>
      <c r="D274" s="131">
        <f>SUM(F281:F283)</f>
        <v>40000</v>
      </c>
      <c r="F274" s="72"/>
      <c r="G274" s="97"/>
      <c r="H274" s="72"/>
      <c r="I274" s="72"/>
    </row>
    <row r="275" spans="3:11" ht="14.45" x14ac:dyDescent="0.3">
      <c r="C275" s="72"/>
      <c r="D275" s="31"/>
      <c r="E275" s="116"/>
      <c r="F275" s="116"/>
      <c r="G275" s="116"/>
      <c r="H275" s="94"/>
      <c r="I275" s="94"/>
      <c r="J275" s="94"/>
      <c r="K275" s="135"/>
    </row>
    <row r="276" spans="3:11" ht="14.45" x14ac:dyDescent="0.3">
      <c r="C276" s="72"/>
      <c r="D276" s="31"/>
      <c r="E276" s="116"/>
      <c r="F276" s="116"/>
      <c r="G276" s="116"/>
      <c r="H276" s="94"/>
      <c r="I276" s="94"/>
      <c r="J276" s="94"/>
      <c r="K276" s="135"/>
    </row>
    <row r="277" spans="3:11" ht="15.6" x14ac:dyDescent="0.3">
      <c r="C277" s="233" t="s">
        <v>458</v>
      </c>
      <c r="D277" s="234" t="s">
        <v>1773</v>
      </c>
      <c r="E277" s="116"/>
      <c r="F277" s="116"/>
      <c r="G277" s="116"/>
      <c r="H277" s="94"/>
      <c r="I277" s="94"/>
      <c r="J277" s="94"/>
      <c r="K277" s="135"/>
    </row>
    <row r="278" spans="3:11" ht="18" x14ac:dyDescent="0.3">
      <c r="C278" s="247" t="str">
        <f>IFERROR(VLOOKUP(D277,'[5]Desarrollo e Innov. Curricular'!$E:$F,2,FALSE),IFERROR(VLOOKUP(D277,[5]Investigación!$E:$F,2,FALSE),IFERROR(VLOOKUP(D277,'[5]Vinculación Univ. Sociedad'!$E:$F,2,FALSE),IFERROR(VLOOKUP(D277,'[5]Docencia y Profesorado Universi'!$E:$F,2,FALSE),IFERROR(VLOOKUP(D277,[5]Estudiantes!$E:$F,2,FALSE),IFERROR(VLOOKUP(D277,'[5]Gestion Administrativa'!#REF!,2,FALSE),IFERROR(VLOOKUP(D277,'[5]Gestion Academica'!$E:$F,2,FALSE),IFERROR(VLOOKUP(D277,[5]Graduados!$E:$F,2,FALSE),IFERROR(VLOOKUP(D277,'[5]Gestión del Conocimiento'!$E:$F,2,FALSE),IFERROR(VLOOKUP(D277,[5]Gobernabilidad!$E:$F,2,FALSE),IFERROR(VLOOKUP(D277,'[5]NIVEL DE ES Y  SISTEMA NACIONAL'!$E:$F,2,FALSE),VLOOKUP(D277,'[5]Lo Esencial'!$E:$F,2,0))))))))))))</f>
        <v xml:space="preserve"> Publicar la Agenda Cultural  y de Derechos Humanos Anual de la Facultad.</v>
      </c>
      <c r="D278" s="31"/>
      <c r="E278" s="116"/>
      <c r="F278" s="116"/>
      <c r="G278" s="116"/>
      <c r="H278" s="94"/>
      <c r="I278" s="94"/>
      <c r="J278" s="94"/>
      <c r="K278" s="135"/>
    </row>
    <row r="279" spans="3:11" thickBot="1" x14ac:dyDescent="0.35">
      <c r="F279" s="116"/>
      <c r="G279" s="94"/>
      <c r="H279" s="94"/>
      <c r="I279" s="94"/>
    </row>
    <row r="280" spans="3:11" ht="30.75" thickBot="1" x14ac:dyDescent="0.3">
      <c r="C280" s="152" t="s">
        <v>44</v>
      </c>
      <c r="D280" s="152" t="s">
        <v>55</v>
      </c>
      <c r="E280" s="159" t="s">
        <v>57</v>
      </c>
      <c r="F280" s="158" t="s">
        <v>27</v>
      </c>
      <c r="G280" s="156" t="s">
        <v>195</v>
      </c>
      <c r="H280" s="159" t="s">
        <v>46</v>
      </c>
      <c r="I280" s="156" t="s">
        <v>196</v>
      </c>
      <c r="J280" s="156" t="s">
        <v>478</v>
      </c>
      <c r="K280" s="156" t="s">
        <v>479</v>
      </c>
    </row>
    <row r="281" spans="3:11" x14ac:dyDescent="0.25">
      <c r="C281" s="260" t="s">
        <v>509</v>
      </c>
      <c r="D281" s="261"/>
      <c r="E281" s="259">
        <f>HLOOKUP(C281,$AH$2:$BU$3,2,0)</f>
        <v>620</v>
      </c>
      <c r="F281" s="120">
        <f>D281*E281</f>
        <v>0</v>
      </c>
      <c r="G281" s="184" t="s">
        <v>194</v>
      </c>
      <c r="H281" s="165" t="s">
        <v>322</v>
      </c>
      <c r="I281" s="153" t="str">
        <f>VLOOKUP(H281,[5]Presupuesto!$B$11:$C$586,2,0)</f>
        <v>AGUINALDO Y DECIMOCUARTO MES (11500-00)</v>
      </c>
      <c r="J281" s="258" t="s">
        <v>189</v>
      </c>
      <c r="K281" s="121" t="s">
        <v>462</v>
      </c>
    </row>
    <row r="282" spans="3:11" ht="14.45" x14ac:dyDescent="0.3">
      <c r="C282" s="164" t="s">
        <v>1856</v>
      </c>
      <c r="D282" s="181">
        <v>100</v>
      </c>
      <c r="E282" s="146">
        <v>100</v>
      </c>
      <c r="F282" s="120">
        <f>D282*E282</f>
        <v>10000</v>
      </c>
      <c r="G282" s="184" t="s">
        <v>193</v>
      </c>
      <c r="H282" s="165" t="s">
        <v>1008</v>
      </c>
      <c r="I282" s="153" t="str">
        <f>VLOOKUP(H282,[5]Presupuesto!$B$11:$C$586,2,0)</f>
        <v>PRODUCTOS DE ARTES GRAFICAS</v>
      </c>
      <c r="J282" s="121" t="str">
        <f>$J$17</f>
        <v>Docencia y Recursos Humanos</v>
      </c>
      <c r="K282" s="121" t="s">
        <v>480</v>
      </c>
    </row>
    <row r="283" spans="3:11" ht="14.45" x14ac:dyDescent="0.3">
      <c r="C283" s="164" t="s">
        <v>2223</v>
      </c>
      <c r="D283" s="181">
        <v>100</v>
      </c>
      <c r="E283" s="146">
        <v>300</v>
      </c>
      <c r="F283" s="120">
        <f>D283*E283</f>
        <v>30000</v>
      </c>
      <c r="G283" s="184" t="s">
        <v>193</v>
      </c>
      <c r="H283" s="165" t="s">
        <v>1008</v>
      </c>
      <c r="I283" s="153" t="str">
        <f>VLOOKUP(H283,[5]Presupuesto!$B$11:$C$586,2,0)</f>
        <v>PRODUCTOS DE ARTES GRAFICAS</v>
      </c>
      <c r="J283" s="121" t="str">
        <f>$J$17</f>
        <v>Docencia y Recursos Humanos</v>
      </c>
      <c r="K283" s="121" t="s">
        <v>480</v>
      </c>
    </row>
    <row r="285" spans="3:11" thickBot="1" x14ac:dyDescent="0.35"/>
    <row r="286" spans="3:11" thickBot="1" x14ac:dyDescent="0.35">
      <c r="C286" s="180" t="s">
        <v>53</v>
      </c>
      <c r="D286" s="131">
        <f>SUM(F293:F294)</f>
        <v>10000</v>
      </c>
      <c r="F286" s="72"/>
      <c r="G286" s="97"/>
      <c r="H286" s="72"/>
      <c r="I286" s="72"/>
    </row>
    <row r="287" spans="3:11" ht="14.45" x14ac:dyDescent="0.3">
      <c r="C287" s="72"/>
      <c r="D287" s="31"/>
      <c r="E287" s="116"/>
      <c r="F287" s="116"/>
      <c r="G287" s="116"/>
      <c r="H287" s="94"/>
      <c r="I287" s="94"/>
      <c r="J287" s="94"/>
      <c r="K287" s="135"/>
    </row>
    <row r="288" spans="3:11" ht="14.45" x14ac:dyDescent="0.3">
      <c r="C288" s="72"/>
      <c r="D288" s="31"/>
      <c r="E288" s="116"/>
      <c r="F288" s="116"/>
      <c r="G288" s="116"/>
      <c r="H288" s="94"/>
      <c r="I288" s="94"/>
      <c r="J288" s="94"/>
      <c r="K288" s="135"/>
    </row>
    <row r="289" spans="3:11" ht="15.6" x14ac:dyDescent="0.3">
      <c r="C289" s="233" t="s">
        <v>458</v>
      </c>
      <c r="D289" s="234" t="s">
        <v>2224</v>
      </c>
      <c r="E289" s="116"/>
      <c r="F289" s="116"/>
      <c r="G289" s="116"/>
      <c r="H289" s="94"/>
      <c r="I289" s="94"/>
      <c r="J289" s="94"/>
      <c r="K289" s="135"/>
    </row>
    <row r="290" spans="3:11" ht="18" x14ac:dyDescent="0.3">
      <c r="C290" s="247" t="str">
        <f>IFERROR(VLOOKUP(D289,'[5]Desarrollo e Innov. Curricular'!$E:$F,2,FALSE),IFERROR(VLOOKUP(D289,[5]Investigación!$E:$F,2,FALSE),IFERROR(VLOOKUP(D289,'[5]Vinculación Univ. Sociedad'!$E:$F,2,FALSE),IFERROR(VLOOKUP(D289,'[5]Docencia y Profesorado Universi'!$E:$F,2,FALSE),IFERROR(VLOOKUP(D289,[5]Estudiantes!$E:$F,2,FALSE),IFERROR(VLOOKUP(D289,'[5]Gestion Administrativa'!#REF!,2,FALSE),IFERROR(VLOOKUP(D289,'[5]Gestion Academica'!$E:$F,2,FALSE),IFERROR(VLOOKUP(D289,[5]Graduados!$E:$F,2,FALSE),IFERROR(VLOOKUP(D289,'[5]Gestión del Conocimiento'!$E:$F,2,FALSE),IFERROR(VLOOKUP(D289,[5]Gobernabilidad!$E:$F,2,FALSE),IFERROR(VLOOKUP(D289,'[5]NIVEL DE ES Y  SISTEMA NACIONAL'!$E:$F,2,FALSE),VLOOKUP(D289,'[5]Lo Esencial'!$E:$F,2,0))))))))))))</f>
        <v xml:space="preserve">Exposición en tres plazas concurridas de la UNAH, y de manera itinerante, una meta de 50 mensajes enfocados a valores tales como la tolerancia  y el compromiso,  previamente seleccionados por la Escuela de Arquitectura. </v>
      </c>
      <c r="D290" s="31"/>
      <c r="E290" s="116"/>
      <c r="F290" s="116"/>
      <c r="G290" s="116"/>
      <c r="H290" s="94"/>
      <c r="I290" s="94"/>
      <c r="J290" s="94"/>
      <c r="K290" s="135"/>
    </row>
    <row r="291" spans="3:11" thickBot="1" x14ac:dyDescent="0.35">
      <c r="F291" s="116"/>
      <c r="G291" s="94"/>
      <c r="H291" s="94"/>
      <c r="I291" s="94"/>
    </row>
    <row r="292" spans="3:11" ht="30.75" thickBot="1" x14ac:dyDescent="0.3">
      <c r="C292" s="152" t="s">
        <v>44</v>
      </c>
      <c r="D292" s="152" t="s">
        <v>55</v>
      </c>
      <c r="E292" s="159" t="s">
        <v>57</v>
      </c>
      <c r="F292" s="158" t="s">
        <v>27</v>
      </c>
      <c r="G292" s="156" t="s">
        <v>195</v>
      </c>
      <c r="H292" s="159" t="s">
        <v>46</v>
      </c>
      <c r="I292" s="156" t="s">
        <v>196</v>
      </c>
      <c r="J292" s="156" t="s">
        <v>478</v>
      </c>
      <c r="K292" s="156" t="s">
        <v>479</v>
      </c>
    </row>
    <row r="293" spans="3:11" x14ac:dyDescent="0.25">
      <c r="C293" s="260" t="s">
        <v>509</v>
      </c>
      <c r="D293" s="261"/>
      <c r="E293" s="259">
        <f>HLOOKUP(C293,$AH$2:$BU$3,2,0)</f>
        <v>620</v>
      </c>
      <c r="F293" s="120">
        <f>D293*E293</f>
        <v>0</v>
      </c>
      <c r="G293" s="184" t="s">
        <v>194</v>
      </c>
      <c r="H293" s="165" t="s">
        <v>322</v>
      </c>
      <c r="I293" s="153" t="str">
        <f>VLOOKUP(H293,[5]Presupuesto!$B$11:$C$586,2,0)</f>
        <v>AGUINALDO Y DECIMOCUARTO MES (11500-00)</v>
      </c>
      <c r="J293" s="258" t="s">
        <v>189</v>
      </c>
      <c r="K293" s="121" t="s">
        <v>462</v>
      </c>
    </row>
    <row r="294" spans="3:11" ht="14.45" x14ac:dyDescent="0.3">
      <c r="C294" s="164" t="s">
        <v>2225</v>
      </c>
      <c r="D294" s="181">
        <v>1</v>
      </c>
      <c r="E294" s="146">
        <v>10000</v>
      </c>
      <c r="F294" s="120">
        <f>D294*E294</f>
        <v>10000</v>
      </c>
      <c r="G294" s="184" t="s">
        <v>193</v>
      </c>
      <c r="H294" s="165" t="s">
        <v>850</v>
      </c>
      <c r="I294" s="153" t="str">
        <f>VLOOKUP(H294,[5]Presupuesto!$B$11:$C$586,2,0)</f>
        <v>OTROS ALQUILERES</v>
      </c>
      <c r="J294" s="121" t="str">
        <f>$J$17</f>
        <v>Docencia y Recursos Humanos</v>
      </c>
      <c r="K294" s="121" t="s">
        <v>480</v>
      </c>
    </row>
    <row r="296" spans="3:11" thickBot="1" x14ac:dyDescent="0.35"/>
    <row r="297" spans="3:11" thickBot="1" x14ac:dyDescent="0.35">
      <c r="C297" s="180" t="s">
        <v>53</v>
      </c>
      <c r="D297" s="131">
        <f>SUM(F304:F314)</f>
        <v>14510</v>
      </c>
      <c r="F297" s="72">
        <v>2</v>
      </c>
      <c r="G297" s="97"/>
      <c r="H297" s="72"/>
      <c r="I297" s="72"/>
    </row>
    <row r="298" spans="3:11" ht="14.45" x14ac:dyDescent="0.3">
      <c r="C298" s="72"/>
      <c r="D298" s="31"/>
      <c r="E298" s="116"/>
      <c r="F298" s="116"/>
      <c r="G298" s="116"/>
      <c r="H298" s="94"/>
      <c r="I298" s="94"/>
      <c r="J298" s="94"/>
      <c r="K298" s="135"/>
    </row>
    <row r="299" spans="3:11" ht="14.45" x14ac:dyDescent="0.3">
      <c r="C299" s="72"/>
      <c r="D299" s="31"/>
      <c r="E299" s="116"/>
      <c r="F299" s="116"/>
      <c r="G299" s="116"/>
      <c r="H299" s="94"/>
      <c r="I299" s="94"/>
      <c r="J299" s="94"/>
      <c r="K299" s="135"/>
    </row>
    <row r="300" spans="3:11" ht="15.6" x14ac:dyDescent="0.3">
      <c r="C300" s="233" t="s">
        <v>2264</v>
      </c>
      <c r="D300" s="234" t="s">
        <v>1928</v>
      </c>
      <c r="E300" s="94"/>
      <c r="F300" s="116"/>
      <c r="G300" s="542"/>
      <c r="H300" s="543"/>
      <c r="I300" s="94"/>
      <c r="J300" s="94"/>
      <c r="K300" s="135"/>
    </row>
    <row r="301" spans="3:11" ht="18" x14ac:dyDescent="0.3">
      <c r="C301" s="247" t="s">
        <v>2265</v>
      </c>
      <c r="D301" s="31"/>
      <c r="E301" s="94"/>
      <c r="F301" s="116"/>
      <c r="G301" s="247"/>
      <c r="H301" s="31"/>
      <c r="I301" s="94"/>
      <c r="J301" s="94"/>
      <c r="K301" s="135"/>
    </row>
    <row r="302" spans="3:11" thickBot="1" x14ac:dyDescent="0.35">
      <c r="F302" s="116"/>
      <c r="G302" s="94"/>
      <c r="H302" s="94"/>
      <c r="I302" s="94"/>
    </row>
    <row r="303" spans="3:11" ht="30.75" thickBot="1" x14ac:dyDescent="0.3">
      <c r="C303" s="152" t="s">
        <v>44</v>
      </c>
      <c r="D303" s="152" t="s">
        <v>55</v>
      </c>
      <c r="E303" s="159" t="s">
        <v>57</v>
      </c>
      <c r="F303" s="158" t="s">
        <v>27</v>
      </c>
      <c r="G303" s="156" t="s">
        <v>195</v>
      </c>
      <c r="H303" s="159" t="s">
        <v>46</v>
      </c>
      <c r="I303" s="156" t="s">
        <v>196</v>
      </c>
      <c r="J303" s="156" t="s">
        <v>478</v>
      </c>
      <c r="K303" s="156" t="s">
        <v>479</v>
      </c>
    </row>
    <row r="304" spans="3:11" x14ac:dyDescent="0.25">
      <c r="C304" s="260" t="s">
        <v>522</v>
      </c>
      <c r="D304" s="261">
        <v>1</v>
      </c>
      <c r="E304" s="259">
        <f>HLOOKUP(C304,$AH$2:$BU$3,2,0)</f>
        <v>3465</v>
      </c>
      <c r="F304" s="120">
        <f t="shared" ref="F304:F314" si="9">D304*E304</f>
        <v>3465</v>
      </c>
      <c r="G304" s="184" t="s">
        <v>193</v>
      </c>
      <c r="H304" s="165" t="s">
        <v>956</v>
      </c>
      <c r="I304" s="153" t="str">
        <f>VLOOKUP(H304,[4]Presupuesto!$B$8:$C$583,2,0)</f>
        <v>VIATICOS AL EXTERIOR</v>
      </c>
      <c r="J304" s="258" t="s">
        <v>172</v>
      </c>
      <c r="K304" s="121" t="s">
        <v>480</v>
      </c>
    </row>
    <row r="305" spans="3:11" thickBot="1" x14ac:dyDescent="0.35">
      <c r="C305" s="164" t="s">
        <v>170</v>
      </c>
      <c r="D305" s="181">
        <v>1</v>
      </c>
      <c r="E305" s="146">
        <v>8000</v>
      </c>
      <c r="F305" s="120">
        <f t="shared" si="9"/>
        <v>8000</v>
      </c>
      <c r="G305" s="184" t="s">
        <v>193</v>
      </c>
      <c r="H305" s="165" t="s">
        <v>1062</v>
      </c>
      <c r="I305" s="153" t="str">
        <f>VLOOKUP(H305,[4]Presupuesto!$B$8:$C$583,2,0)</f>
        <v>DIESEL</v>
      </c>
      <c r="J305" s="121" t="s">
        <v>172</v>
      </c>
      <c r="K305" s="121" t="s">
        <v>480</v>
      </c>
    </row>
    <row r="306" spans="3:11" x14ac:dyDescent="0.25">
      <c r="C306" s="260" t="s">
        <v>526</v>
      </c>
      <c r="D306" s="261">
        <v>1</v>
      </c>
      <c r="E306" s="259">
        <f>HLOOKUP(C306,$AH$2:$BU$3,2,0)</f>
        <v>3045</v>
      </c>
      <c r="F306" s="120">
        <f t="shared" si="9"/>
        <v>3045</v>
      </c>
      <c r="G306" s="184" t="s">
        <v>193</v>
      </c>
      <c r="H306" s="165" t="s">
        <v>956</v>
      </c>
      <c r="I306" s="153" t="str">
        <f>VLOOKUP(H306,[4]Presupuesto!$B$8:$C$583,2,0)</f>
        <v>VIATICOS AL EXTERIOR</v>
      </c>
      <c r="J306" s="258" t="s">
        <v>172</v>
      </c>
      <c r="K306" s="121" t="s">
        <v>480</v>
      </c>
    </row>
    <row r="307" spans="3:11" ht="14.45" x14ac:dyDescent="0.3">
      <c r="C307" s="164"/>
      <c r="D307" s="181"/>
      <c r="E307" s="146"/>
      <c r="F307" s="120">
        <f t="shared" si="9"/>
        <v>0</v>
      </c>
      <c r="G307" s="184"/>
      <c r="H307" s="165">
        <v>42500</v>
      </c>
      <c r="I307" s="153" t="e">
        <f>VLOOKUP(H307,[4]Presupuesto!$B$8:$C$583,2,0)</f>
        <v>#N/A</v>
      </c>
      <c r="J307" s="121" t="str">
        <f t="shared" ref="J307:J314" si="10">$J$17</f>
        <v>Docencia y Recursos Humanos</v>
      </c>
      <c r="K307" s="121"/>
    </row>
    <row r="308" spans="3:11" x14ac:dyDescent="0.25">
      <c r="C308" s="164"/>
      <c r="D308" s="181"/>
      <c r="E308" s="146"/>
      <c r="F308" s="120">
        <f t="shared" si="9"/>
        <v>0</v>
      </c>
      <c r="G308" s="184"/>
      <c r="H308" s="165">
        <v>42500</v>
      </c>
      <c r="I308" s="153" t="e">
        <f>VLOOKUP(H308,[4]Presupuesto!$B$8:$C$583,2,0)</f>
        <v>#N/A</v>
      </c>
      <c r="J308" s="121" t="str">
        <f t="shared" si="10"/>
        <v>Docencia y Recursos Humanos</v>
      </c>
      <c r="K308" s="121"/>
    </row>
    <row r="309" spans="3:11" x14ac:dyDescent="0.25">
      <c r="C309" s="164"/>
      <c r="D309" s="181"/>
      <c r="E309" s="146"/>
      <c r="F309" s="120">
        <f>D309*E309</f>
        <v>0</v>
      </c>
      <c r="G309" s="184"/>
      <c r="H309" s="165">
        <v>42500</v>
      </c>
      <c r="I309" s="153" t="e">
        <f>VLOOKUP(H309,[4]Presupuesto!$B$8:$C$583,2,0)</f>
        <v>#N/A</v>
      </c>
      <c r="J309" s="121" t="str">
        <f t="shared" si="10"/>
        <v>Docencia y Recursos Humanos</v>
      </c>
      <c r="K309" s="121"/>
    </row>
    <row r="310" spans="3:11" x14ac:dyDescent="0.25">
      <c r="C310" s="164"/>
      <c r="D310" s="181"/>
      <c r="E310" s="146"/>
      <c r="F310" s="120">
        <f t="shared" si="9"/>
        <v>0</v>
      </c>
      <c r="G310" s="184"/>
      <c r="H310" s="165">
        <v>42500</v>
      </c>
      <c r="I310" s="153" t="e">
        <f>VLOOKUP(H310,[4]Presupuesto!$B$8:$C$583,2,0)</f>
        <v>#N/A</v>
      </c>
      <c r="J310" s="121" t="str">
        <f t="shared" si="10"/>
        <v>Docencia y Recursos Humanos</v>
      </c>
      <c r="K310" s="121"/>
    </row>
    <row r="311" spans="3:11" x14ac:dyDescent="0.25">
      <c r="C311" s="164"/>
      <c r="D311" s="181"/>
      <c r="E311" s="146"/>
      <c r="F311" s="120">
        <f t="shared" si="9"/>
        <v>0</v>
      </c>
      <c r="G311" s="184"/>
      <c r="H311" s="165">
        <v>35600</v>
      </c>
      <c r="I311" s="153" t="e">
        <f>VLOOKUP(H311,[4]Presupuesto!$B$8:$C$583,2,0)</f>
        <v>#N/A</v>
      </c>
      <c r="J311" s="121" t="str">
        <f t="shared" si="10"/>
        <v>Docencia y Recursos Humanos</v>
      </c>
      <c r="K311" s="121"/>
    </row>
    <row r="312" spans="3:11" x14ac:dyDescent="0.25">
      <c r="C312" s="164"/>
      <c r="D312" s="181"/>
      <c r="E312" s="146"/>
      <c r="F312" s="120">
        <f t="shared" si="9"/>
        <v>0</v>
      </c>
      <c r="G312" s="184"/>
      <c r="H312" s="165"/>
      <c r="I312" s="153" t="e">
        <f>VLOOKUP(H312,[4]Presupuesto!$B$8:$C$583,2,0)</f>
        <v>#N/A</v>
      </c>
      <c r="J312" s="121" t="str">
        <f t="shared" si="10"/>
        <v>Docencia y Recursos Humanos</v>
      </c>
      <c r="K312" s="121"/>
    </row>
    <row r="313" spans="3:11" x14ac:dyDescent="0.25">
      <c r="C313" s="164"/>
      <c r="D313" s="181"/>
      <c r="E313" s="146"/>
      <c r="F313" s="120">
        <f t="shared" si="9"/>
        <v>0</v>
      </c>
      <c r="G313" s="184"/>
      <c r="H313" s="165"/>
      <c r="I313" s="153" t="e">
        <f>VLOOKUP(H313,[4]Presupuesto!$B$8:$C$583,2,0)</f>
        <v>#N/A</v>
      </c>
      <c r="J313" s="121" t="str">
        <f t="shared" si="10"/>
        <v>Docencia y Recursos Humanos</v>
      </c>
      <c r="K313" s="121"/>
    </row>
    <row r="314" spans="3:11" x14ac:dyDescent="0.25">
      <c r="C314" s="164"/>
      <c r="D314" s="181"/>
      <c r="E314" s="146"/>
      <c r="F314" s="120">
        <f t="shared" si="9"/>
        <v>0</v>
      </c>
      <c r="G314" s="184"/>
      <c r="H314" s="165"/>
      <c r="I314" s="153" t="e">
        <f>VLOOKUP(H314,[4]Presupuesto!$B$8:$C$583,2,0)</f>
        <v>#N/A</v>
      </c>
      <c r="J314" s="121" t="str">
        <f t="shared" si="10"/>
        <v>Docencia y Recursos Humanos</v>
      </c>
      <c r="K314" s="121"/>
    </row>
    <row r="317" spans="3:11" ht="15.75" thickBot="1" x14ac:dyDescent="0.3"/>
    <row r="318" spans="3:11" ht="15.75" thickBot="1" x14ac:dyDescent="0.3">
      <c r="C318" s="180" t="s">
        <v>53</v>
      </c>
      <c r="D318" s="131">
        <f>SUM(F325:F359)</f>
        <v>87975</v>
      </c>
      <c r="F318" s="72"/>
      <c r="G318" s="97"/>
      <c r="H318" s="72"/>
      <c r="I318" s="72"/>
    </row>
    <row r="319" spans="3:11" x14ac:dyDescent="0.25">
      <c r="C319" s="72"/>
      <c r="D319" s="31"/>
      <c r="E319" s="116"/>
      <c r="F319" s="116"/>
      <c r="G319" s="116"/>
      <c r="H319" s="94"/>
      <c r="I319" s="94"/>
      <c r="J319" s="94"/>
      <c r="K319" s="135"/>
    </row>
    <row r="320" spans="3:11" x14ac:dyDescent="0.25">
      <c r="C320" s="72"/>
      <c r="D320" s="31"/>
      <c r="E320" s="116"/>
      <c r="F320" s="116"/>
      <c r="G320" s="116"/>
      <c r="H320" s="94"/>
      <c r="I320" s="94"/>
      <c r="J320" s="94"/>
      <c r="K320" s="135"/>
    </row>
    <row r="321" spans="3:11" ht="15.75" x14ac:dyDescent="0.25">
      <c r="C321" s="233" t="s">
        <v>458</v>
      </c>
      <c r="D321" s="234" t="s">
        <v>1766</v>
      </c>
      <c r="E321" s="116"/>
      <c r="F321" s="116"/>
      <c r="G321" s="116"/>
      <c r="H321" s="94"/>
      <c r="I321" s="94"/>
      <c r="J321" s="94"/>
      <c r="K321" s="135"/>
    </row>
    <row r="322" spans="3:11" ht="18.75" x14ac:dyDescent="0.25">
      <c r="C322" s="247" t="str">
        <f>IFERROR(VLOOKUP(D321,'[6]Desarrollo e Innov. Curricular'!$E:$F,2,FALSE),IFERROR(VLOOKUP(D321,[6]Investigación!$E:$F,2,FALSE),IFERROR(VLOOKUP(D321,'[6]Vinculación Univ. Sociedad'!$E:$F,2,FALSE),IFERROR(VLOOKUP(D321,'[6]Docencia y Profesorado Universi'!$E:$F,2,FALSE),IFERROR(VLOOKUP(D321,[6]Estudiantes!$E:$F,2,FALSE),IFERROR(VLOOKUP(D321,'[6]Gestion Administrativa'!#REF!,2,FALSE),IFERROR(VLOOKUP(D321,'[6]Gestion Academica'!$E:$F,2,FALSE),IFERROR(VLOOKUP(D321,[6]Graduados!$E:$F,2,FALSE),IFERROR(VLOOKUP(D321,'[6]Gestión del Conocimiento'!$E:$F,2,FALSE),IFERROR(VLOOKUP(D321,[6]Gobernabilidad!$E:$F,2,FALSE),IFERROR(VLOOKUP(D321,'[6]NIVEL DE ES Y  SISTEMA NACIONAL'!$E:$F,2,FALSE),VLOOKUP(D321,'[6]Lo Esencial'!$E:$F,2,0))))))))))))</f>
        <v xml:space="preserve"> 3 acercamientos al exterior orientados hacia el desarrollo tecnológico, el Modelo Educativo de la UNAH y tranversalización de ejes fundamentales con visión en el Plan de Nación.</v>
      </c>
      <c r="D322" s="31"/>
      <c r="E322" s="116"/>
      <c r="F322" s="116"/>
      <c r="G322" s="116"/>
      <c r="H322" s="94"/>
      <c r="I322" s="94"/>
      <c r="J322" s="94"/>
      <c r="K322" s="135"/>
    </row>
    <row r="323" spans="3:11" ht="15.75" thickBot="1" x14ac:dyDescent="0.3">
      <c r="F323" s="116"/>
      <c r="G323" s="94"/>
      <c r="H323" s="94"/>
      <c r="I323" s="94"/>
    </row>
    <row r="324" spans="3:11" ht="30.75" thickBot="1" x14ac:dyDescent="0.3">
      <c r="C324" s="152" t="s">
        <v>44</v>
      </c>
      <c r="D324" s="152" t="s">
        <v>55</v>
      </c>
      <c r="E324" s="159" t="s">
        <v>57</v>
      </c>
      <c r="F324" s="158" t="s">
        <v>27</v>
      </c>
      <c r="G324" s="156" t="s">
        <v>195</v>
      </c>
      <c r="H324" s="159" t="s">
        <v>46</v>
      </c>
      <c r="I324" s="156" t="s">
        <v>196</v>
      </c>
      <c r="J324" s="156" t="s">
        <v>478</v>
      </c>
      <c r="K324" s="156" t="s">
        <v>479</v>
      </c>
    </row>
    <row r="325" spans="3:11" x14ac:dyDescent="0.25">
      <c r="C325" s="260" t="s">
        <v>522</v>
      </c>
      <c r="D325" s="261">
        <v>15</v>
      </c>
      <c r="E325" s="259">
        <f>HLOOKUP(C325,$AH$2:$BU$3,2,0)</f>
        <v>3465</v>
      </c>
      <c r="F325" s="120">
        <f t="shared" ref="F325:F328" si="11">D325*E325</f>
        <v>51975</v>
      </c>
      <c r="G325" s="184" t="s">
        <v>193</v>
      </c>
      <c r="H325" s="165" t="s">
        <v>322</v>
      </c>
      <c r="I325" s="153" t="str">
        <f>VLOOKUP(H325,[6]Presupuesto!$B$11:$C$586,2,0)</f>
        <v>AGUINALDO Y DECIMOCUARTO MES (11500-00)</v>
      </c>
      <c r="J325" s="258" t="s">
        <v>189</v>
      </c>
      <c r="K325" s="121" t="s">
        <v>462</v>
      </c>
    </row>
    <row r="326" spans="3:11" x14ac:dyDescent="0.25">
      <c r="C326" s="164" t="s">
        <v>2266</v>
      </c>
      <c r="D326" s="181">
        <v>3</v>
      </c>
      <c r="E326" s="146">
        <v>12000</v>
      </c>
      <c r="F326" s="120">
        <f t="shared" si="11"/>
        <v>36000</v>
      </c>
      <c r="G326" s="184" t="s">
        <v>193</v>
      </c>
      <c r="H326" s="165" t="s">
        <v>944</v>
      </c>
      <c r="I326" s="153" t="str">
        <f>VLOOKUP(H326,[6]Presupuesto!$B$11:$C$586,2,0)</f>
        <v>PASAJES AL EXTERIOR</v>
      </c>
      <c r="J326" s="121" t="str">
        <f t="shared" ref="J326:J328" si="12">$J$17</f>
        <v>Docencia y Recursos Humanos</v>
      </c>
      <c r="K326" s="121" t="s">
        <v>480</v>
      </c>
    </row>
    <row r="327" spans="3:11" x14ac:dyDescent="0.25">
      <c r="C327" s="164"/>
      <c r="D327" s="181"/>
      <c r="E327" s="146"/>
      <c r="F327" s="120">
        <f t="shared" si="11"/>
        <v>0</v>
      </c>
      <c r="G327" s="184"/>
      <c r="H327" s="165">
        <v>42500</v>
      </c>
      <c r="I327" s="153" t="e">
        <f>VLOOKUP(H327,[6]Presupuesto!$B$11:$C$586,2,0)</f>
        <v>#N/A</v>
      </c>
      <c r="J327" s="121" t="str">
        <f t="shared" si="12"/>
        <v>Docencia y Recursos Humanos</v>
      </c>
      <c r="K327" s="121" t="s">
        <v>480</v>
      </c>
    </row>
    <row r="328" spans="3:11" x14ac:dyDescent="0.25">
      <c r="C328" s="164"/>
      <c r="D328" s="181"/>
      <c r="E328" s="146"/>
      <c r="F328" s="120">
        <f t="shared" si="11"/>
        <v>0</v>
      </c>
      <c r="G328" s="184"/>
      <c r="H328" s="165">
        <v>42500</v>
      </c>
      <c r="I328" s="153" t="e">
        <f>VLOOKUP(H328,[6]Presupuesto!$B$11:$C$586,2,0)</f>
        <v>#N/A</v>
      </c>
      <c r="J328" s="121" t="str">
        <f t="shared" si="12"/>
        <v>Docencia y Recursos Humanos</v>
      </c>
      <c r="K328" s="121" t="s">
        <v>480</v>
      </c>
    </row>
  </sheetData>
  <dataValidations count="6">
    <dataValidation type="list" allowBlank="1" showInputMessage="1" showErrorMessage="1" errorTitle="¡Ingreso Inválido!" error="Seleccione una opción de la lista." promptTitle="Tipo de Presupuesto" prompt="Seleccione una opción de la lista." sqref="G49:G50 G60:G61 G72:G74 G100:G102 G115:G118 G128:G129 G155:G161 G139:G145 G205:G212 G171:G177 G188:G194 G220:G222 G231:G240 G250 G260:G261 G270:G271 G281:G283 G293:G294 G17:G22 G34:G39 G86:G87 G304:G314 G325:G328">
      <formula1>$R$2:$S$2</formula1>
    </dataValidation>
    <dataValidation type="list" allowBlank="1" showInputMessage="1" showErrorMessage="1" errorTitle="¡Ingreso Inválido!" error="Seleccione una opción de la lista" promptTitle="Mes Requerido" prompt="Seleccione el mes en el que requiere el recurso." sqref="K49:K50 K60:K61 K72:K74 K100:K102 K115:K118 K128:K129 K171:K177 K139:K145 K205:K212 K155:K161 K188:K194 K220:K222 K231:K240 K250 K260:K261 K270:K271 K281:K283 K293:K294 K17:K22 K34:K39 K86:K87 K304:K314 K325:K328">
      <formula1>$U$2:$AF$2</formula1>
    </dataValidation>
    <dataValidation type="list" allowBlank="1" showInputMessage="1" showErrorMessage="1" errorTitle="¡Ingreso Inválido!" error="Seleccione una opción de la lista." promptTitle="Dimensión Estratégica" prompt="Seleccione una opción de la lista." sqref="J49:J50 J60:J61 J72:J74 J100:J102 J115:J118 J128:J129 J155:J161 J139:J145 J205:J212 J171:J177 J188:J194 J220:J222 J231:J240 J250 J260:J261 J270:J271 J281:J283 J293:J294 J17:J22 J34:J39 J86:J87 J304:J314 J325:J328">
      <formula1>$A$2:$K$2</formula1>
    </dataValidation>
    <dataValidation type="list" allowBlank="1" showInputMessage="1" showErrorMessage="1" errorTitle="¡Ingreso Inválido!" error="Verifique el valor ingresado." promptTitle="Ingrese el Objeto de Gasto" prompt="Ingrese el Objeto de Gasto" sqref="H49:H50 H60:H61 H72:H74 H102 H100 H115:H118 H128:H129 H155:H161 H139:H145 H205:H212 H171:H177 H188:H194 H220:H222 H231:H240 H250 H260:H261 H270:H271 H281:H283 H293:H294 H17:H22 H34:H39 H86:H87 H304:H314 H325:H328">
      <formula1>$A$1:$VD$1</formula1>
    </dataValidation>
    <dataValidation type="list" allowBlank="1" showInputMessage="1" showErrorMessage="1" errorTitle="¡Ingreso Invalido!" error="Seleccione una opción de la lista." promptTitle="Categoria/Zona de Viáticos" prompt="Seleccione una opción de la lista" sqref="C17 C34 C49 C60 C72 C86 C100 C115 C128 C155 C139 C171 C188 C205 C220 C231 C260 C270 C281 C293 C304 C306 C325">
      <formula1>$AH$2:$BU$2</formula1>
    </dataValidation>
    <dataValidation type="list" allowBlank="1" showInputMessage="1" showErrorMessage="1" errorTitle="¡Ingreso Inválido!" error="Verifique el valor ingresado._x000a_" sqref="H101">
      <formula1>$A$1:$VD$1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30"/>
  <sheetViews>
    <sheetView showGridLines="0" topLeftCell="A46" zoomScale="86" zoomScaleNormal="86" workbookViewId="0">
      <selection activeCell="B88" sqref="B88"/>
    </sheetView>
  </sheetViews>
  <sheetFormatPr baseColWidth="10" defaultColWidth="11.5703125" defaultRowHeight="15" x14ac:dyDescent="0.25"/>
  <cols>
    <col min="1" max="1" width="1.85546875" style="108" customWidth="1"/>
    <col min="2" max="2" width="17" style="108" customWidth="1"/>
    <col min="3" max="3" width="51.85546875" style="108" customWidth="1"/>
    <col min="4" max="4" width="26.85546875" style="108" bestFit="1" customWidth="1"/>
    <col min="5" max="5" width="13.85546875" style="108" customWidth="1"/>
    <col min="6" max="6" width="21.85546875" style="108" customWidth="1"/>
    <col min="7" max="7" width="16.5703125" style="95" customWidth="1"/>
    <col min="8" max="8" width="24.140625" style="108" bestFit="1" customWidth="1"/>
    <col min="9" max="9" width="43.140625" style="108" customWidth="1"/>
    <col min="10" max="10" width="28.140625" style="108" bestFit="1" customWidth="1"/>
    <col min="11" max="11" width="19.85546875" style="108" bestFit="1" customWidth="1"/>
    <col min="12" max="12" width="12.7109375" style="108" bestFit="1" customWidth="1"/>
    <col min="13" max="16384" width="11.5703125" style="108"/>
  </cols>
  <sheetData>
    <row r="1" spans="1:576" ht="25.9" hidden="1" x14ac:dyDescent="0.3">
      <c r="A1" s="211"/>
      <c r="B1" s="214"/>
      <c r="C1" s="205" t="s">
        <v>319</v>
      </c>
      <c r="D1" s="205" t="s">
        <v>685</v>
      </c>
      <c r="E1" s="205" t="s">
        <v>687</v>
      </c>
      <c r="F1" s="205" t="s">
        <v>689</v>
      </c>
      <c r="G1" s="205" t="s">
        <v>691</v>
      </c>
      <c r="H1" s="205" t="s">
        <v>693</v>
      </c>
      <c r="I1" s="205" t="s">
        <v>695</v>
      </c>
      <c r="J1" s="205" t="s">
        <v>320</v>
      </c>
      <c r="K1" s="205" t="s">
        <v>698</v>
      </c>
      <c r="L1" s="205" t="s">
        <v>321</v>
      </c>
      <c r="M1" s="205" t="s">
        <v>700</v>
      </c>
      <c r="N1" s="205" t="s">
        <v>702</v>
      </c>
      <c r="O1" s="205" t="s">
        <v>704</v>
      </c>
      <c r="P1" s="205" t="s">
        <v>322</v>
      </c>
      <c r="Q1" s="205" t="s">
        <v>705</v>
      </c>
      <c r="R1" s="205" t="s">
        <v>708</v>
      </c>
      <c r="S1" s="205" t="s">
        <v>323</v>
      </c>
      <c r="T1" s="205" t="s">
        <v>710</v>
      </c>
      <c r="U1" s="205" t="s">
        <v>324</v>
      </c>
      <c r="V1" s="205" t="s">
        <v>711</v>
      </c>
      <c r="W1" s="205" t="s">
        <v>712</v>
      </c>
      <c r="X1" s="205" t="s">
        <v>716</v>
      </c>
      <c r="Y1" s="205" t="s">
        <v>316</v>
      </c>
      <c r="Z1" s="205" t="s">
        <v>731</v>
      </c>
      <c r="AA1" s="214"/>
      <c r="AB1" s="205" t="s">
        <v>733</v>
      </c>
      <c r="AC1" s="205" t="s">
        <v>326</v>
      </c>
      <c r="AD1" s="205" t="s">
        <v>735</v>
      </c>
      <c r="AE1" s="205" t="s">
        <v>737</v>
      </c>
      <c r="AF1" s="205" t="s">
        <v>327</v>
      </c>
      <c r="AG1" s="205" t="s">
        <v>739</v>
      </c>
      <c r="AH1" s="205" t="s">
        <v>741</v>
      </c>
      <c r="AI1" s="205" t="s">
        <v>328</v>
      </c>
      <c r="AJ1" s="205" t="s">
        <v>742</v>
      </c>
      <c r="AK1" s="205" t="s">
        <v>744</v>
      </c>
      <c r="AL1" s="205" t="s">
        <v>745</v>
      </c>
      <c r="AM1" s="205" t="s">
        <v>746</v>
      </c>
      <c r="AN1" s="205" t="s">
        <v>748</v>
      </c>
      <c r="AO1" s="205" t="s">
        <v>750</v>
      </c>
      <c r="AP1" s="205" t="s">
        <v>751</v>
      </c>
      <c r="AQ1" s="205" t="s">
        <v>329</v>
      </c>
      <c r="AR1" s="205" t="s">
        <v>753</v>
      </c>
      <c r="AS1" s="205" t="s">
        <v>755</v>
      </c>
      <c r="AT1" s="205" t="s">
        <v>757</v>
      </c>
      <c r="AU1" s="205" t="s">
        <v>759</v>
      </c>
      <c r="AV1" s="205" t="s">
        <v>761</v>
      </c>
      <c r="AW1" s="205" t="s">
        <v>763</v>
      </c>
      <c r="AX1" s="205" t="s">
        <v>765</v>
      </c>
      <c r="AY1" s="205" t="s">
        <v>767</v>
      </c>
      <c r="AZ1" s="214"/>
      <c r="BA1" s="205" t="s">
        <v>331</v>
      </c>
      <c r="BB1" s="205" t="s">
        <v>789</v>
      </c>
      <c r="BC1" s="205" t="s">
        <v>332</v>
      </c>
      <c r="BD1" s="205" t="s">
        <v>791</v>
      </c>
      <c r="BE1" s="205" t="s">
        <v>793</v>
      </c>
      <c r="BF1" s="214"/>
      <c r="BG1" s="205" t="s">
        <v>334</v>
      </c>
      <c r="BH1" s="205" t="s">
        <v>795</v>
      </c>
      <c r="BI1" s="205" t="s">
        <v>335</v>
      </c>
      <c r="BJ1" s="205" t="s">
        <v>797</v>
      </c>
      <c r="BK1" s="205" t="s">
        <v>799</v>
      </c>
      <c r="BL1" s="205" t="s">
        <v>801</v>
      </c>
      <c r="BM1" s="214"/>
      <c r="BN1" s="205" t="s">
        <v>807</v>
      </c>
      <c r="BO1" s="205" t="s">
        <v>809</v>
      </c>
      <c r="BP1" s="205" t="s">
        <v>337</v>
      </c>
      <c r="BQ1" s="205" t="s">
        <v>803</v>
      </c>
      <c r="BR1" s="205" t="s">
        <v>805</v>
      </c>
      <c r="BS1" s="205" t="s">
        <v>338</v>
      </c>
      <c r="BT1" s="205" t="s">
        <v>811</v>
      </c>
      <c r="BU1" s="205" t="s">
        <v>339</v>
      </c>
      <c r="BV1" s="205" t="s">
        <v>812</v>
      </c>
      <c r="BW1" s="202"/>
      <c r="BX1" s="214"/>
      <c r="BY1" s="205" t="s">
        <v>340</v>
      </c>
      <c r="BZ1" s="205" t="s">
        <v>717</v>
      </c>
      <c r="CA1" s="205" t="s">
        <v>719</v>
      </c>
      <c r="CB1" s="205" t="s">
        <v>721</v>
      </c>
      <c r="CC1" s="205" t="s">
        <v>341</v>
      </c>
      <c r="CD1" s="205" t="s">
        <v>723</v>
      </c>
      <c r="CE1" s="205" t="s">
        <v>725</v>
      </c>
      <c r="CF1" s="205" t="s">
        <v>727</v>
      </c>
      <c r="CG1" s="205" t="s">
        <v>729</v>
      </c>
      <c r="CH1" s="202"/>
      <c r="CI1" s="214"/>
      <c r="CJ1" s="205" t="s">
        <v>342</v>
      </c>
      <c r="CK1" s="205" t="s">
        <v>769</v>
      </c>
      <c r="CL1" s="205" t="s">
        <v>771</v>
      </c>
      <c r="CM1" s="205" t="s">
        <v>773</v>
      </c>
      <c r="CN1" s="205" t="s">
        <v>775</v>
      </c>
      <c r="CO1" s="205" t="s">
        <v>777</v>
      </c>
      <c r="CP1" s="205" t="s">
        <v>779</v>
      </c>
      <c r="CQ1" s="205" t="s">
        <v>781</v>
      </c>
      <c r="CR1" s="205" t="s">
        <v>783</v>
      </c>
      <c r="CS1" s="205" t="s">
        <v>785</v>
      </c>
      <c r="CT1" s="205" t="s">
        <v>787</v>
      </c>
      <c r="CU1" s="202"/>
      <c r="CV1" s="214"/>
      <c r="CW1" s="205" t="s">
        <v>813</v>
      </c>
      <c r="CX1" s="205" t="s">
        <v>814</v>
      </c>
      <c r="CY1" s="205" t="s">
        <v>816</v>
      </c>
      <c r="CZ1" s="205" t="s">
        <v>345</v>
      </c>
      <c r="DA1" s="205" t="s">
        <v>818</v>
      </c>
      <c r="DB1" s="205" t="s">
        <v>820</v>
      </c>
      <c r="DC1" s="205" t="s">
        <v>822</v>
      </c>
      <c r="DD1" s="205" t="s">
        <v>824</v>
      </c>
      <c r="DE1" s="205" t="s">
        <v>826</v>
      </c>
      <c r="DF1" s="205" t="s">
        <v>828</v>
      </c>
      <c r="DG1" s="214"/>
      <c r="DH1" s="205" t="s">
        <v>347</v>
      </c>
      <c r="DI1" s="205" t="s">
        <v>830</v>
      </c>
      <c r="DJ1" s="205" t="s">
        <v>348</v>
      </c>
      <c r="DK1" s="205" t="s">
        <v>832</v>
      </c>
      <c r="DL1" s="205" t="s">
        <v>834</v>
      </c>
      <c r="DM1" s="205" t="s">
        <v>836</v>
      </c>
      <c r="DN1" s="205" t="s">
        <v>838</v>
      </c>
      <c r="DO1" s="205" t="s">
        <v>840</v>
      </c>
      <c r="DP1" s="205" t="s">
        <v>842</v>
      </c>
      <c r="DQ1" s="205" t="s">
        <v>844</v>
      </c>
      <c r="DR1" s="205" t="s">
        <v>349</v>
      </c>
      <c r="DS1" s="205" t="s">
        <v>846</v>
      </c>
      <c r="DT1" s="205" t="s">
        <v>848</v>
      </c>
      <c r="DU1" s="205" t="s">
        <v>850</v>
      </c>
      <c r="DV1" s="214"/>
      <c r="DW1" s="205" t="s">
        <v>852</v>
      </c>
      <c r="DX1" s="205" t="s">
        <v>351</v>
      </c>
      <c r="DY1" s="205" t="s">
        <v>854</v>
      </c>
      <c r="DZ1" s="205" t="s">
        <v>352</v>
      </c>
      <c r="EA1" s="205" t="s">
        <v>856</v>
      </c>
      <c r="EB1" s="205" t="s">
        <v>858</v>
      </c>
      <c r="EC1" s="205" t="s">
        <v>860</v>
      </c>
      <c r="ED1" s="205" t="s">
        <v>862</v>
      </c>
      <c r="EE1" s="205" t="s">
        <v>864</v>
      </c>
      <c r="EF1" s="205" t="s">
        <v>866</v>
      </c>
      <c r="EG1" s="205" t="s">
        <v>868</v>
      </c>
      <c r="EH1" s="205" t="s">
        <v>870</v>
      </c>
      <c r="EI1" s="205" t="s">
        <v>872</v>
      </c>
      <c r="EJ1" s="205" t="s">
        <v>874</v>
      </c>
      <c r="EK1" s="205" t="s">
        <v>876</v>
      </c>
      <c r="EL1" s="214"/>
      <c r="EM1" s="205" t="s">
        <v>878</v>
      </c>
      <c r="EN1" s="205" t="s">
        <v>354</v>
      </c>
      <c r="EO1" s="205" t="s">
        <v>880</v>
      </c>
      <c r="EP1" s="205" t="s">
        <v>882</v>
      </c>
      <c r="EQ1" s="205" t="s">
        <v>355</v>
      </c>
      <c r="ER1" s="205" t="s">
        <v>884</v>
      </c>
      <c r="ES1" s="205" t="s">
        <v>886</v>
      </c>
      <c r="ET1" s="205" t="s">
        <v>356</v>
      </c>
      <c r="EU1" s="205" t="s">
        <v>888</v>
      </c>
      <c r="EV1" s="205" t="s">
        <v>890</v>
      </c>
      <c r="EW1" s="205" t="s">
        <v>892</v>
      </c>
      <c r="EX1" s="205" t="s">
        <v>357</v>
      </c>
      <c r="EY1" s="205" t="s">
        <v>894</v>
      </c>
      <c r="EZ1" s="205" t="s">
        <v>896</v>
      </c>
      <c r="FA1" s="214"/>
      <c r="FB1" s="205" t="s">
        <v>359</v>
      </c>
      <c r="FC1" s="205" t="s">
        <v>898</v>
      </c>
      <c r="FD1" s="205" t="s">
        <v>900</v>
      </c>
      <c r="FE1" s="205" t="s">
        <v>902</v>
      </c>
      <c r="FF1" s="205" t="s">
        <v>904</v>
      </c>
      <c r="FG1" s="205" t="s">
        <v>360</v>
      </c>
      <c r="FH1" s="205" t="s">
        <v>906</v>
      </c>
      <c r="FI1" s="205" t="s">
        <v>908</v>
      </c>
      <c r="FJ1" s="205" t="s">
        <v>910</v>
      </c>
      <c r="FK1" s="205" t="s">
        <v>912</v>
      </c>
      <c r="FL1" s="205" t="s">
        <v>914</v>
      </c>
      <c r="FM1" s="205" t="s">
        <v>361</v>
      </c>
      <c r="FN1" s="205" t="s">
        <v>917</v>
      </c>
      <c r="FO1" s="205" t="s">
        <v>362</v>
      </c>
      <c r="FP1" s="205" t="s">
        <v>920</v>
      </c>
      <c r="FQ1" s="205" t="s">
        <v>921</v>
      </c>
      <c r="FR1" s="205" t="s">
        <v>923</v>
      </c>
      <c r="FS1" s="205" t="s">
        <v>363</v>
      </c>
      <c r="FT1" s="205" t="s">
        <v>926</v>
      </c>
      <c r="FU1" s="205" t="s">
        <v>927</v>
      </c>
      <c r="FV1" s="205" t="s">
        <v>929</v>
      </c>
      <c r="FW1" s="205" t="s">
        <v>364</v>
      </c>
      <c r="FX1" s="205" t="s">
        <v>932</v>
      </c>
      <c r="FY1" s="205" t="s">
        <v>934</v>
      </c>
      <c r="FZ1" s="205" t="s">
        <v>936</v>
      </c>
      <c r="GA1" s="214"/>
      <c r="GB1" s="205" t="s">
        <v>366</v>
      </c>
      <c r="GC1" s="205" t="s">
        <v>367</v>
      </c>
      <c r="GD1" s="214"/>
      <c r="GE1" s="205" t="s">
        <v>369</v>
      </c>
      <c r="GF1" s="205" t="s">
        <v>959</v>
      </c>
      <c r="GG1" s="205" t="s">
        <v>961</v>
      </c>
      <c r="GH1" s="205" t="s">
        <v>963</v>
      </c>
      <c r="GI1" s="205" t="s">
        <v>965</v>
      </c>
      <c r="GJ1" s="205" t="s">
        <v>967</v>
      </c>
      <c r="GK1" s="214"/>
      <c r="GL1" s="205" t="s">
        <v>371</v>
      </c>
      <c r="GM1" s="205" t="s">
        <v>969</v>
      </c>
      <c r="GN1" s="205" t="s">
        <v>971</v>
      </c>
      <c r="GO1" s="205" t="s">
        <v>973</v>
      </c>
      <c r="GP1" s="205" t="s">
        <v>975</v>
      </c>
      <c r="GQ1" s="205" t="s">
        <v>977</v>
      </c>
      <c r="GR1" s="205" t="s">
        <v>979</v>
      </c>
      <c r="GS1" s="202"/>
      <c r="GT1" s="214"/>
      <c r="GU1" s="205" t="s">
        <v>372</v>
      </c>
      <c r="GV1" s="205" t="s">
        <v>938</v>
      </c>
      <c r="GW1" s="205" t="s">
        <v>940</v>
      </c>
      <c r="GX1" s="205" t="s">
        <v>942</v>
      </c>
      <c r="GY1" s="205" t="s">
        <v>944</v>
      </c>
      <c r="GZ1" s="205" t="s">
        <v>946</v>
      </c>
      <c r="HA1" s="205" t="s">
        <v>948</v>
      </c>
      <c r="HB1" s="214"/>
      <c r="HC1" s="205" t="s">
        <v>373</v>
      </c>
      <c r="HD1" s="205" t="s">
        <v>950</v>
      </c>
      <c r="HE1" s="205" t="s">
        <v>952</v>
      </c>
      <c r="HF1" s="205" t="s">
        <v>953</v>
      </c>
      <c r="HG1" s="205" t="s">
        <v>374</v>
      </c>
      <c r="HH1" s="205" t="s">
        <v>956</v>
      </c>
      <c r="HI1" s="205" t="s">
        <v>957</v>
      </c>
      <c r="HJ1" s="202"/>
      <c r="HK1" s="214"/>
      <c r="HL1" s="205" t="s">
        <v>377</v>
      </c>
      <c r="HM1" s="205" t="s">
        <v>981</v>
      </c>
      <c r="HN1" s="205" t="s">
        <v>983</v>
      </c>
      <c r="HO1" s="205" t="s">
        <v>985</v>
      </c>
      <c r="HP1" s="205" t="s">
        <v>987</v>
      </c>
      <c r="HQ1" s="205" t="s">
        <v>378</v>
      </c>
      <c r="HR1" s="205" t="s">
        <v>990</v>
      </c>
      <c r="HS1" s="214"/>
      <c r="HT1" s="205" t="s">
        <v>992</v>
      </c>
      <c r="HU1" s="205" t="s">
        <v>994</v>
      </c>
      <c r="HV1" s="205" t="s">
        <v>380</v>
      </c>
      <c r="HW1" s="205" t="s">
        <v>997</v>
      </c>
      <c r="HX1" s="205" t="s">
        <v>999</v>
      </c>
      <c r="HY1" s="205" t="s">
        <v>1000</v>
      </c>
      <c r="HZ1" s="205" t="s">
        <v>1002</v>
      </c>
      <c r="IA1" s="214"/>
      <c r="IB1" s="205" t="s">
        <v>1004</v>
      </c>
      <c r="IC1" s="205" t="s">
        <v>1006</v>
      </c>
      <c r="ID1" s="205" t="s">
        <v>1008</v>
      </c>
      <c r="IE1" s="205" t="s">
        <v>382</v>
      </c>
      <c r="IF1" s="205" t="s">
        <v>1010</v>
      </c>
      <c r="IG1" s="205" t="s">
        <v>1012</v>
      </c>
      <c r="IH1" s="205" t="s">
        <v>383</v>
      </c>
      <c r="II1" s="205" t="s">
        <v>1014</v>
      </c>
      <c r="IJ1" s="205" t="s">
        <v>1016</v>
      </c>
      <c r="IK1" s="205" t="s">
        <v>384</v>
      </c>
      <c r="IL1" s="205" t="s">
        <v>1018</v>
      </c>
      <c r="IM1" s="205" t="s">
        <v>1020</v>
      </c>
      <c r="IN1" s="205" t="s">
        <v>1022</v>
      </c>
      <c r="IO1" s="205" t="s">
        <v>1024</v>
      </c>
      <c r="IP1" s="205" t="s">
        <v>385</v>
      </c>
      <c r="IQ1" s="205" t="s">
        <v>1026</v>
      </c>
      <c r="IR1" s="214"/>
      <c r="IS1" s="205" t="s">
        <v>1034</v>
      </c>
      <c r="IT1" s="205" t="s">
        <v>1036</v>
      </c>
      <c r="IU1" s="205" t="s">
        <v>387</v>
      </c>
      <c r="IV1" s="205" t="s">
        <v>1038</v>
      </c>
      <c r="IW1" s="205" t="s">
        <v>1040</v>
      </c>
      <c r="IX1" s="205" t="s">
        <v>1042</v>
      </c>
      <c r="IY1" s="214"/>
      <c r="IZ1" s="205" t="s">
        <v>1044</v>
      </c>
      <c r="JA1" s="205" t="s">
        <v>389</v>
      </c>
      <c r="JB1" s="205" t="s">
        <v>1047</v>
      </c>
      <c r="JC1" s="205" t="s">
        <v>1049</v>
      </c>
      <c r="JD1" s="205" t="s">
        <v>1051</v>
      </c>
      <c r="JE1" s="205" t="s">
        <v>1053</v>
      </c>
      <c r="JF1" s="205" t="s">
        <v>1055</v>
      </c>
      <c r="JG1" s="205" t="s">
        <v>1057</v>
      </c>
      <c r="JH1" s="205" t="s">
        <v>390</v>
      </c>
      <c r="JI1" s="205" t="s">
        <v>1060</v>
      </c>
      <c r="JJ1" s="205" t="s">
        <v>1062</v>
      </c>
      <c r="JK1" s="205" t="s">
        <v>1064</v>
      </c>
      <c r="JL1" s="205" t="s">
        <v>1066</v>
      </c>
      <c r="JM1" s="205" t="s">
        <v>1068</v>
      </c>
      <c r="JN1" s="205" t="s">
        <v>1070</v>
      </c>
      <c r="JO1" s="205" t="s">
        <v>1072</v>
      </c>
      <c r="JP1" s="205" t="s">
        <v>1074</v>
      </c>
      <c r="JQ1" s="205" t="s">
        <v>391</v>
      </c>
      <c r="JR1" s="205" t="s">
        <v>1077</v>
      </c>
      <c r="JS1" s="205" t="s">
        <v>1079</v>
      </c>
      <c r="JT1" s="205" t="s">
        <v>1081</v>
      </c>
      <c r="JU1" s="205" t="s">
        <v>1083</v>
      </c>
      <c r="JV1" s="205" t="s">
        <v>1084</v>
      </c>
      <c r="JW1" s="205" t="s">
        <v>1086</v>
      </c>
      <c r="JX1" s="205" t="s">
        <v>1088</v>
      </c>
      <c r="JY1" s="205" t="s">
        <v>1090</v>
      </c>
      <c r="JZ1" s="205" t="s">
        <v>1092</v>
      </c>
      <c r="KA1" s="205" t="s">
        <v>1094</v>
      </c>
      <c r="KB1" s="205" t="s">
        <v>1096</v>
      </c>
      <c r="KC1" s="205" t="s">
        <v>1098</v>
      </c>
      <c r="KD1" s="205" t="s">
        <v>1100</v>
      </c>
      <c r="KE1" s="205" t="s">
        <v>1102</v>
      </c>
      <c r="KF1" s="205" t="s">
        <v>1104</v>
      </c>
      <c r="KG1" s="205" t="s">
        <v>1106</v>
      </c>
      <c r="KH1" s="205" t="s">
        <v>1108</v>
      </c>
      <c r="KI1" s="205" t="s">
        <v>1110</v>
      </c>
      <c r="KJ1" s="205" t="s">
        <v>1112</v>
      </c>
      <c r="KK1" s="205" t="s">
        <v>1114</v>
      </c>
      <c r="KL1" s="205" t="s">
        <v>1116</v>
      </c>
      <c r="KM1" s="205" t="s">
        <v>1118</v>
      </c>
      <c r="KN1" s="205" t="s">
        <v>1120</v>
      </c>
      <c r="KO1" s="205" t="s">
        <v>1122</v>
      </c>
      <c r="KP1" s="205" t="s">
        <v>1124</v>
      </c>
      <c r="KQ1" s="205" t="s">
        <v>1126</v>
      </c>
      <c r="KR1" s="214"/>
      <c r="KS1" s="205" t="s">
        <v>1128</v>
      </c>
      <c r="KT1" s="205" t="s">
        <v>393</v>
      </c>
      <c r="KU1" s="205" t="s">
        <v>1131</v>
      </c>
      <c r="KV1" s="205" t="s">
        <v>1133</v>
      </c>
      <c r="KW1" s="205" t="s">
        <v>1135</v>
      </c>
      <c r="KX1" s="205" t="s">
        <v>1137</v>
      </c>
      <c r="KY1" s="205" t="s">
        <v>394</v>
      </c>
      <c r="KZ1" s="205" t="s">
        <v>1140</v>
      </c>
      <c r="LA1" s="205" t="s">
        <v>1142</v>
      </c>
      <c r="LB1" s="205" t="s">
        <v>1144</v>
      </c>
      <c r="LC1" s="205" t="s">
        <v>1146</v>
      </c>
      <c r="LD1" s="205" t="s">
        <v>1148</v>
      </c>
      <c r="LE1" s="205" t="s">
        <v>1150</v>
      </c>
      <c r="LF1" s="205" t="s">
        <v>1152</v>
      </c>
      <c r="LG1" s="202"/>
      <c r="LH1" s="214"/>
      <c r="LI1" s="205" t="s">
        <v>395</v>
      </c>
      <c r="LJ1" s="205" t="s">
        <v>1028</v>
      </c>
      <c r="LK1" s="205" t="s">
        <v>1030</v>
      </c>
      <c r="LL1" s="205" t="s">
        <v>1032</v>
      </c>
      <c r="LM1" s="202"/>
      <c r="LN1" s="214"/>
      <c r="LO1" s="205" t="s">
        <v>398</v>
      </c>
      <c r="LP1" s="205" t="s">
        <v>399</v>
      </c>
      <c r="LQ1" s="214"/>
      <c r="LR1" s="205" t="s">
        <v>401</v>
      </c>
      <c r="LS1" s="205" t="s">
        <v>1172</v>
      </c>
      <c r="LT1" s="205" t="s">
        <v>1174</v>
      </c>
      <c r="LU1" s="205" t="s">
        <v>1175</v>
      </c>
      <c r="LV1" s="205" t="s">
        <v>1177</v>
      </c>
      <c r="LW1" s="205" t="s">
        <v>1178</v>
      </c>
      <c r="LX1" s="205" t="s">
        <v>1180</v>
      </c>
      <c r="LY1" s="205" t="s">
        <v>1182</v>
      </c>
      <c r="LZ1" s="205" t="s">
        <v>1184</v>
      </c>
      <c r="MA1" s="205" t="s">
        <v>1186</v>
      </c>
      <c r="MB1" s="205" t="s">
        <v>402</v>
      </c>
      <c r="MC1" s="205" t="s">
        <v>1189</v>
      </c>
      <c r="MD1" s="205" t="s">
        <v>1190</v>
      </c>
      <c r="ME1" s="205" t="s">
        <v>1192</v>
      </c>
      <c r="MF1" s="205" t="s">
        <v>403</v>
      </c>
      <c r="MG1" s="205" t="s">
        <v>1195</v>
      </c>
      <c r="MH1" s="205" t="s">
        <v>1196</v>
      </c>
      <c r="MI1" s="205" t="s">
        <v>1198</v>
      </c>
      <c r="MJ1" s="205" t="s">
        <v>1200</v>
      </c>
      <c r="MK1" s="205" t="s">
        <v>404</v>
      </c>
      <c r="ML1" s="205" t="s">
        <v>1203</v>
      </c>
      <c r="MM1" s="205" t="s">
        <v>1205</v>
      </c>
      <c r="MN1" s="205" t="s">
        <v>1207</v>
      </c>
      <c r="MO1" s="205" t="s">
        <v>1209</v>
      </c>
      <c r="MP1" s="205" t="s">
        <v>405</v>
      </c>
      <c r="MQ1" s="205" t="s">
        <v>1212</v>
      </c>
      <c r="MR1" s="205" t="s">
        <v>1214</v>
      </c>
      <c r="MS1" s="205" t="s">
        <v>1216</v>
      </c>
      <c r="MT1" s="205" t="s">
        <v>1218</v>
      </c>
      <c r="MU1" s="205" t="s">
        <v>1220</v>
      </c>
      <c r="MV1" s="205" t="s">
        <v>1222</v>
      </c>
      <c r="MW1" s="205" t="s">
        <v>1224</v>
      </c>
      <c r="MX1" s="205" t="s">
        <v>1226</v>
      </c>
      <c r="MY1" s="205" t="s">
        <v>1228</v>
      </c>
      <c r="MZ1" s="205" t="s">
        <v>1230</v>
      </c>
      <c r="NA1" s="205" t="s">
        <v>1232</v>
      </c>
      <c r="NB1" s="205" t="s">
        <v>1233</v>
      </c>
      <c r="NC1" s="214"/>
      <c r="ND1" s="205" t="s">
        <v>407</v>
      </c>
      <c r="NE1" s="205" t="s">
        <v>1235</v>
      </c>
      <c r="NF1" s="205" t="s">
        <v>1237</v>
      </c>
      <c r="NG1" s="205" t="s">
        <v>1239</v>
      </c>
      <c r="NH1" s="205" t="s">
        <v>1241</v>
      </c>
      <c r="NI1" s="214"/>
      <c r="NJ1" s="205" t="s">
        <v>409</v>
      </c>
      <c r="NK1" s="205" t="s">
        <v>1242</v>
      </c>
      <c r="NL1" s="205" t="s">
        <v>410</v>
      </c>
      <c r="NM1" s="205" t="s">
        <v>1244</v>
      </c>
      <c r="NN1" s="205" t="s">
        <v>1246</v>
      </c>
      <c r="NO1" s="205" t="s">
        <v>411</v>
      </c>
      <c r="NP1" s="205" t="s">
        <v>1248</v>
      </c>
      <c r="NQ1" s="205" t="s">
        <v>1250</v>
      </c>
      <c r="NR1" s="202"/>
      <c r="NS1" s="214"/>
      <c r="NT1" s="205" t="s">
        <v>412</v>
      </c>
      <c r="NU1" s="205" t="s">
        <v>1154</v>
      </c>
      <c r="NV1" s="205" t="s">
        <v>1156</v>
      </c>
      <c r="NW1" s="205" t="s">
        <v>1158</v>
      </c>
      <c r="NX1" s="205" t="s">
        <v>1160</v>
      </c>
      <c r="NY1" s="205" t="s">
        <v>413</v>
      </c>
      <c r="NZ1" s="205" t="s">
        <v>1162</v>
      </c>
      <c r="OA1" s="205" t="s">
        <v>414</v>
      </c>
      <c r="OB1" s="205" t="s">
        <v>1164</v>
      </c>
      <c r="OC1" s="214"/>
      <c r="OD1" s="205" t="s">
        <v>1166</v>
      </c>
      <c r="OE1" s="205" t="s">
        <v>415</v>
      </c>
      <c r="OF1" s="202"/>
      <c r="OG1" s="214"/>
      <c r="OH1" s="205" t="s">
        <v>1168</v>
      </c>
      <c r="OI1" s="205" t="s">
        <v>1170</v>
      </c>
      <c r="OJ1" s="205" t="s">
        <v>416</v>
      </c>
      <c r="OK1" s="202"/>
      <c r="OL1" s="214"/>
      <c r="OM1" s="205" t="s">
        <v>419</v>
      </c>
      <c r="ON1" s="205" t="s">
        <v>1252</v>
      </c>
      <c r="OO1" s="205" t="s">
        <v>1254</v>
      </c>
      <c r="OP1" s="205" t="s">
        <v>420</v>
      </c>
      <c r="OQ1" s="205" t="s">
        <v>421</v>
      </c>
      <c r="OR1" s="205" t="s">
        <v>1352</v>
      </c>
      <c r="OS1" s="205" t="s">
        <v>1354</v>
      </c>
      <c r="OT1" s="205" t="s">
        <v>1356</v>
      </c>
      <c r="OU1" s="205" t="s">
        <v>1358</v>
      </c>
      <c r="OV1" s="205" t="s">
        <v>1360</v>
      </c>
      <c r="OW1" s="214"/>
      <c r="OX1" s="205" t="s">
        <v>423</v>
      </c>
      <c r="OY1" s="205" t="s">
        <v>1362</v>
      </c>
      <c r="OZ1" s="205" t="s">
        <v>1364</v>
      </c>
      <c r="PA1" s="205" t="s">
        <v>1366</v>
      </c>
      <c r="PB1" s="205" t="s">
        <v>1368</v>
      </c>
      <c r="PC1" s="205" t="s">
        <v>1370</v>
      </c>
      <c r="PD1" s="205" t="s">
        <v>1372</v>
      </c>
      <c r="PE1" s="214"/>
      <c r="PF1" s="205" t="s">
        <v>1374</v>
      </c>
      <c r="PG1" s="205" t="s">
        <v>425</v>
      </c>
      <c r="PH1" s="214"/>
      <c r="PI1" s="205" t="s">
        <v>427</v>
      </c>
      <c r="PJ1" s="205" t="s">
        <v>1404</v>
      </c>
      <c r="PK1" s="205" t="s">
        <v>1406</v>
      </c>
      <c r="PL1" s="214"/>
      <c r="PM1" s="205" t="s">
        <v>429</v>
      </c>
      <c r="PN1" s="205" t="s">
        <v>1408</v>
      </c>
      <c r="PO1" s="205" t="s">
        <v>1409</v>
      </c>
      <c r="PP1" s="205" t="s">
        <v>1410</v>
      </c>
      <c r="PQ1" s="205" t="s">
        <v>1411</v>
      </c>
      <c r="PR1" s="205" t="s">
        <v>1413</v>
      </c>
      <c r="PS1" s="205" t="s">
        <v>1414</v>
      </c>
      <c r="PT1" s="205" t="s">
        <v>1416</v>
      </c>
      <c r="PU1" s="205" t="s">
        <v>1417</v>
      </c>
      <c r="PV1" s="202"/>
      <c r="PW1" s="214"/>
      <c r="PX1" s="205" t="s">
        <v>430</v>
      </c>
      <c r="PY1" s="205" t="s">
        <v>1256</v>
      </c>
      <c r="PZ1" s="205" t="s">
        <v>1258</v>
      </c>
      <c r="QA1" s="205" t="s">
        <v>1260</v>
      </c>
      <c r="QB1" s="205" t="s">
        <v>1262</v>
      </c>
      <c r="QC1" s="205" t="s">
        <v>1264</v>
      </c>
      <c r="QD1" s="205" t="s">
        <v>1266</v>
      </c>
      <c r="QE1" s="205" t="s">
        <v>1268</v>
      </c>
      <c r="QF1" s="205" t="s">
        <v>1270</v>
      </c>
      <c r="QG1" s="205" t="s">
        <v>1272</v>
      </c>
      <c r="QH1" s="205" t="s">
        <v>1274</v>
      </c>
      <c r="QI1" s="205" t="s">
        <v>1276</v>
      </c>
      <c r="QJ1" s="205" t="s">
        <v>1278</v>
      </c>
      <c r="QK1" s="205" t="s">
        <v>1280</v>
      </c>
      <c r="QL1" s="205" t="s">
        <v>1282</v>
      </c>
      <c r="QM1" s="205" t="s">
        <v>1284</v>
      </c>
      <c r="QN1" s="205" t="s">
        <v>1286</v>
      </c>
      <c r="QO1" s="205" t="s">
        <v>1288</v>
      </c>
      <c r="QP1" s="205" t="s">
        <v>1290</v>
      </c>
      <c r="QQ1" s="205" t="s">
        <v>1292</v>
      </c>
      <c r="QR1" s="205" t="s">
        <v>1294</v>
      </c>
      <c r="QS1" s="205" t="s">
        <v>1296</v>
      </c>
      <c r="QT1" s="205" t="s">
        <v>1298</v>
      </c>
      <c r="QU1" s="205" t="s">
        <v>431</v>
      </c>
      <c r="QV1" s="205" t="s">
        <v>1301</v>
      </c>
      <c r="QW1" s="205" t="s">
        <v>1303</v>
      </c>
      <c r="QX1" s="205" t="s">
        <v>1304</v>
      </c>
      <c r="QY1" s="205" t="s">
        <v>1306</v>
      </c>
      <c r="QZ1" s="205" t="s">
        <v>1308</v>
      </c>
      <c r="RA1" s="205" t="s">
        <v>1310</v>
      </c>
      <c r="RB1" s="205" t="s">
        <v>1312</v>
      </c>
      <c r="RC1" s="205" t="s">
        <v>1314</v>
      </c>
      <c r="RD1" s="205" t="s">
        <v>1316</v>
      </c>
      <c r="RE1" s="205" t="s">
        <v>1318</v>
      </c>
      <c r="RF1" s="205" t="s">
        <v>1320</v>
      </c>
      <c r="RG1" s="205" t="s">
        <v>1322</v>
      </c>
      <c r="RH1" s="205" t="s">
        <v>1324</v>
      </c>
      <c r="RI1" s="205" t="s">
        <v>1326</v>
      </c>
      <c r="RJ1" s="205" t="s">
        <v>1328</v>
      </c>
      <c r="RK1" s="205" t="s">
        <v>1330</v>
      </c>
      <c r="RL1" s="205" t="s">
        <v>1332</v>
      </c>
      <c r="RM1" s="205" t="s">
        <v>1334</v>
      </c>
      <c r="RN1" s="205" t="s">
        <v>1336</v>
      </c>
      <c r="RO1" s="205" t="s">
        <v>1338</v>
      </c>
      <c r="RP1" s="205" t="s">
        <v>1340</v>
      </c>
      <c r="RQ1" s="205" t="s">
        <v>1342</v>
      </c>
      <c r="RR1" s="205" t="s">
        <v>1344</v>
      </c>
      <c r="RS1" s="205" t="s">
        <v>1346</v>
      </c>
      <c r="RT1" s="205" t="s">
        <v>1348</v>
      </c>
      <c r="RU1" s="205" t="s">
        <v>1350</v>
      </c>
      <c r="RV1" s="202"/>
      <c r="RW1" s="214"/>
      <c r="RX1" s="205" t="s">
        <v>432</v>
      </c>
      <c r="RY1" s="205" t="s">
        <v>1376</v>
      </c>
      <c r="RZ1" s="205" t="s">
        <v>1378</v>
      </c>
      <c r="SA1" s="205" t="s">
        <v>1380</v>
      </c>
      <c r="SB1" s="205" t="s">
        <v>1382</v>
      </c>
      <c r="SC1" s="205" t="s">
        <v>1384</v>
      </c>
      <c r="SD1" s="205" t="s">
        <v>1386</v>
      </c>
      <c r="SE1" s="205" t="s">
        <v>1388</v>
      </c>
      <c r="SF1" s="205" t="s">
        <v>1390</v>
      </c>
      <c r="SG1" s="205" t="s">
        <v>1392</v>
      </c>
      <c r="SH1" s="205" t="s">
        <v>1394</v>
      </c>
      <c r="SI1" s="205" t="s">
        <v>1396</v>
      </c>
      <c r="SJ1" s="205" t="s">
        <v>1398</v>
      </c>
      <c r="SK1" s="205" t="s">
        <v>1400</v>
      </c>
      <c r="SL1" s="205" t="s">
        <v>1402</v>
      </c>
      <c r="SM1" s="202"/>
      <c r="SN1" s="214"/>
      <c r="SO1" s="205" t="s">
        <v>435</v>
      </c>
      <c r="SP1" s="205" t="s">
        <v>1419</v>
      </c>
      <c r="SQ1" s="205" t="s">
        <v>1421</v>
      </c>
      <c r="SR1" s="205" t="s">
        <v>436</v>
      </c>
      <c r="SS1" s="205" t="s">
        <v>1423</v>
      </c>
      <c r="ST1" s="205" t="s">
        <v>1425</v>
      </c>
      <c r="SU1" s="205" t="s">
        <v>1427</v>
      </c>
      <c r="SV1" s="205" t="s">
        <v>1429</v>
      </c>
      <c r="SW1" s="214"/>
      <c r="SX1" s="205" t="s">
        <v>438</v>
      </c>
      <c r="SY1" s="205" t="s">
        <v>1431</v>
      </c>
      <c r="SZ1" s="205" t="s">
        <v>1433</v>
      </c>
      <c r="TA1" s="205" t="s">
        <v>1435</v>
      </c>
      <c r="TB1" s="205" t="s">
        <v>1437</v>
      </c>
      <c r="TC1" s="205" t="s">
        <v>1439</v>
      </c>
      <c r="TD1" s="205" t="s">
        <v>1441</v>
      </c>
      <c r="TE1" s="205" t="s">
        <v>1443</v>
      </c>
      <c r="TF1" s="205" t="s">
        <v>1445</v>
      </c>
      <c r="TG1" s="205" t="s">
        <v>1447</v>
      </c>
      <c r="TH1" s="205" t="s">
        <v>1449</v>
      </c>
      <c r="TI1" s="205" t="s">
        <v>1451</v>
      </c>
      <c r="TJ1" s="205" t="s">
        <v>1453</v>
      </c>
      <c r="TK1" s="205" t="s">
        <v>1455</v>
      </c>
      <c r="TL1" s="205" t="s">
        <v>1457</v>
      </c>
      <c r="TM1" s="205" t="s">
        <v>1459</v>
      </c>
      <c r="TN1" s="202"/>
      <c r="TO1" s="214"/>
      <c r="TP1" s="205" t="s">
        <v>441</v>
      </c>
      <c r="TQ1" s="205" t="s">
        <v>1461</v>
      </c>
      <c r="TR1" s="205" t="s">
        <v>1463</v>
      </c>
      <c r="TS1" s="205" t="s">
        <v>1465</v>
      </c>
      <c r="TT1" s="205" t="s">
        <v>1467</v>
      </c>
      <c r="TU1" s="205" t="s">
        <v>1469</v>
      </c>
      <c r="TV1" s="205" t="s">
        <v>442</v>
      </c>
      <c r="TW1" s="205" t="s">
        <v>1471</v>
      </c>
      <c r="TX1" s="205" t="s">
        <v>1473</v>
      </c>
      <c r="TY1" s="205" t="s">
        <v>1475</v>
      </c>
      <c r="TZ1" s="205" t="s">
        <v>1477</v>
      </c>
      <c r="UA1" s="205" t="s">
        <v>1479</v>
      </c>
      <c r="UB1" s="205" t="s">
        <v>1481</v>
      </c>
      <c r="UC1" s="214"/>
      <c r="UD1" s="205" t="s">
        <v>444</v>
      </c>
      <c r="UE1" s="202"/>
      <c r="UF1" s="214"/>
      <c r="UG1" s="205" t="s">
        <v>445</v>
      </c>
      <c r="UH1" s="205" t="s">
        <v>1483</v>
      </c>
      <c r="UI1" s="205" t="s">
        <v>1485</v>
      </c>
      <c r="UJ1" s="205" t="s">
        <v>1486</v>
      </c>
      <c r="UK1" s="205" t="s">
        <v>1488</v>
      </c>
      <c r="UL1" s="205" t="s">
        <v>1490</v>
      </c>
      <c r="UM1" s="205" t="s">
        <v>1492</v>
      </c>
      <c r="UN1" s="205" t="s">
        <v>1494</v>
      </c>
      <c r="UO1" s="205" t="s">
        <v>1496</v>
      </c>
      <c r="UP1" s="205" t="s">
        <v>1498</v>
      </c>
      <c r="UQ1" s="205" t="s">
        <v>1500</v>
      </c>
      <c r="UR1" s="205" t="s">
        <v>1502</v>
      </c>
      <c r="US1" s="205" t="s">
        <v>1504</v>
      </c>
      <c r="UT1" s="205" t="s">
        <v>1506</v>
      </c>
      <c r="UU1" s="205" t="s">
        <v>1508</v>
      </c>
      <c r="UV1" s="205" t="s">
        <v>1510</v>
      </c>
      <c r="UW1" s="205" t="s">
        <v>1512</v>
      </c>
      <c r="UX1" s="202"/>
      <c r="UY1" s="205" t="s">
        <v>1516</v>
      </c>
      <c r="UZ1" s="205" t="s">
        <v>1518</v>
      </c>
      <c r="VA1" s="205" t="s">
        <v>1520</v>
      </c>
      <c r="VB1" s="205" t="s">
        <v>1522</v>
      </c>
      <c r="VC1" s="205" t="s">
        <v>1524</v>
      </c>
      <c r="VD1" s="208"/>
    </row>
    <row r="2" spans="1:576" s="145" customFormat="1" ht="14.45" hidden="1" x14ac:dyDescent="0.3">
      <c r="A2" s="145" t="s">
        <v>188</v>
      </c>
      <c r="B2" s="145" t="s">
        <v>179</v>
      </c>
      <c r="C2" s="145" t="s">
        <v>542</v>
      </c>
      <c r="D2" s="145" t="s">
        <v>189</v>
      </c>
      <c r="E2" s="145" t="s">
        <v>172</v>
      </c>
      <c r="F2" s="145" t="s">
        <v>543</v>
      </c>
      <c r="G2" s="183" t="s">
        <v>190</v>
      </c>
      <c r="H2" s="145" t="s">
        <v>544</v>
      </c>
      <c r="I2" s="145" t="s">
        <v>545</v>
      </c>
      <c r="J2" s="145" t="s">
        <v>191</v>
      </c>
      <c r="K2" s="145" t="s">
        <v>546</v>
      </c>
      <c r="R2" s="145" t="s">
        <v>193</v>
      </c>
      <c r="S2" s="145" t="s">
        <v>194</v>
      </c>
      <c r="U2" s="145" t="s">
        <v>462</v>
      </c>
      <c r="V2" s="145" t="s">
        <v>480</v>
      </c>
      <c r="W2" s="145" t="s">
        <v>463</v>
      </c>
      <c r="X2" s="145" t="s">
        <v>464</v>
      </c>
      <c r="Y2" s="145" t="s">
        <v>465</v>
      </c>
      <c r="Z2" s="145" t="s">
        <v>466</v>
      </c>
      <c r="AA2" s="145" t="s">
        <v>467</v>
      </c>
      <c r="AB2" s="145" t="s">
        <v>468</v>
      </c>
      <c r="AC2" s="145" t="s">
        <v>469</v>
      </c>
      <c r="AD2" s="145" t="s">
        <v>470</v>
      </c>
      <c r="AE2" s="145" t="s">
        <v>471</v>
      </c>
      <c r="AF2" s="145" t="s">
        <v>472</v>
      </c>
      <c r="AH2" s="145" t="s">
        <v>490</v>
      </c>
      <c r="AI2" s="145" t="s">
        <v>491</v>
      </c>
      <c r="AJ2" s="145" t="s">
        <v>492</v>
      </c>
      <c r="AK2" s="145" t="s">
        <v>493</v>
      </c>
      <c r="AL2" s="145" t="s">
        <v>494</v>
      </c>
      <c r="AM2" s="145" t="s">
        <v>497</v>
      </c>
      <c r="AN2" s="145" t="s">
        <v>495</v>
      </c>
      <c r="AO2" s="145" t="s">
        <v>496</v>
      </c>
      <c r="AP2" s="145" t="s">
        <v>498</v>
      </c>
      <c r="AQ2" s="145" t="s">
        <v>499</v>
      </c>
      <c r="AR2" s="145" t="s">
        <v>500</v>
      </c>
      <c r="AS2" s="145" t="s">
        <v>501</v>
      </c>
      <c r="AT2" s="145" t="s">
        <v>502</v>
      </c>
      <c r="AU2" s="145" t="s">
        <v>503</v>
      </c>
      <c r="AV2" s="145" t="s">
        <v>504</v>
      </c>
      <c r="AW2" s="145" t="s">
        <v>505</v>
      </c>
      <c r="AX2" s="145" t="s">
        <v>506</v>
      </c>
      <c r="AY2" s="145" t="s">
        <v>507</v>
      </c>
      <c r="AZ2" s="145" t="s">
        <v>508</v>
      </c>
      <c r="BA2" s="145" t="s">
        <v>509</v>
      </c>
      <c r="BB2" s="145" t="s">
        <v>510</v>
      </c>
      <c r="BC2" s="145" t="s">
        <v>511</v>
      </c>
      <c r="BD2" s="145" t="s">
        <v>512</v>
      </c>
      <c r="BE2" s="145" t="s">
        <v>513</v>
      </c>
      <c r="BF2" s="145" t="s">
        <v>514</v>
      </c>
      <c r="BG2" s="145" t="s">
        <v>515</v>
      </c>
      <c r="BH2" s="145" t="s">
        <v>516</v>
      </c>
      <c r="BI2" s="145" t="s">
        <v>517</v>
      </c>
      <c r="BJ2" s="145" t="s">
        <v>518</v>
      </c>
      <c r="BK2" s="145" t="s">
        <v>519</v>
      </c>
      <c r="BL2" s="145" t="s">
        <v>520</v>
      </c>
      <c r="BM2" s="145" t="s">
        <v>521</v>
      </c>
      <c r="BN2" s="145" t="s">
        <v>522</v>
      </c>
      <c r="BO2" s="145" t="s">
        <v>523</v>
      </c>
      <c r="BP2" s="145" t="s">
        <v>524</v>
      </c>
      <c r="BQ2" s="145" t="s">
        <v>525</v>
      </c>
      <c r="BR2" s="145" t="s">
        <v>526</v>
      </c>
      <c r="BS2" s="145" t="s">
        <v>527</v>
      </c>
      <c r="BT2" s="145" t="s">
        <v>528</v>
      </c>
      <c r="BU2" s="145" t="s">
        <v>529</v>
      </c>
    </row>
    <row r="3" spans="1:576" ht="14.45"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thickBot="1" x14ac:dyDescent="0.35"/>
    <row r="5" spans="1:576" ht="26.45" thickBot="1" x14ac:dyDescent="0.35">
      <c r="C5" s="109" t="s">
        <v>454</v>
      </c>
      <c r="D5" s="226">
        <f>SUMIF(C:C,$C$10,D:D)</f>
        <v>784000</v>
      </c>
    </row>
    <row r="6" spans="1:576" ht="14.45" x14ac:dyDescent="0.3">
      <c r="C6" s="130"/>
      <c r="D6" s="130"/>
      <c r="E6" s="130"/>
      <c r="F6" s="130"/>
      <c r="G6" s="96"/>
      <c r="H6" s="130"/>
      <c r="I6" s="130"/>
    </row>
    <row r="7" spans="1:576" ht="14.45" x14ac:dyDescent="0.3">
      <c r="C7" s="130"/>
      <c r="D7" s="130"/>
      <c r="E7" s="130"/>
      <c r="F7" s="130"/>
      <c r="G7" s="96"/>
      <c r="H7" s="130"/>
      <c r="I7" s="130"/>
    </row>
    <row r="8" spans="1:576" ht="14.45" x14ac:dyDescent="0.3">
      <c r="C8" s="130"/>
      <c r="D8" s="130"/>
      <c r="E8" s="130"/>
      <c r="F8" s="130"/>
      <c r="G8" s="96"/>
      <c r="H8" s="130"/>
      <c r="I8" s="130"/>
    </row>
    <row r="9" spans="1:576" thickBot="1" x14ac:dyDescent="0.35">
      <c r="C9" s="130"/>
      <c r="D9" s="130"/>
      <c r="E9" s="130"/>
      <c r="F9" s="130"/>
      <c r="G9" s="96"/>
      <c r="H9" s="130"/>
      <c r="I9" s="130"/>
      <c r="K9" s="200"/>
    </row>
    <row r="10" spans="1:576" thickBot="1" x14ac:dyDescent="0.35">
      <c r="C10" s="180" t="s">
        <v>53</v>
      </c>
      <c r="D10" s="131">
        <f>SUM(F17:F23)</f>
        <v>20000</v>
      </c>
      <c r="F10" s="72"/>
      <c r="G10" s="97"/>
      <c r="H10" s="72"/>
      <c r="I10" s="72"/>
    </row>
    <row r="11" spans="1:576" ht="14.45" x14ac:dyDescent="0.3">
      <c r="B11" s="116"/>
      <c r="C11" s="72"/>
      <c r="D11" s="31"/>
      <c r="E11" s="116"/>
      <c r="F11" s="116"/>
      <c r="G11" s="116"/>
      <c r="H11" s="94"/>
      <c r="I11" s="94"/>
      <c r="J11" s="94"/>
      <c r="K11" s="135"/>
    </row>
    <row r="12" spans="1:576" ht="14.45" x14ac:dyDescent="0.3">
      <c r="B12" s="116"/>
      <c r="C12" s="72"/>
      <c r="D12" s="31"/>
      <c r="E12" s="116"/>
      <c r="F12" s="116"/>
      <c r="G12" s="116"/>
      <c r="H12" s="94"/>
      <c r="I12" s="94"/>
      <c r="J12" s="94"/>
      <c r="K12" s="135"/>
    </row>
    <row r="13" spans="1:576" ht="15.6" x14ac:dyDescent="0.3">
      <c r="B13" s="116"/>
      <c r="C13" s="233" t="s">
        <v>458</v>
      </c>
      <c r="D13" s="234" t="s">
        <v>1879</v>
      </c>
      <c r="E13" s="116"/>
      <c r="F13" s="116"/>
      <c r="G13" s="116"/>
      <c r="H13" s="94"/>
      <c r="I13" s="94"/>
      <c r="J13" s="94"/>
      <c r="K13" s="135"/>
    </row>
    <row r="14" spans="1:576" ht="18" x14ac:dyDescent="0.3">
      <c r="B14" s="116"/>
      <c r="C14" s="247" t="str">
        <f>IFERROR(VLOOKUP(D13,'[2]Desarrollo e Innov. Curricular'!$E:$F,2,FALSE),IFERROR(VLOOKUP(D13,[2]Investigación!$E:$F,2,FALSE),IFERROR(VLOOKUP(D13,'[2]Vinculación Univ. Sociedad'!$E:$F,2,FALSE),IFERROR(VLOOKUP(D13,'[2]Docencia y Profesorado Universi'!$E:$F,2,FALSE),IFERROR(VLOOKUP(D13,[2]Estudiantes!$E:$F,2,FALSE),IFERROR(VLOOKUP(D13,'[2]Gestion Administrativa'!$E:$F,2,FALSE),IFERROR(VLOOKUP(D13,'[2]Gestion Academica'!$E:$F,2,FALSE),IFERROR(VLOOKUP(D13,[2]Graduados!$E:$F,2,FALSE),IFERROR(VLOOKUP(D13,'[2]Gestión del Conocimiento'!$E:$F,2,FALSE),IFERROR(VLOOKUP(D13,[2]Gobernabilidad!$E:$F,2,FALSE),IFERROR(VLOOKUP(D13,'[2]NIVEL DE ES Y  SISTEMA NACIONAL'!$E:$F,2,FALSE),VLOOKUP(D13,'[2]Lo Esencial'!$E:$F,2,0))))))))))))</f>
        <v>Taller a docente sobre el método científico de la investigación</v>
      </c>
      <c r="D14" s="31"/>
      <c r="E14" s="116"/>
      <c r="F14" s="116"/>
      <c r="G14" s="116"/>
      <c r="H14" s="94"/>
      <c r="I14" s="94"/>
      <c r="J14" s="94"/>
      <c r="K14" s="135"/>
    </row>
    <row r="15" spans="1:576" thickBot="1" x14ac:dyDescent="0.35">
      <c r="F15" s="116"/>
      <c r="G15" s="94"/>
      <c r="H15" s="94"/>
      <c r="I15" s="94"/>
    </row>
    <row r="16" spans="1:576" ht="30.75" thickBot="1" x14ac:dyDescent="0.3">
      <c r="C16" s="152" t="s">
        <v>44</v>
      </c>
      <c r="D16" s="157" t="s">
        <v>55</v>
      </c>
      <c r="E16" s="159" t="s">
        <v>57</v>
      </c>
      <c r="F16" s="158" t="s">
        <v>27</v>
      </c>
      <c r="G16" s="156" t="s">
        <v>195</v>
      </c>
      <c r="H16" s="159" t="s">
        <v>46</v>
      </c>
      <c r="I16" s="156" t="s">
        <v>196</v>
      </c>
      <c r="J16" s="156" t="s">
        <v>478</v>
      </c>
      <c r="K16" s="156" t="s">
        <v>479</v>
      </c>
      <c r="L16" s="156" t="s">
        <v>535</v>
      </c>
    </row>
    <row r="17" spans="3:12" ht="14.45" x14ac:dyDescent="0.3">
      <c r="C17" s="164" t="s">
        <v>175</v>
      </c>
      <c r="D17" s="181"/>
      <c r="E17" s="138">
        <v>784000</v>
      </c>
      <c r="F17" s="120">
        <f t="shared" ref="F17:F23" si="0">D17*E17</f>
        <v>0</v>
      </c>
      <c r="G17" s="184" t="s">
        <v>193</v>
      </c>
      <c r="H17" s="165" t="s">
        <v>324</v>
      </c>
      <c r="I17" s="153" t="str">
        <f>VLOOKUP(H17,[2]Presupuesto!$B$11:$C$586,2,0)</f>
        <v>CONTRIBUCIONES PATRONALES (11700-00)</v>
      </c>
      <c r="J17" s="258" t="s">
        <v>190</v>
      </c>
      <c r="K17" s="121" t="s">
        <v>462</v>
      </c>
      <c r="L17" s="121"/>
    </row>
    <row r="18" spans="3:12" x14ac:dyDescent="0.25">
      <c r="C18" s="164" t="s">
        <v>85</v>
      </c>
      <c r="D18" s="181">
        <v>5</v>
      </c>
      <c r="E18" s="146">
        <v>4000</v>
      </c>
      <c r="F18" s="120">
        <f t="shared" si="0"/>
        <v>20000</v>
      </c>
      <c r="G18" s="184" t="s">
        <v>194</v>
      </c>
      <c r="H18" s="205" t="s">
        <v>1262</v>
      </c>
      <c r="I18" s="153" t="str">
        <f>VLOOKUP(H18,[2]Presupuesto!$B$11:$C$586,2,0)</f>
        <v>BECAS DE ACTUALIZACION Y CAPACITACION DOCENTE</v>
      </c>
      <c r="J18" s="121" t="s">
        <v>179</v>
      </c>
      <c r="K18" s="121" t="s">
        <v>466</v>
      </c>
      <c r="L18" s="121"/>
    </row>
    <row r="19" spans="3:12" ht="14.45" x14ac:dyDescent="0.3">
      <c r="C19" s="164" t="s">
        <v>86</v>
      </c>
      <c r="D19" s="181"/>
      <c r="E19" s="146">
        <v>50000</v>
      </c>
      <c r="F19" s="120">
        <f t="shared" si="0"/>
        <v>0</v>
      </c>
      <c r="G19" s="184"/>
      <c r="H19" s="165">
        <v>42500</v>
      </c>
      <c r="I19" s="153" t="e">
        <f>VLOOKUP(H19,[2]Presupuesto!$B$11:$C$586,2,0)</f>
        <v>#N/A</v>
      </c>
      <c r="J19" s="121" t="str">
        <f>$J$17</f>
        <v>Graduados</v>
      </c>
      <c r="K19" s="121" t="s">
        <v>480</v>
      </c>
      <c r="L19" s="121"/>
    </row>
    <row r="20" spans="3:12" ht="14.45" x14ac:dyDescent="0.3">
      <c r="C20" s="164" t="s">
        <v>177</v>
      </c>
      <c r="D20" s="181"/>
      <c r="E20" s="146">
        <v>40</v>
      </c>
      <c r="F20" s="120">
        <f t="shared" si="0"/>
        <v>0</v>
      </c>
      <c r="G20" s="184"/>
      <c r="H20" s="165">
        <v>42500</v>
      </c>
      <c r="I20" s="153" t="e">
        <f>VLOOKUP(H20,[2]Presupuesto!$B$11:$C$586,2,0)</f>
        <v>#N/A</v>
      </c>
      <c r="J20" s="121" t="str">
        <f>$J$17</f>
        <v>Graduados</v>
      </c>
      <c r="K20" s="121" t="s">
        <v>480</v>
      </c>
      <c r="L20" s="121"/>
    </row>
    <row r="21" spans="3:12" ht="14.45" x14ac:dyDescent="0.3">
      <c r="C21" s="164" t="s">
        <v>174</v>
      </c>
      <c r="D21" s="181"/>
      <c r="E21" s="146">
        <v>5745</v>
      </c>
      <c r="F21" s="120">
        <f t="shared" si="0"/>
        <v>0</v>
      </c>
      <c r="G21" s="184"/>
      <c r="H21" s="165">
        <v>42500</v>
      </c>
      <c r="I21" s="153" t="e">
        <f>VLOOKUP(H21,[2]Presupuesto!$B$11:$C$586,2,0)</f>
        <v>#N/A</v>
      </c>
      <c r="J21" s="121" t="str">
        <f>$J$17</f>
        <v>Graduados</v>
      </c>
      <c r="K21" s="121" t="s">
        <v>480</v>
      </c>
      <c r="L21" s="121"/>
    </row>
    <row r="22" spans="3:12" ht="14.45" x14ac:dyDescent="0.3">
      <c r="C22" s="164" t="s">
        <v>178</v>
      </c>
      <c r="D22" s="181"/>
      <c r="E22" s="146">
        <v>30000</v>
      </c>
      <c r="F22" s="120">
        <f t="shared" si="0"/>
        <v>0</v>
      </c>
      <c r="G22" s="184"/>
      <c r="H22" s="165">
        <v>42500</v>
      </c>
      <c r="I22" s="153" t="e">
        <f>VLOOKUP(H22,[2]Presupuesto!$B$11:$C$586,2,0)</f>
        <v>#N/A</v>
      </c>
      <c r="J22" s="121" t="str">
        <f>$J$17</f>
        <v>Graduados</v>
      </c>
      <c r="K22" s="121" t="s">
        <v>469</v>
      </c>
      <c r="L22" s="121"/>
    </row>
    <row r="23" spans="3:12" ht="14.45" x14ac:dyDescent="0.3">
      <c r="C23" s="164" t="s">
        <v>178</v>
      </c>
      <c r="D23" s="181"/>
      <c r="E23" s="146">
        <v>30000</v>
      </c>
      <c r="F23" s="120">
        <f t="shared" si="0"/>
        <v>0</v>
      </c>
      <c r="G23" s="184"/>
      <c r="H23" s="165">
        <v>42500</v>
      </c>
      <c r="I23" s="153" t="e">
        <f>VLOOKUP(H23,[2]Presupuesto!$B$11:$C$586,2,0)</f>
        <v>#N/A</v>
      </c>
      <c r="J23" s="121" t="str">
        <f>$J$17</f>
        <v>Graduados</v>
      </c>
      <c r="K23" s="121" t="s">
        <v>480</v>
      </c>
      <c r="L23" s="121"/>
    </row>
    <row r="24" spans="3:12" ht="14.45" x14ac:dyDescent="0.3">
      <c r="F24" s="113"/>
      <c r="G24" s="112"/>
      <c r="H24" s="113"/>
      <c r="I24" s="113"/>
    </row>
    <row r="26" spans="3:12" ht="14.45" x14ac:dyDescent="0.3">
      <c r="C26" s="130"/>
      <c r="D26" s="130"/>
      <c r="E26" s="130"/>
      <c r="F26" s="130"/>
      <c r="G26" s="96"/>
      <c r="H26" s="130"/>
      <c r="I26" s="130"/>
    </row>
    <row r="27" spans="3:12" thickBot="1" x14ac:dyDescent="0.35">
      <c r="C27" s="130"/>
      <c r="D27" s="130"/>
      <c r="E27" s="130"/>
      <c r="F27" s="130"/>
      <c r="G27" s="96"/>
      <c r="H27" s="130"/>
      <c r="I27" s="130"/>
      <c r="K27" s="200"/>
    </row>
    <row r="28" spans="3:12" thickBot="1" x14ac:dyDescent="0.35">
      <c r="C28" s="180" t="s">
        <v>53</v>
      </c>
      <c r="D28" s="131">
        <f>SUM(F35:F41)</f>
        <v>420000</v>
      </c>
      <c r="F28" s="72"/>
      <c r="G28" s="97"/>
      <c r="H28" s="72"/>
      <c r="I28" s="72"/>
    </row>
    <row r="29" spans="3:12" ht="14.45" x14ac:dyDescent="0.3">
      <c r="C29" s="72"/>
      <c r="D29" s="31"/>
      <c r="E29" s="116"/>
      <c r="F29" s="116"/>
      <c r="G29" s="116"/>
      <c r="H29" s="94"/>
      <c r="I29" s="94"/>
      <c r="J29" s="94"/>
      <c r="K29" s="135"/>
    </row>
    <row r="30" spans="3:12" ht="14.45" x14ac:dyDescent="0.3">
      <c r="C30" s="72"/>
      <c r="D30" s="31"/>
      <c r="E30" s="116"/>
      <c r="F30" s="116"/>
      <c r="G30" s="116"/>
      <c r="H30" s="94"/>
      <c r="I30" s="94"/>
      <c r="J30" s="94"/>
      <c r="K30" s="135"/>
    </row>
    <row r="31" spans="3:12" ht="15.6" x14ac:dyDescent="0.3">
      <c r="C31" s="233" t="s">
        <v>458</v>
      </c>
      <c r="D31" s="234" t="s">
        <v>1912</v>
      </c>
      <c r="E31" s="116"/>
      <c r="F31" s="116"/>
      <c r="G31" s="116"/>
      <c r="H31" s="94"/>
      <c r="I31" s="94"/>
      <c r="J31" s="94"/>
      <c r="K31" s="135"/>
    </row>
    <row r="32" spans="3:12" ht="18" x14ac:dyDescent="0.3">
      <c r="C32" s="247" t="str">
        <f>IFERROR(VLOOKUP(D31,'[2]Desarrollo e Innov. Curricular'!$E:$F,2,FALSE),IFERROR(VLOOKUP(D31,[2]Investigación!$E:$F,2,FALSE),IFERROR(VLOOKUP(D31,'[2]Vinculación Univ. Sociedad'!$E:$F,2,FALSE),IFERROR(VLOOKUP(D31,'[2]Docencia y Profesorado Universi'!$E:$F,2,FALSE),IFERROR(VLOOKUP(D31,[2]Estudiantes!$E:$F,2,FALSE),IFERROR(VLOOKUP(D31,'[2]Gestion Administrativa'!$E:$F,2,FALSE),IFERROR(VLOOKUP(D31,'[2]Gestion Academica'!$E:$F,2,FALSE),IFERROR(VLOOKUP(D31,[2]Graduados!$E:$F,2,FALSE),IFERROR(VLOOKUP(D31,'[2]Gestión del Conocimiento'!$E:$F,2,FALSE),IFERROR(VLOOKUP(D31,[2]Gobernabilidad!$E:$F,2,FALSE),IFERROR(VLOOKUP(D31,'[2]NIVEL DE ES Y  SISTEMA NACIONAL'!$E:$F,2,FALSE),VLOOKUP(D31,'[2]Lo Esencial'!$E:$F,2,0))))))))))))</f>
        <v>Capacitaciones de todo el cuerpo docente en programas informáticos utilizados en la práctica arquitectónica actual</v>
      </c>
      <c r="D32" s="31"/>
      <c r="E32" s="116"/>
      <c r="F32" s="116"/>
      <c r="G32" s="116"/>
      <c r="H32" s="94"/>
      <c r="I32" s="94"/>
      <c r="J32" s="94"/>
      <c r="K32" s="135"/>
    </row>
    <row r="33" spans="3:12" thickBot="1" x14ac:dyDescent="0.35">
      <c r="F33" s="116"/>
      <c r="G33" s="94"/>
      <c r="H33" s="94"/>
      <c r="I33" s="94"/>
    </row>
    <row r="34" spans="3:12" ht="30.75" thickBot="1" x14ac:dyDescent="0.3">
      <c r="C34" s="152" t="s">
        <v>44</v>
      </c>
      <c r="D34" s="157" t="s">
        <v>55</v>
      </c>
      <c r="E34" s="159" t="s">
        <v>57</v>
      </c>
      <c r="F34" s="158" t="s">
        <v>27</v>
      </c>
      <c r="G34" s="156" t="s">
        <v>195</v>
      </c>
      <c r="H34" s="159" t="s">
        <v>46</v>
      </c>
      <c r="I34" s="156" t="s">
        <v>196</v>
      </c>
      <c r="J34" s="156" t="s">
        <v>478</v>
      </c>
      <c r="K34" s="156" t="s">
        <v>479</v>
      </c>
      <c r="L34" s="156" t="s">
        <v>535</v>
      </c>
    </row>
    <row r="35" spans="3:12" ht="14.45" x14ac:dyDescent="0.3">
      <c r="C35" s="164" t="s">
        <v>175</v>
      </c>
      <c r="D35" s="181"/>
      <c r="E35" s="138">
        <v>784000</v>
      </c>
      <c r="F35" s="120">
        <f t="shared" ref="F35:F41" si="1">D35*E35</f>
        <v>0</v>
      </c>
      <c r="G35" s="184" t="s">
        <v>193</v>
      </c>
      <c r="H35" s="165" t="s">
        <v>324</v>
      </c>
      <c r="I35" s="153" t="str">
        <f>VLOOKUP(H35,[2]Presupuesto!$B$11:$C$586,2,0)</f>
        <v>CONTRIBUCIONES PATRONALES (11700-00)</v>
      </c>
      <c r="J35" s="258" t="s">
        <v>190</v>
      </c>
      <c r="K35" s="121" t="s">
        <v>462</v>
      </c>
      <c r="L35" s="121"/>
    </row>
    <row r="36" spans="3:12" x14ac:dyDescent="0.25">
      <c r="C36" s="164" t="s">
        <v>85</v>
      </c>
      <c r="D36" s="181">
        <v>21</v>
      </c>
      <c r="E36" s="146">
        <v>20000</v>
      </c>
      <c r="F36" s="120">
        <f t="shared" si="1"/>
        <v>420000</v>
      </c>
      <c r="G36" s="184" t="s">
        <v>194</v>
      </c>
      <c r="H36" s="205" t="s">
        <v>1262</v>
      </c>
      <c r="I36" s="153" t="str">
        <f>VLOOKUP(H36,[2]Presupuesto!$B$11:$C$586,2,0)</f>
        <v>BECAS DE ACTUALIZACION Y CAPACITACION DOCENTE</v>
      </c>
      <c r="J36" s="121" t="s">
        <v>189</v>
      </c>
      <c r="K36" s="121" t="s">
        <v>466</v>
      </c>
      <c r="L36" s="121"/>
    </row>
    <row r="37" spans="3:12" ht="14.45" x14ac:dyDescent="0.3">
      <c r="C37" s="164" t="s">
        <v>86</v>
      </c>
      <c r="D37" s="181"/>
      <c r="E37" s="146">
        <v>50000</v>
      </c>
      <c r="F37" s="120">
        <f t="shared" si="1"/>
        <v>0</v>
      </c>
      <c r="G37" s="184"/>
      <c r="H37" s="165">
        <v>42500</v>
      </c>
      <c r="I37" s="153" t="e">
        <f>VLOOKUP(H37,[2]Presupuesto!$B$11:$C$586,2,0)</f>
        <v>#N/A</v>
      </c>
      <c r="J37" s="121" t="str">
        <f>$J$17</f>
        <v>Graduados</v>
      </c>
      <c r="K37" s="121" t="s">
        <v>480</v>
      </c>
      <c r="L37" s="121"/>
    </row>
    <row r="38" spans="3:12" ht="14.45" x14ac:dyDescent="0.3">
      <c r="C38" s="164" t="s">
        <v>177</v>
      </c>
      <c r="D38" s="181"/>
      <c r="E38" s="146">
        <v>40</v>
      </c>
      <c r="F38" s="120">
        <f t="shared" si="1"/>
        <v>0</v>
      </c>
      <c r="G38" s="184"/>
      <c r="H38" s="165">
        <v>42500</v>
      </c>
      <c r="I38" s="153" t="e">
        <f>VLOOKUP(H38,[2]Presupuesto!$B$11:$C$586,2,0)</f>
        <v>#N/A</v>
      </c>
      <c r="J38" s="121" t="str">
        <f>$J$17</f>
        <v>Graduados</v>
      </c>
      <c r="K38" s="121" t="s">
        <v>480</v>
      </c>
      <c r="L38" s="121"/>
    </row>
    <row r="39" spans="3:12" ht="14.45" x14ac:dyDescent="0.3">
      <c r="C39" s="164" t="s">
        <v>174</v>
      </c>
      <c r="D39" s="181"/>
      <c r="E39" s="146">
        <v>5745</v>
      </c>
      <c r="F39" s="120">
        <f t="shared" si="1"/>
        <v>0</v>
      </c>
      <c r="G39" s="184"/>
      <c r="H39" s="165">
        <v>42500</v>
      </c>
      <c r="I39" s="153" t="e">
        <f>VLOOKUP(H39,[2]Presupuesto!$B$11:$C$586,2,0)</f>
        <v>#N/A</v>
      </c>
      <c r="J39" s="121" t="str">
        <f>$J$17</f>
        <v>Graduados</v>
      </c>
      <c r="K39" s="121" t="s">
        <v>480</v>
      </c>
      <c r="L39" s="121"/>
    </row>
    <row r="40" spans="3:12" ht="14.45" x14ac:dyDescent="0.3">
      <c r="C40" s="164" t="s">
        <v>178</v>
      </c>
      <c r="D40" s="181"/>
      <c r="E40" s="146">
        <v>30000</v>
      </c>
      <c r="F40" s="120">
        <f t="shared" si="1"/>
        <v>0</v>
      </c>
      <c r="G40" s="184"/>
      <c r="H40" s="165">
        <v>42500</v>
      </c>
      <c r="I40" s="153" t="e">
        <f>VLOOKUP(H40,[2]Presupuesto!$B$11:$C$586,2,0)</f>
        <v>#N/A</v>
      </c>
      <c r="J40" s="121" t="str">
        <f>$J$17</f>
        <v>Graduados</v>
      </c>
      <c r="K40" s="121" t="s">
        <v>469</v>
      </c>
      <c r="L40" s="121"/>
    </row>
    <row r="41" spans="3:12" ht="14.45" x14ac:dyDescent="0.3">
      <c r="C41" s="164" t="s">
        <v>178</v>
      </c>
      <c r="D41" s="181"/>
      <c r="E41" s="146">
        <v>30000</v>
      </c>
      <c r="F41" s="120">
        <f t="shared" si="1"/>
        <v>0</v>
      </c>
      <c r="G41" s="184"/>
      <c r="H41" s="165">
        <v>42500</v>
      </c>
      <c r="I41" s="153" t="e">
        <f>VLOOKUP(H41,[2]Presupuesto!$B$11:$C$586,2,0)</f>
        <v>#N/A</v>
      </c>
      <c r="J41" s="121" t="str">
        <f>$J$17</f>
        <v>Graduados</v>
      </c>
      <c r="K41" s="121" t="s">
        <v>480</v>
      </c>
      <c r="L41" s="121"/>
    </row>
    <row r="42" spans="3:12" ht="14.45" x14ac:dyDescent="0.3">
      <c r="F42" s="113"/>
      <c r="G42" s="112"/>
      <c r="H42" s="113"/>
      <c r="I42" s="113"/>
    </row>
    <row r="43" spans="3:12" thickBot="1" x14ac:dyDescent="0.35"/>
    <row r="44" spans="3:12" thickBot="1" x14ac:dyDescent="0.35">
      <c r="C44" s="180" t="s">
        <v>53</v>
      </c>
      <c r="D44" s="131">
        <f>SUM(F51:F85)</f>
        <v>244000</v>
      </c>
      <c r="F44" s="72"/>
      <c r="G44" s="97"/>
      <c r="H44" s="72"/>
      <c r="I44" s="72"/>
    </row>
    <row r="45" spans="3:12" ht="14.45" x14ac:dyDescent="0.3">
      <c r="C45" s="72"/>
      <c r="D45" s="31"/>
      <c r="E45" s="116"/>
      <c r="F45" s="116"/>
      <c r="G45" s="116"/>
      <c r="H45" s="94"/>
      <c r="I45" s="94"/>
      <c r="J45" s="94"/>
      <c r="K45" s="135"/>
    </row>
    <row r="46" spans="3:12" ht="14.45" x14ac:dyDescent="0.3">
      <c r="C46" s="72"/>
      <c r="D46" s="31"/>
      <c r="E46" s="116"/>
      <c r="F46" s="116"/>
      <c r="G46" s="116"/>
      <c r="H46" s="94"/>
      <c r="I46" s="94"/>
      <c r="J46" s="94"/>
      <c r="K46" s="135"/>
    </row>
    <row r="47" spans="3:12" ht="15.6" x14ac:dyDescent="0.3">
      <c r="C47" s="233" t="s">
        <v>458</v>
      </c>
      <c r="D47" s="234" t="s">
        <v>2163</v>
      </c>
      <c r="E47" s="116"/>
      <c r="F47" s="116"/>
      <c r="G47" s="116"/>
      <c r="H47" s="94"/>
      <c r="I47" s="94"/>
      <c r="J47" s="94"/>
      <c r="K47" s="135"/>
    </row>
    <row r="48" spans="3:12" ht="18" x14ac:dyDescent="0.3">
      <c r="C48" s="247" t="str">
        <f>IFERROR(VLOOKUP(D47,'[5]Desarrollo e Innov. Curricular'!$E:$F,2,FALSE),IFERROR(VLOOKUP(D47,[5]Investigación!$E:$F,2,FALSE),IFERROR(VLOOKUP(D47,'[5]Vinculación Univ. Sociedad'!$E:$F,2,FALSE),IFERROR(VLOOKUP(D47,'[5]Docencia y Profesorado Universi'!$E:$F,2,FALSE),IFERROR(VLOOKUP(D47,[5]Estudiantes!$E:$F,2,FALSE),IFERROR(VLOOKUP(D47,'[5]Gestion Administrativa'!#REF!,2,FALSE),IFERROR(VLOOKUP(D47,'[5]Gestion Academica'!$E:$F,2,FALSE),IFERROR(VLOOKUP(D47,[5]Graduados!$E:$F,2,FALSE),IFERROR(VLOOKUP(D47,'[5]Gestión del Conocimiento'!$E:$F,2,FALSE),IFERROR(VLOOKUP(D47,[5]Gobernabilidad!$E:$F,2,FALSE),IFERROR(VLOOKUP(D47,'[5]NIVEL DE ES Y  SISTEMA NACIONAL'!$E:$F,2,FALSE),VLOOKUP(D47,'[5]Lo Esencial'!$E:$F,2,0))))))))))))</f>
        <v>Continuar apoyando financieramente a becarios nacionales en la Universidad de Calabria (Italia).</v>
      </c>
      <c r="D48" s="31"/>
      <c r="E48" s="116"/>
      <c r="F48" s="116"/>
      <c r="G48" s="116"/>
      <c r="H48" s="94"/>
      <c r="I48" s="94"/>
      <c r="J48" s="94"/>
      <c r="K48" s="135"/>
    </row>
    <row r="49" spans="3:12" thickBot="1" x14ac:dyDescent="0.35">
      <c r="F49" s="116"/>
      <c r="G49" s="94"/>
      <c r="H49" s="94"/>
      <c r="I49" s="94"/>
    </row>
    <row r="50" spans="3:12" ht="30.75" thickBot="1" x14ac:dyDescent="0.3">
      <c r="C50" s="152" t="s">
        <v>44</v>
      </c>
      <c r="D50" s="157" t="s">
        <v>55</v>
      </c>
      <c r="E50" s="159" t="s">
        <v>57</v>
      </c>
      <c r="F50" s="158" t="s">
        <v>27</v>
      </c>
      <c r="G50" s="156" t="s">
        <v>195</v>
      </c>
      <c r="H50" s="159" t="s">
        <v>46</v>
      </c>
      <c r="I50" s="156" t="s">
        <v>196</v>
      </c>
      <c r="J50" s="156" t="s">
        <v>478</v>
      </c>
      <c r="K50" s="156" t="s">
        <v>479</v>
      </c>
      <c r="L50" s="156" t="s">
        <v>535</v>
      </c>
    </row>
    <row r="51" spans="3:12" ht="14.45" x14ac:dyDescent="0.3">
      <c r="C51" s="164" t="s">
        <v>50</v>
      </c>
      <c r="D51" s="181">
        <v>2</v>
      </c>
      <c r="E51" s="138">
        <v>50000</v>
      </c>
      <c r="F51" s="120">
        <f t="shared" ref="F51:F85" si="2">D51*E51</f>
        <v>100000</v>
      </c>
      <c r="G51" s="184" t="s">
        <v>193</v>
      </c>
      <c r="H51" s="165" t="s">
        <v>944</v>
      </c>
      <c r="I51" s="153" t="str">
        <f>VLOOKUP(H51,[5]Presupuesto!$B$11:$C$586,2,0)</f>
        <v>PASAJES AL EXTERIOR</v>
      </c>
      <c r="J51" s="258" t="s">
        <v>189</v>
      </c>
      <c r="K51" s="121" t="s">
        <v>462</v>
      </c>
      <c r="L51" s="121"/>
    </row>
    <row r="52" spans="3:12" ht="14.45" x14ac:dyDescent="0.3">
      <c r="C52" s="164" t="s">
        <v>2226</v>
      </c>
      <c r="D52" s="181">
        <v>3</v>
      </c>
      <c r="E52" s="146">
        <v>25000</v>
      </c>
      <c r="F52" s="120">
        <f t="shared" si="2"/>
        <v>75000</v>
      </c>
      <c r="G52" s="184" t="s">
        <v>193</v>
      </c>
      <c r="H52" s="165" t="s">
        <v>914</v>
      </c>
      <c r="I52" s="153" t="str">
        <f>VLOOKUP(H52,[5]Presupuesto!$B$11:$C$586,2,0)</f>
        <v>PRIMAS Y GASTOS DE SEGUROS</v>
      </c>
      <c r="J52" s="121" t="str">
        <f>$J$17</f>
        <v>Graduados</v>
      </c>
      <c r="K52" s="121" t="s">
        <v>480</v>
      </c>
      <c r="L52" s="121"/>
    </row>
    <row r="53" spans="3:12" ht="14.45" x14ac:dyDescent="0.3">
      <c r="C53" s="164" t="s">
        <v>2227</v>
      </c>
      <c r="D53" s="181">
        <v>3</v>
      </c>
      <c r="E53" s="146">
        <v>23000</v>
      </c>
      <c r="F53" s="120">
        <f t="shared" si="2"/>
        <v>69000</v>
      </c>
      <c r="G53" s="184" t="s">
        <v>193</v>
      </c>
      <c r="H53" s="165" t="s">
        <v>364</v>
      </c>
      <c r="I53" s="153" t="str">
        <f>VLOOKUP(H53,[5]Presupuesto!$B$11:$C$586,2,0)</f>
        <v>OTROS SERVICIOS COMERCIALES Y FINANCIEROS N.C.</v>
      </c>
      <c r="J53" s="121" t="str">
        <f t="shared" ref="J53:J84" si="3">$J$17</f>
        <v>Graduados</v>
      </c>
      <c r="K53" s="121" t="s">
        <v>480</v>
      </c>
      <c r="L53" s="121"/>
    </row>
    <row r="54" spans="3:12" ht="14.45" hidden="1" x14ac:dyDescent="0.3">
      <c r="C54" s="164"/>
      <c r="D54" s="181"/>
      <c r="E54" s="146"/>
      <c r="F54" s="120">
        <f t="shared" si="2"/>
        <v>0</v>
      </c>
      <c r="G54" s="184"/>
      <c r="H54" s="165">
        <v>42500</v>
      </c>
      <c r="I54" s="153" t="e">
        <f>VLOOKUP(H54,[5]Presupuesto!$B$11:$C$586,2,0)</f>
        <v>#N/A</v>
      </c>
      <c r="J54" s="121" t="str">
        <f t="shared" si="3"/>
        <v>Graduados</v>
      </c>
      <c r="K54" s="121" t="s">
        <v>480</v>
      </c>
      <c r="L54" s="121"/>
    </row>
    <row r="55" spans="3:12" ht="14.45" hidden="1" x14ac:dyDescent="0.3">
      <c r="C55" s="164"/>
      <c r="D55" s="181"/>
      <c r="E55" s="146"/>
      <c r="F55" s="120">
        <f t="shared" si="2"/>
        <v>0</v>
      </c>
      <c r="G55" s="184"/>
      <c r="H55" s="165">
        <v>42500</v>
      </c>
      <c r="I55" s="153" t="e">
        <f>VLOOKUP(H55,[5]Presupuesto!$B$11:$C$586,2,0)</f>
        <v>#N/A</v>
      </c>
      <c r="J55" s="121" t="str">
        <f t="shared" si="3"/>
        <v>Graduados</v>
      </c>
      <c r="K55" s="121" t="s">
        <v>480</v>
      </c>
      <c r="L55" s="121"/>
    </row>
    <row r="56" spans="3:12" ht="14.45" hidden="1" x14ac:dyDescent="0.3">
      <c r="C56" s="164"/>
      <c r="D56" s="181"/>
      <c r="E56" s="146"/>
      <c r="F56" s="120">
        <f t="shared" si="2"/>
        <v>0</v>
      </c>
      <c r="G56" s="184"/>
      <c r="H56" s="165">
        <v>42500</v>
      </c>
      <c r="I56" s="153" t="e">
        <f>VLOOKUP(H56,[5]Presupuesto!$B$11:$C$586,2,0)</f>
        <v>#N/A</v>
      </c>
      <c r="J56" s="121" t="str">
        <f t="shared" si="3"/>
        <v>Graduados</v>
      </c>
      <c r="K56" s="121" t="s">
        <v>469</v>
      </c>
      <c r="L56" s="121"/>
    </row>
    <row r="57" spans="3:12" ht="14.45" hidden="1" x14ac:dyDescent="0.3">
      <c r="C57" s="164"/>
      <c r="D57" s="181"/>
      <c r="E57" s="146"/>
      <c r="F57" s="120">
        <f t="shared" si="2"/>
        <v>0</v>
      </c>
      <c r="G57" s="184"/>
      <c r="H57" s="165">
        <v>42500</v>
      </c>
      <c r="I57" s="153" t="e">
        <f>VLOOKUP(H57,[5]Presupuesto!$B$11:$C$586,2,0)</f>
        <v>#N/A</v>
      </c>
      <c r="J57" s="121" t="str">
        <f t="shared" si="3"/>
        <v>Graduados</v>
      </c>
      <c r="K57" s="121" t="s">
        <v>480</v>
      </c>
      <c r="L57" s="121"/>
    </row>
    <row r="58" spans="3:12" ht="14.45" hidden="1" x14ac:dyDescent="0.3">
      <c r="C58" s="164"/>
      <c r="D58" s="181"/>
      <c r="E58" s="146"/>
      <c r="F58" s="120">
        <f t="shared" si="2"/>
        <v>0</v>
      </c>
      <c r="G58" s="184"/>
      <c r="H58" s="165">
        <v>35600</v>
      </c>
      <c r="I58" s="153" t="e">
        <f>VLOOKUP(H58,[5]Presupuesto!$B$11:$C$586,2,0)</f>
        <v>#N/A</v>
      </c>
      <c r="J58" s="121" t="str">
        <f t="shared" si="3"/>
        <v>Graduados</v>
      </c>
      <c r="K58" s="121" t="s">
        <v>480</v>
      </c>
      <c r="L58" s="121"/>
    </row>
    <row r="59" spans="3:12" ht="14.45" hidden="1" x14ac:dyDescent="0.3">
      <c r="C59" s="164"/>
      <c r="D59" s="181"/>
      <c r="E59" s="146"/>
      <c r="F59" s="120">
        <f t="shared" si="2"/>
        <v>0</v>
      </c>
      <c r="G59" s="184"/>
      <c r="H59" s="165"/>
      <c r="I59" s="153" t="e">
        <f>VLOOKUP(H59,[5]Presupuesto!$B$11:$C$586,2,0)</f>
        <v>#N/A</v>
      </c>
      <c r="J59" s="121" t="str">
        <f t="shared" si="3"/>
        <v>Graduados</v>
      </c>
      <c r="K59" s="121" t="s">
        <v>480</v>
      </c>
      <c r="L59" s="121"/>
    </row>
    <row r="60" spans="3:12" ht="14.45" hidden="1" x14ac:dyDescent="0.3">
      <c r="C60" s="164"/>
      <c r="D60" s="181"/>
      <c r="E60" s="146"/>
      <c r="F60" s="120">
        <f t="shared" si="2"/>
        <v>0</v>
      </c>
      <c r="G60" s="184"/>
      <c r="H60" s="165"/>
      <c r="I60" s="153" t="e">
        <f>VLOOKUP(H60,[5]Presupuesto!$B$11:$C$586,2,0)</f>
        <v>#N/A</v>
      </c>
      <c r="J60" s="121" t="str">
        <f t="shared" si="3"/>
        <v>Graduados</v>
      </c>
      <c r="K60" s="121" t="s">
        <v>480</v>
      </c>
      <c r="L60" s="121"/>
    </row>
    <row r="61" spans="3:12" ht="14.45" hidden="1" x14ac:dyDescent="0.3">
      <c r="C61" s="164"/>
      <c r="D61" s="181"/>
      <c r="E61" s="146"/>
      <c r="F61" s="120">
        <f t="shared" si="2"/>
        <v>0</v>
      </c>
      <c r="G61" s="184"/>
      <c r="H61" s="165"/>
      <c r="I61" s="153" t="e">
        <f>VLOOKUP(H61,[5]Presupuesto!$B$11:$C$586,2,0)</f>
        <v>#N/A</v>
      </c>
      <c r="J61" s="121" t="str">
        <f t="shared" si="3"/>
        <v>Graduados</v>
      </c>
      <c r="K61" s="121" t="s">
        <v>480</v>
      </c>
      <c r="L61" s="121"/>
    </row>
    <row r="62" spans="3:12" ht="14.45" hidden="1" x14ac:dyDescent="0.3">
      <c r="C62" s="164"/>
      <c r="D62" s="181"/>
      <c r="E62" s="146"/>
      <c r="F62" s="120">
        <f t="shared" si="2"/>
        <v>0</v>
      </c>
      <c r="G62" s="184"/>
      <c r="H62" s="165"/>
      <c r="I62" s="153" t="e">
        <f>VLOOKUP(H62,[5]Presupuesto!$B$11:$C$586,2,0)</f>
        <v>#N/A</v>
      </c>
      <c r="J62" s="121" t="str">
        <f t="shared" si="3"/>
        <v>Graduados</v>
      </c>
      <c r="K62" s="121" t="s">
        <v>480</v>
      </c>
      <c r="L62" s="121"/>
    </row>
    <row r="63" spans="3:12" ht="14.45" hidden="1" x14ac:dyDescent="0.3">
      <c r="C63" s="164"/>
      <c r="D63" s="181"/>
      <c r="E63" s="146"/>
      <c r="F63" s="120">
        <f t="shared" si="2"/>
        <v>0</v>
      </c>
      <c r="G63" s="184"/>
      <c r="H63" s="165"/>
      <c r="I63" s="153" t="e">
        <f>VLOOKUP(H63,[5]Presupuesto!$B$11:$C$586,2,0)</f>
        <v>#N/A</v>
      </c>
      <c r="J63" s="121" t="str">
        <f t="shared" si="3"/>
        <v>Graduados</v>
      </c>
      <c r="K63" s="121" t="s">
        <v>480</v>
      </c>
      <c r="L63" s="121"/>
    </row>
    <row r="64" spans="3:12" ht="14.45" hidden="1" x14ac:dyDescent="0.3">
      <c r="C64" s="164"/>
      <c r="D64" s="181"/>
      <c r="E64" s="146"/>
      <c r="F64" s="120">
        <f t="shared" si="2"/>
        <v>0</v>
      </c>
      <c r="G64" s="184"/>
      <c r="H64" s="165"/>
      <c r="I64" s="153" t="e">
        <f>VLOOKUP(H64,[5]Presupuesto!$B$11:$C$586,2,0)</f>
        <v>#N/A</v>
      </c>
      <c r="J64" s="121" t="str">
        <f t="shared" si="3"/>
        <v>Graduados</v>
      </c>
      <c r="K64" s="121" t="s">
        <v>480</v>
      </c>
      <c r="L64" s="121"/>
    </row>
    <row r="65" spans="3:12" ht="14.45" hidden="1" x14ac:dyDescent="0.3">
      <c r="C65" s="164"/>
      <c r="D65" s="181"/>
      <c r="E65" s="146"/>
      <c r="F65" s="120">
        <f t="shared" si="2"/>
        <v>0</v>
      </c>
      <c r="G65" s="184"/>
      <c r="H65" s="165"/>
      <c r="I65" s="153" t="e">
        <f>VLOOKUP(H65,[5]Presupuesto!$B$11:$C$586,2,0)</f>
        <v>#N/A</v>
      </c>
      <c r="J65" s="121" t="str">
        <f t="shared" si="3"/>
        <v>Graduados</v>
      </c>
      <c r="K65" s="121" t="s">
        <v>480</v>
      </c>
      <c r="L65" s="121"/>
    </row>
    <row r="66" spans="3:12" ht="14.45" hidden="1" x14ac:dyDescent="0.3">
      <c r="C66" s="164"/>
      <c r="D66" s="181"/>
      <c r="E66" s="146"/>
      <c r="F66" s="120">
        <f t="shared" si="2"/>
        <v>0</v>
      </c>
      <c r="G66" s="184"/>
      <c r="H66" s="165"/>
      <c r="I66" s="153" t="e">
        <f>VLOOKUP(H66,[5]Presupuesto!$B$11:$C$586,2,0)</f>
        <v>#N/A</v>
      </c>
      <c r="J66" s="121" t="str">
        <f t="shared" si="3"/>
        <v>Graduados</v>
      </c>
      <c r="K66" s="121" t="s">
        <v>480</v>
      </c>
      <c r="L66" s="121"/>
    </row>
    <row r="67" spans="3:12" ht="14.45" hidden="1" x14ac:dyDescent="0.3">
      <c r="C67" s="164"/>
      <c r="D67" s="181"/>
      <c r="E67" s="146"/>
      <c r="F67" s="120">
        <f t="shared" si="2"/>
        <v>0</v>
      </c>
      <c r="G67" s="184"/>
      <c r="H67" s="165"/>
      <c r="I67" s="153" t="e">
        <f>VLOOKUP(H67,[5]Presupuesto!$B$11:$C$586,2,0)</f>
        <v>#N/A</v>
      </c>
      <c r="J67" s="121" t="str">
        <f t="shared" si="3"/>
        <v>Graduados</v>
      </c>
      <c r="K67" s="121" t="s">
        <v>480</v>
      </c>
      <c r="L67" s="121"/>
    </row>
    <row r="68" spans="3:12" ht="14.45" hidden="1" x14ac:dyDescent="0.3">
      <c r="C68" s="164"/>
      <c r="D68" s="181"/>
      <c r="E68" s="146"/>
      <c r="F68" s="120">
        <f t="shared" si="2"/>
        <v>0</v>
      </c>
      <c r="G68" s="184"/>
      <c r="H68" s="165"/>
      <c r="I68" s="153" t="e">
        <f>VLOOKUP(H68,[5]Presupuesto!$B$11:$C$586,2,0)</f>
        <v>#N/A</v>
      </c>
      <c r="J68" s="121" t="str">
        <f t="shared" si="3"/>
        <v>Graduados</v>
      </c>
      <c r="K68" s="121" t="s">
        <v>480</v>
      </c>
      <c r="L68" s="121"/>
    </row>
    <row r="69" spans="3:12" ht="14.45" hidden="1" x14ac:dyDescent="0.3">
      <c r="C69" s="164"/>
      <c r="D69" s="181"/>
      <c r="E69" s="146"/>
      <c r="F69" s="120">
        <f t="shared" si="2"/>
        <v>0</v>
      </c>
      <c r="G69" s="184"/>
      <c r="H69" s="165"/>
      <c r="I69" s="153" t="e">
        <f>VLOOKUP(H69,[5]Presupuesto!$B$11:$C$586,2,0)</f>
        <v>#N/A</v>
      </c>
      <c r="J69" s="121" t="str">
        <f t="shared" si="3"/>
        <v>Graduados</v>
      </c>
      <c r="K69" s="121" t="s">
        <v>480</v>
      </c>
      <c r="L69" s="121"/>
    </row>
    <row r="70" spans="3:12" ht="14.45" hidden="1" x14ac:dyDescent="0.3">
      <c r="C70" s="164"/>
      <c r="D70" s="181"/>
      <c r="E70" s="146"/>
      <c r="F70" s="120">
        <f t="shared" si="2"/>
        <v>0</v>
      </c>
      <c r="G70" s="184"/>
      <c r="H70" s="165"/>
      <c r="I70" s="153" t="e">
        <f>VLOOKUP(H70,[5]Presupuesto!$B$11:$C$586,2,0)</f>
        <v>#N/A</v>
      </c>
      <c r="J70" s="121" t="str">
        <f t="shared" si="3"/>
        <v>Graduados</v>
      </c>
      <c r="K70" s="121" t="s">
        <v>480</v>
      </c>
      <c r="L70" s="121"/>
    </row>
    <row r="71" spans="3:12" ht="14.45" hidden="1" x14ac:dyDescent="0.3">
      <c r="C71" s="164"/>
      <c r="D71" s="181"/>
      <c r="E71" s="146"/>
      <c r="F71" s="120">
        <f t="shared" si="2"/>
        <v>0</v>
      </c>
      <c r="G71" s="184"/>
      <c r="H71" s="165"/>
      <c r="I71" s="153" t="e">
        <f>VLOOKUP(H71,[5]Presupuesto!$B$11:$C$586,2,0)</f>
        <v>#N/A</v>
      </c>
      <c r="J71" s="121" t="str">
        <f t="shared" si="3"/>
        <v>Graduados</v>
      </c>
      <c r="K71" s="121" t="s">
        <v>480</v>
      </c>
      <c r="L71" s="121"/>
    </row>
    <row r="72" spans="3:12" ht="14.45" hidden="1" x14ac:dyDescent="0.3">
      <c r="C72" s="164"/>
      <c r="D72" s="181"/>
      <c r="E72" s="146"/>
      <c r="F72" s="120">
        <f t="shared" si="2"/>
        <v>0</v>
      </c>
      <c r="G72" s="184"/>
      <c r="H72" s="165"/>
      <c r="I72" s="153" t="e">
        <f>VLOOKUP(H72,[5]Presupuesto!$B$11:$C$586,2,0)</f>
        <v>#N/A</v>
      </c>
      <c r="J72" s="121" t="str">
        <f t="shared" si="3"/>
        <v>Graduados</v>
      </c>
      <c r="K72" s="121" t="s">
        <v>480</v>
      </c>
      <c r="L72" s="121"/>
    </row>
    <row r="73" spans="3:12" ht="14.45" hidden="1" x14ac:dyDescent="0.3">
      <c r="C73" s="166"/>
      <c r="D73" s="181"/>
      <c r="E73" s="141"/>
      <c r="F73" s="120">
        <f t="shared" si="2"/>
        <v>0</v>
      </c>
      <c r="G73" s="184"/>
      <c r="H73" s="167"/>
      <c r="I73" s="153" t="e">
        <f>VLOOKUP(H73,[5]Presupuesto!$B$11:$C$586,2,0)</f>
        <v>#N/A</v>
      </c>
      <c r="J73" s="121" t="str">
        <f t="shared" si="3"/>
        <v>Graduados</v>
      </c>
      <c r="K73" s="121" t="s">
        <v>480</v>
      </c>
      <c r="L73" s="121"/>
    </row>
    <row r="74" spans="3:12" ht="14.45" hidden="1" x14ac:dyDescent="0.3">
      <c r="C74" s="166"/>
      <c r="D74" s="181"/>
      <c r="E74" s="141"/>
      <c r="F74" s="120">
        <f t="shared" si="2"/>
        <v>0</v>
      </c>
      <c r="G74" s="184"/>
      <c r="H74" s="167"/>
      <c r="I74" s="153" t="e">
        <f>VLOOKUP(H74,[5]Presupuesto!$B$11:$C$586,2,0)</f>
        <v>#N/A</v>
      </c>
      <c r="J74" s="121" t="str">
        <f t="shared" si="3"/>
        <v>Graduados</v>
      </c>
      <c r="K74" s="121" t="s">
        <v>480</v>
      </c>
      <c r="L74" s="121"/>
    </row>
    <row r="75" spans="3:12" ht="14.45" hidden="1" x14ac:dyDescent="0.3">
      <c r="C75" s="166"/>
      <c r="D75" s="181"/>
      <c r="E75" s="141"/>
      <c r="F75" s="120">
        <f t="shared" si="2"/>
        <v>0</v>
      </c>
      <c r="G75" s="184"/>
      <c r="H75" s="167"/>
      <c r="I75" s="153" t="e">
        <f>VLOOKUP(H75,[5]Presupuesto!$B$11:$C$586,2,0)</f>
        <v>#N/A</v>
      </c>
      <c r="J75" s="121" t="str">
        <f t="shared" si="3"/>
        <v>Graduados</v>
      </c>
      <c r="K75" s="121" t="s">
        <v>480</v>
      </c>
      <c r="L75" s="121"/>
    </row>
    <row r="76" spans="3:12" ht="14.45" hidden="1" x14ac:dyDescent="0.3">
      <c r="C76" s="166"/>
      <c r="D76" s="181"/>
      <c r="E76" s="141"/>
      <c r="F76" s="120">
        <f t="shared" si="2"/>
        <v>0</v>
      </c>
      <c r="G76" s="184"/>
      <c r="H76" s="167"/>
      <c r="I76" s="153" t="e">
        <f>VLOOKUP(H76,[5]Presupuesto!$B$11:$C$586,2,0)</f>
        <v>#N/A</v>
      </c>
      <c r="J76" s="121" t="str">
        <f t="shared" si="3"/>
        <v>Graduados</v>
      </c>
      <c r="K76" s="121" t="s">
        <v>480</v>
      </c>
      <c r="L76" s="121"/>
    </row>
    <row r="77" spans="3:12" ht="14.45" hidden="1" x14ac:dyDescent="0.3">
      <c r="C77" s="166"/>
      <c r="D77" s="181"/>
      <c r="E77" s="141"/>
      <c r="F77" s="120">
        <f t="shared" si="2"/>
        <v>0</v>
      </c>
      <c r="G77" s="184"/>
      <c r="H77" s="167"/>
      <c r="I77" s="153" t="e">
        <f>VLOOKUP(H77,[5]Presupuesto!$B$11:$C$586,2,0)</f>
        <v>#N/A</v>
      </c>
      <c r="J77" s="121" t="str">
        <f t="shared" si="3"/>
        <v>Graduados</v>
      </c>
      <c r="K77" s="121" t="s">
        <v>480</v>
      </c>
      <c r="L77" s="121"/>
    </row>
    <row r="78" spans="3:12" ht="14.45" hidden="1" x14ac:dyDescent="0.3">
      <c r="C78" s="166"/>
      <c r="D78" s="181"/>
      <c r="E78" s="141"/>
      <c r="F78" s="120">
        <f t="shared" si="2"/>
        <v>0</v>
      </c>
      <c r="G78" s="184"/>
      <c r="H78" s="167"/>
      <c r="I78" s="153" t="e">
        <f>VLOOKUP(H78,[5]Presupuesto!$B$11:$C$586,2,0)</f>
        <v>#N/A</v>
      </c>
      <c r="J78" s="121" t="str">
        <f t="shared" si="3"/>
        <v>Graduados</v>
      </c>
      <c r="K78" s="121" t="s">
        <v>480</v>
      </c>
      <c r="L78" s="121"/>
    </row>
    <row r="79" spans="3:12" ht="14.45" hidden="1" x14ac:dyDescent="0.3">
      <c r="C79" s="166"/>
      <c r="D79" s="181"/>
      <c r="E79" s="141"/>
      <c r="F79" s="120">
        <f t="shared" si="2"/>
        <v>0</v>
      </c>
      <c r="G79" s="184"/>
      <c r="H79" s="167"/>
      <c r="I79" s="153" t="e">
        <f>VLOOKUP(H79,[5]Presupuesto!$B$11:$C$586,2,0)</f>
        <v>#N/A</v>
      </c>
      <c r="J79" s="121" t="str">
        <f t="shared" si="3"/>
        <v>Graduados</v>
      </c>
      <c r="K79" s="121" t="s">
        <v>480</v>
      </c>
      <c r="L79" s="121"/>
    </row>
    <row r="80" spans="3:12" ht="14.45" hidden="1" x14ac:dyDescent="0.3">
      <c r="C80" s="166"/>
      <c r="D80" s="181"/>
      <c r="E80" s="141"/>
      <c r="F80" s="120">
        <f t="shared" si="2"/>
        <v>0</v>
      </c>
      <c r="G80" s="184"/>
      <c r="H80" s="167"/>
      <c r="I80" s="153" t="e">
        <f>VLOOKUP(H80,[5]Presupuesto!$B$11:$C$586,2,0)</f>
        <v>#N/A</v>
      </c>
      <c r="J80" s="121" t="str">
        <f t="shared" si="3"/>
        <v>Graduados</v>
      </c>
      <c r="K80" s="121" t="s">
        <v>480</v>
      </c>
      <c r="L80" s="121"/>
    </row>
    <row r="81" spans="3:12" ht="14.45" hidden="1" x14ac:dyDescent="0.3">
      <c r="C81" s="168"/>
      <c r="D81" s="181"/>
      <c r="E81" s="141"/>
      <c r="F81" s="120">
        <f t="shared" si="2"/>
        <v>0</v>
      </c>
      <c r="G81" s="184"/>
      <c r="H81" s="169"/>
      <c r="I81" s="153" t="e">
        <f>VLOOKUP(H81,[5]Presupuesto!$B$11:$C$586,2,0)</f>
        <v>#N/A</v>
      </c>
      <c r="J81" s="121" t="str">
        <f t="shared" si="3"/>
        <v>Graduados</v>
      </c>
      <c r="K81" s="121" t="s">
        <v>471</v>
      </c>
      <c r="L81" s="121"/>
    </row>
    <row r="82" spans="3:12" ht="14.45" hidden="1" x14ac:dyDescent="0.3">
      <c r="C82" s="168"/>
      <c r="D82" s="181"/>
      <c r="E82" s="141"/>
      <c r="F82" s="120">
        <f t="shared" si="2"/>
        <v>0</v>
      </c>
      <c r="G82" s="184"/>
      <c r="H82" s="169"/>
      <c r="I82" s="153" t="e">
        <f>VLOOKUP(H82,[5]Presupuesto!$B$11:$C$586,2,0)</f>
        <v>#N/A</v>
      </c>
      <c r="J82" s="121" t="str">
        <f t="shared" si="3"/>
        <v>Graduados</v>
      </c>
      <c r="K82" s="121" t="s">
        <v>480</v>
      </c>
      <c r="L82" s="121"/>
    </row>
    <row r="83" spans="3:12" ht="14.45" hidden="1" x14ac:dyDescent="0.3">
      <c r="C83" s="168"/>
      <c r="D83" s="181"/>
      <c r="E83" s="141"/>
      <c r="F83" s="120">
        <f t="shared" si="2"/>
        <v>0</v>
      </c>
      <c r="G83" s="184"/>
      <c r="H83" s="169"/>
      <c r="I83" s="153" t="e">
        <f>VLOOKUP(H83,[5]Presupuesto!$B$11:$C$586,2,0)</f>
        <v>#N/A</v>
      </c>
      <c r="J83" s="121" t="str">
        <f t="shared" si="3"/>
        <v>Graduados</v>
      </c>
      <c r="K83" s="121" t="s">
        <v>480</v>
      </c>
      <c r="L83" s="121"/>
    </row>
    <row r="84" spans="3:12" ht="14.45" hidden="1" x14ac:dyDescent="0.3">
      <c r="C84" s="168"/>
      <c r="D84" s="181"/>
      <c r="E84" s="141"/>
      <c r="F84" s="120">
        <f t="shared" si="2"/>
        <v>0</v>
      </c>
      <c r="G84" s="184"/>
      <c r="H84" s="169"/>
      <c r="I84" s="153" t="e">
        <f>VLOOKUP(H84,[5]Presupuesto!$B$11:$C$586,2,0)</f>
        <v>#N/A</v>
      </c>
      <c r="J84" s="121" t="str">
        <f t="shared" si="3"/>
        <v>Graduados</v>
      </c>
      <c r="K84" s="121" t="s">
        <v>480</v>
      </c>
      <c r="L84" s="121"/>
    </row>
    <row r="85" spans="3:12" hidden="1" thickBot="1" x14ac:dyDescent="0.35">
      <c r="C85" s="170"/>
      <c r="D85" s="262"/>
      <c r="E85" s="126"/>
      <c r="F85" s="128">
        <f t="shared" si="2"/>
        <v>0</v>
      </c>
      <c r="G85" s="185"/>
      <c r="H85" s="171"/>
      <c r="I85" s="155" t="e">
        <f>VLOOKUP(H85,[5]Presupuesto!$B$11:$C$586,2,0)</f>
        <v>#N/A</v>
      </c>
      <c r="J85" s="129" t="str">
        <f>$J$20</f>
        <v>Graduados</v>
      </c>
      <c r="K85" s="147" t="s">
        <v>462</v>
      </c>
      <c r="L85" s="147"/>
    </row>
    <row r="86" spans="3:12" ht="14.45" x14ac:dyDescent="0.3">
      <c r="F86" s="113"/>
      <c r="G86" s="112"/>
      <c r="H86" s="113"/>
      <c r="I86" s="113"/>
    </row>
    <row r="88" spans="3:12" ht="15.75" thickBot="1" x14ac:dyDescent="0.3"/>
    <row r="89" spans="3:12" ht="15.75" thickBot="1" x14ac:dyDescent="0.3">
      <c r="C89" s="180" t="s">
        <v>53</v>
      </c>
      <c r="D89" s="131">
        <f>SUM(F96:F130)</f>
        <v>100000</v>
      </c>
      <c r="F89" s="72"/>
      <c r="G89" s="97"/>
      <c r="H89" s="72"/>
      <c r="I89" s="72"/>
    </row>
    <row r="90" spans="3:12" x14ac:dyDescent="0.25">
      <c r="C90" s="72"/>
      <c r="D90" s="31"/>
      <c r="E90" s="116"/>
      <c r="F90" s="116"/>
      <c r="G90" s="116"/>
      <c r="H90" s="94"/>
      <c r="I90" s="94"/>
      <c r="J90" s="94"/>
      <c r="K90" s="135"/>
    </row>
    <row r="91" spans="3:12" x14ac:dyDescent="0.25">
      <c r="C91" s="72"/>
      <c r="D91" s="31"/>
      <c r="E91" s="116"/>
      <c r="F91" s="116"/>
      <c r="G91" s="116"/>
      <c r="H91" s="94"/>
      <c r="I91" s="94"/>
      <c r="J91" s="94"/>
      <c r="K91" s="135"/>
    </row>
    <row r="92" spans="3:12" ht="15.75" x14ac:dyDescent="0.25">
      <c r="C92" s="233" t="s">
        <v>458</v>
      </c>
      <c r="D92" s="234" t="s">
        <v>1813</v>
      </c>
      <c r="E92" s="116"/>
      <c r="F92" s="116"/>
      <c r="G92" s="116"/>
      <c r="H92" s="94"/>
      <c r="I92" s="94"/>
      <c r="J92" s="94"/>
      <c r="K92" s="135"/>
    </row>
    <row r="93" spans="3:12" ht="18.75" x14ac:dyDescent="0.25">
      <c r="C93" s="247" t="str">
        <f>IFERROR(VLOOKUP(D92,'[7]Desarrollo e Innov. Curricular'!$E:$F,2,FALSE),IFERROR(VLOOKUP(D92,[7]Investigación!$E:$F,2,FALSE),IFERROR(VLOOKUP(D92,'[7]Vinculación Univ. Sociedad'!$E:$F,2,FALSE),IFERROR(VLOOKUP(D92,'[7]Docencia y Profesorado Universi'!$E:$F,2,FALSE),IFERROR(VLOOKUP(D92,[7]Estudiantes!$E:$F,2,FALSE),IFERROR(VLOOKUP(D92,'[7]Gestion Administrativa'!#REF!,2,FALSE),IFERROR(VLOOKUP(D92,'[7]Gestion Academica'!$E:$F,2,FALSE),IFERROR(VLOOKUP(D92,[7]Graduados!$E:$F,2,FALSE),IFERROR(VLOOKUP(D92,'[7]Gestión del Conocimiento'!$E:$F,2,FALSE),IFERROR(VLOOKUP(D92,[7]Gobernabilidad!$E:$F,2,FALSE),IFERROR(VLOOKUP(D92,'[7]NIVEL DE ES Y  SISTEMA NACIONAL'!$E:$F,2,FALSE),VLOOKUP(D92,'[7]Lo Esencial'!$E:$F,2,0))))))))))))</f>
        <v>Un docente de la Carrera de Letras realiza una pasantía en una universidad nacional o extranjera</v>
      </c>
      <c r="D93" s="31"/>
      <c r="E93" s="116"/>
      <c r="F93" s="116"/>
      <c r="G93" s="116"/>
      <c r="H93" s="94"/>
      <c r="I93" s="94"/>
      <c r="J93" s="94"/>
      <c r="K93" s="135"/>
    </row>
    <row r="94" spans="3:12" ht="15.75" thickBot="1" x14ac:dyDescent="0.3">
      <c r="F94" s="116"/>
      <c r="G94" s="94"/>
      <c r="H94" s="94"/>
      <c r="I94" s="94"/>
    </row>
    <row r="95" spans="3:12" ht="30.75" thickBot="1" x14ac:dyDescent="0.3">
      <c r="C95" s="152" t="s">
        <v>44</v>
      </c>
      <c r="D95" s="157" t="s">
        <v>55</v>
      </c>
      <c r="E95" s="159" t="s">
        <v>57</v>
      </c>
      <c r="F95" s="158" t="s">
        <v>27</v>
      </c>
      <c r="G95" s="156" t="s">
        <v>195</v>
      </c>
      <c r="H95" s="159" t="s">
        <v>46</v>
      </c>
      <c r="I95" s="156" t="s">
        <v>196</v>
      </c>
      <c r="J95" s="156" t="s">
        <v>478</v>
      </c>
      <c r="K95" s="156" t="s">
        <v>479</v>
      </c>
      <c r="L95" s="156" t="s">
        <v>535</v>
      </c>
    </row>
    <row r="96" spans="3:12" x14ac:dyDescent="0.25">
      <c r="C96" s="164" t="s">
        <v>175</v>
      </c>
      <c r="D96" s="181"/>
      <c r="E96" s="138">
        <v>784000</v>
      </c>
      <c r="F96" s="120">
        <f t="shared" ref="F96:F130" si="4">D96*E96</f>
        <v>0</v>
      </c>
      <c r="G96" s="184" t="s">
        <v>194</v>
      </c>
      <c r="H96" s="165" t="s">
        <v>324</v>
      </c>
      <c r="I96" s="153" t="str">
        <f>VLOOKUP(H96,[7]Presupuesto!$B$11:$C$586,2,0)</f>
        <v>CONTRIBUCIONES PATRONALES (11700-00)</v>
      </c>
      <c r="J96" s="258" t="s">
        <v>190</v>
      </c>
      <c r="K96" s="121" t="s">
        <v>462</v>
      </c>
      <c r="L96" s="121"/>
    </row>
    <row r="97" spans="3:12" x14ac:dyDescent="0.25">
      <c r="C97" s="164" t="s">
        <v>85</v>
      </c>
      <c r="D97" s="181">
        <v>1</v>
      </c>
      <c r="E97" s="146">
        <v>100000</v>
      </c>
      <c r="F97" s="120">
        <f t="shared" si="4"/>
        <v>100000</v>
      </c>
      <c r="G97" s="184" t="s">
        <v>194</v>
      </c>
      <c r="H97" s="165" t="s">
        <v>1272</v>
      </c>
      <c r="I97" s="153" t="str">
        <f>VLOOKUP(H97,[7]Presupuesto!$B$11:$C$586,2,0)</f>
        <v>BECAS PROFESIONALIZANTES DOCENTE (PLAN DE REFORMA)</v>
      </c>
      <c r="J97" s="121" t="str">
        <f>$J$17</f>
        <v>Graduados</v>
      </c>
      <c r="K97" s="121" t="s">
        <v>480</v>
      </c>
      <c r="L97" s="121"/>
    </row>
    <row r="98" spans="3:12" x14ac:dyDescent="0.25">
      <c r="C98" s="164" t="s">
        <v>86</v>
      </c>
      <c r="D98" s="181"/>
      <c r="E98" s="146">
        <v>50000</v>
      </c>
      <c r="F98" s="120">
        <f t="shared" si="4"/>
        <v>0</v>
      </c>
      <c r="G98" s="184"/>
      <c r="H98" s="165">
        <v>42500</v>
      </c>
      <c r="I98" s="153" t="e">
        <f>VLOOKUP(H98,[7]Presupuesto!$B$11:$C$586,2,0)</f>
        <v>#N/A</v>
      </c>
      <c r="J98" s="121" t="str">
        <f t="shared" ref="J98:J129" si="5">$J$17</f>
        <v>Graduados</v>
      </c>
      <c r="K98" s="121" t="s">
        <v>480</v>
      </c>
      <c r="L98" s="121"/>
    </row>
    <row r="99" spans="3:12" x14ac:dyDescent="0.25">
      <c r="C99" s="164" t="s">
        <v>177</v>
      </c>
      <c r="D99" s="181"/>
      <c r="E99" s="146">
        <v>40</v>
      </c>
      <c r="F99" s="120">
        <f t="shared" si="4"/>
        <v>0</v>
      </c>
      <c r="G99" s="184"/>
      <c r="H99" s="165">
        <v>42500</v>
      </c>
      <c r="I99" s="153" t="e">
        <f>VLOOKUP(H99,[7]Presupuesto!$B$11:$C$586,2,0)</f>
        <v>#N/A</v>
      </c>
      <c r="J99" s="121" t="str">
        <f t="shared" si="5"/>
        <v>Graduados</v>
      </c>
      <c r="K99" s="121" t="s">
        <v>480</v>
      </c>
      <c r="L99" s="121"/>
    </row>
    <row r="100" spans="3:12" x14ac:dyDescent="0.25">
      <c r="C100" s="164" t="s">
        <v>174</v>
      </c>
      <c r="D100" s="181"/>
      <c r="E100" s="146">
        <v>5745</v>
      </c>
      <c r="F100" s="120">
        <f t="shared" si="4"/>
        <v>0</v>
      </c>
      <c r="G100" s="184"/>
      <c r="H100" s="165">
        <v>42500</v>
      </c>
      <c r="I100" s="153" t="e">
        <f>VLOOKUP(H100,[7]Presupuesto!$B$11:$C$586,2,0)</f>
        <v>#N/A</v>
      </c>
      <c r="J100" s="121" t="str">
        <f t="shared" si="5"/>
        <v>Graduados</v>
      </c>
      <c r="K100" s="121" t="s">
        <v>480</v>
      </c>
      <c r="L100" s="121"/>
    </row>
    <row r="101" spans="3:12" x14ac:dyDescent="0.25">
      <c r="C101" s="164" t="s">
        <v>178</v>
      </c>
      <c r="D101" s="181"/>
      <c r="E101" s="146">
        <v>30000</v>
      </c>
      <c r="F101" s="120">
        <f t="shared" si="4"/>
        <v>0</v>
      </c>
      <c r="G101" s="184"/>
      <c r="H101" s="165">
        <v>42500</v>
      </c>
      <c r="I101" s="153" t="e">
        <f>VLOOKUP(H101,[7]Presupuesto!$B$11:$C$586,2,0)</f>
        <v>#N/A</v>
      </c>
      <c r="J101" s="121" t="str">
        <f t="shared" si="5"/>
        <v>Graduados</v>
      </c>
      <c r="K101" s="121" t="s">
        <v>469</v>
      </c>
      <c r="L101" s="121"/>
    </row>
    <row r="102" spans="3:12" x14ac:dyDescent="0.25">
      <c r="C102" s="164" t="s">
        <v>178</v>
      </c>
      <c r="D102" s="181"/>
      <c r="E102" s="146">
        <v>30000</v>
      </c>
      <c r="F102" s="120">
        <f t="shared" si="4"/>
        <v>0</v>
      </c>
      <c r="G102" s="184"/>
      <c r="H102" s="165">
        <v>42500</v>
      </c>
      <c r="I102" s="153" t="e">
        <f>VLOOKUP(H102,[7]Presupuesto!$B$11:$C$586,2,0)</f>
        <v>#N/A</v>
      </c>
      <c r="J102" s="121" t="str">
        <f t="shared" si="5"/>
        <v>Graduados</v>
      </c>
      <c r="K102" s="121" t="s">
        <v>480</v>
      </c>
      <c r="L102" s="121"/>
    </row>
    <row r="103" spans="3:12" x14ac:dyDescent="0.25">
      <c r="C103" s="164"/>
      <c r="D103" s="181"/>
      <c r="E103" s="146"/>
      <c r="F103" s="120">
        <f t="shared" si="4"/>
        <v>0</v>
      </c>
      <c r="G103" s="184"/>
      <c r="H103" s="165">
        <v>35600</v>
      </c>
      <c r="I103" s="153" t="e">
        <f>VLOOKUP(H103,[7]Presupuesto!$B$11:$C$586,2,0)</f>
        <v>#N/A</v>
      </c>
      <c r="J103" s="121" t="str">
        <f t="shared" si="5"/>
        <v>Graduados</v>
      </c>
      <c r="K103" s="121" t="s">
        <v>480</v>
      </c>
      <c r="L103" s="121"/>
    </row>
    <row r="104" spans="3:12" x14ac:dyDescent="0.25">
      <c r="C104" s="164"/>
      <c r="D104" s="181"/>
      <c r="E104" s="146"/>
      <c r="F104" s="120">
        <f t="shared" si="4"/>
        <v>0</v>
      </c>
      <c r="G104" s="184"/>
      <c r="H104" s="165"/>
      <c r="I104" s="153" t="e">
        <f>VLOOKUP(H104,[7]Presupuesto!$B$11:$C$586,2,0)</f>
        <v>#N/A</v>
      </c>
      <c r="J104" s="121" t="str">
        <f t="shared" si="5"/>
        <v>Graduados</v>
      </c>
      <c r="K104" s="121" t="s">
        <v>480</v>
      </c>
      <c r="L104" s="121"/>
    </row>
    <row r="105" spans="3:12" x14ac:dyDescent="0.25">
      <c r="C105" s="164"/>
      <c r="D105" s="181"/>
      <c r="E105" s="146"/>
      <c r="F105" s="120">
        <f t="shared" si="4"/>
        <v>0</v>
      </c>
      <c r="G105" s="184"/>
      <c r="H105" s="165"/>
      <c r="I105" s="153" t="e">
        <f>VLOOKUP(H105,[7]Presupuesto!$B$11:$C$586,2,0)</f>
        <v>#N/A</v>
      </c>
      <c r="J105" s="121" t="str">
        <f t="shared" si="5"/>
        <v>Graduados</v>
      </c>
      <c r="K105" s="121" t="s">
        <v>480</v>
      </c>
      <c r="L105" s="121"/>
    </row>
    <row r="106" spans="3:12" x14ac:dyDescent="0.25">
      <c r="C106" s="164"/>
      <c r="D106" s="181"/>
      <c r="E106" s="146"/>
      <c r="F106" s="120">
        <f t="shared" si="4"/>
        <v>0</v>
      </c>
      <c r="G106" s="184"/>
      <c r="H106" s="165"/>
      <c r="I106" s="153" t="e">
        <f>VLOOKUP(H106,[7]Presupuesto!$B$11:$C$586,2,0)</f>
        <v>#N/A</v>
      </c>
      <c r="J106" s="121" t="str">
        <f t="shared" si="5"/>
        <v>Graduados</v>
      </c>
      <c r="K106" s="121" t="s">
        <v>480</v>
      </c>
      <c r="L106" s="121"/>
    </row>
    <row r="107" spans="3:12" x14ac:dyDescent="0.25">
      <c r="C107" s="164"/>
      <c r="D107" s="181"/>
      <c r="E107" s="146"/>
      <c r="F107" s="120">
        <f t="shared" si="4"/>
        <v>0</v>
      </c>
      <c r="G107" s="184"/>
      <c r="H107" s="165"/>
      <c r="I107" s="153" t="e">
        <f>VLOOKUP(H107,[7]Presupuesto!$B$11:$C$586,2,0)</f>
        <v>#N/A</v>
      </c>
      <c r="J107" s="121" t="str">
        <f t="shared" si="5"/>
        <v>Graduados</v>
      </c>
      <c r="K107" s="121" t="s">
        <v>480</v>
      </c>
      <c r="L107" s="121"/>
    </row>
    <row r="108" spans="3:12" x14ac:dyDescent="0.25">
      <c r="C108" s="164"/>
      <c r="D108" s="181"/>
      <c r="E108" s="146"/>
      <c r="F108" s="120">
        <f t="shared" si="4"/>
        <v>0</v>
      </c>
      <c r="G108" s="184"/>
      <c r="H108" s="165"/>
      <c r="I108" s="153" t="e">
        <f>VLOOKUP(H108,[7]Presupuesto!$B$11:$C$586,2,0)</f>
        <v>#N/A</v>
      </c>
      <c r="J108" s="121" t="str">
        <f t="shared" si="5"/>
        <v>Graduados</v>
      </c>
      <c r="K108" s="121" t="s">
        <v>480</v>
      </c>
      <c r="L108" s="121"/>
    </row>
    <row r="109" spans="3:12" x14ac:dyDescent="0.25">
      <c r="C109" s="164"/>
      <c r="D109" s="181"/>
      <c r="E109" s="146"/>
      <c r="F109" s="120">
        <f t="shared" si="4"/>
        <v>0</v>
      </c>
      <c r="G109" s="184"/>
      <c r="H109" s="165"/>
      <c r="I109" s="153" t="e">
        <f>VLOOKUP(H109,[7]Presupuesto!$B$11:$C$586,2,0)</f>
        <v>#N/A</v>
      </c>
      <c r="J109" s="121" t="str">
        <f t="shared" si="5"/>
        <v>Graduados</v>
      </c>
      <c r="K109" s="121" t="s">
        <v>480</v>
      </c>
      <c r="L109" s="121"/>
    </row>
    <row r="110" spans="3:12" x14ac:dyDescent="0.25">
      <c r="C110" s="164"/>
      <c r="D110" s="181"/>
      <c r="E110" s="146"/>
      <c r="F110" s="120">
        <f t="shared" si="4"/>
        <v>0</v>
      </c>
      <c r="G110" s="184"/>
      <c r="H110" s="165"/>
      <c r="I110" s="153" t="e">
        <f>VLOOKUP(H110,[7]Presupuesto!$B$11:$C$586,2,0)</f>
        <v>#N/A</v>
      </c>
      <c r="J110" s="121" t="str">
        <f t="shared" si="5"/>
        <v>Graduados</v>
      </c>
      <c r="K110" s="121" t="s">
        <v>480</v>
      </c>
      <c r="L110" s="121"/>
    </row>
    <row r="111" spans="3:12" x14ac:dyDescent="0.25">
      <c r="C111" s="164"/>
      <c r="D111" s="181"/>
      <c r="E111" s="146"/>
      <c r="F111" s="120">
        <f t="shared" si="4"/>
        <v>0</v>
      </c>
      <c r="G111" s="184"/>
      <c r="H111" s="165"/>
      <c r="I111" s="153" t="e">
        <f>VLOOKUP(H111,[7]Presupuesto!$B$11:$C$586,2,0)</f>
        <v>#N/A</v>
      </c>
      <c r="J111" s="121" t="str">
        <f t="shared" si="5"/>
        <v>Graduados</v>
      </c>
      <c r="K111" s="121" t="s">
        <v>480</v>
      </c>
      <c r="L111" s="121"/>
    </row>
    <row r="112" spans="3:12" x14ac:dyDescent="0.25">
      <c r="C112" s="164"/>
      <c r="D112" s="181"/>
      <c r="E112" s="146"/>
      <c r="F112" s="120">
        <f t="shared" si="4"/>
        <v>0</v>
      </c>
      <c r="G112" s="184"/>
      <c r="H112" s="165"/>
      <c r="I112" s="153" t="e">
        <f>VLOOKUP(H112,[7]Presupuesto!$B$11:$C$586,2,0)</f>
        <v>#N/A</v>
      </c>
      <c r="J112" s="121" t="str">
        <f t="shared" si="5"/>
        <v>Graduados</v>
      </c>
      <c r="K112" s="121" t="s">
        <v>480</v>
      </c>
      <c r="L112" s="121"/>
    </row>
    <row r="113" spans="3:12" x14ac:dyDescent="0.25">
      <c r="C113" s="164"/>
      <c r="D113" s="181"/>
      <c r="E113" s="146"/>
      <c r="F113" s="120">
        <f t="shared" si="4"/>
        <v>0</v>
      </c>
      <c r="G113" s="184"/>
      <c r="H113" s="165"/>
      <c r="I113" s="153" t="e">
        <f>VLOOKUP(H113,[7]Presupuesto!$B$11:$C$586,2,0)</f>
        <v>#N/A</v>
      </c>
      <c r="J113" s="121" t="str">
        <f t="shared" si="5"/>
        <v>Graduados</v>
      </c>
      <c r="K113" s="121" t="s">
        <v>480</v>
      </c>
      <c r="L113" s="121"/>
    </row>
    <row r="114" spans="3:12" x14ac:dyDescent="0.25">
      <c r="C114" s="164"/>
      <c r="D114" s="181"/>
      <c r="E114" s="146"/>
      <c r="F114" s="120">
        <f t="shared" si="4"/>
        <v>0</v>
      </c>
      <c r="G114" s="184"/>
      <c r="H114" s="165"/>
      <c r="I114" s="153" t="e">
        <f>VLOOKUP(H114,[7]Presupuesto!$B$11:$C$586,2,0)</f>
        <v>#N/A</v>
      </c>
      <c r="J114" s="121" t="str">
        <f t="shared" si="5"/>
        <v>Graduados</v>
      </c>
      <c r="K114" s="121" t="s">
        <v>480</v>
      </c>
      <c r="L114" s="121"/>
    </row>
    <row r="115" spans="3:12" x14ac:dyDescent="0.25">
      <c r="C115" s="164"/>
      <c r="D115" s="181"/>
      <c r="E115" s="146"/>
      <c r="F115" s="120">
        <f t="shared" si="4"/>
        <v>0</v>
      </c>
      <c r="G115" s="184"/>
      <c r="H115" s="165"/>
      <c r="I115" s="153" t="e">
        <f>VLOOKUP(H115,[7]Presupuesto!$B$11:$C$586,2,0)</f>
        <v>#N/A</v>
      </c>
      <c r="J115" s="121" t="str">
        <f t="shared" si="5"/>
        <v>Graduados</v>
      </c>
      <c r="K115" s="121" t="s">
        <v>480</v>
      </c>
      <c r="L115" s="121"/>
    </row>
    <row r="116" spans="3:12" x14ac:dyDescent="0.25">
      <c r="C116" s="164"/>
      <c r="D116" s="181"/>
      <c r="E116" s="146"/>
      <c r="F116" s="120">
        <f t="shared" si="4"/>
        <v>0</v>
      </c>
      <c r="G116" s="184"/>
      <c r="H116" s="165"/>
      <c r="I116" s="153" t="e">
        <f>VLOOKUP(H116,[7]Presupuesto!$B$11:$C$586,2,0)</f>
        <v>#N/A</v>
      </c>
      <c r="J116" s="121" t="str">
        <f t="shared" si="5"/>
        <v>Graduados</v>
      </c>
      <c r="K116" s="121" t="s">
        <v>480</v>
      </c>
      <c r="L116" s="121"/>
    </row>
    <row r="117" spans="3:12" x14ac:dyDescent="0.25">
      <c r="C117" s="164"/>
      <c r="D117" s="181"/>
      <c r="E117" s="146"/>
      <c r="F117" s="120">
        <f t="shared" si="4"/>
        <v>0</v>
      </c>
      <c r="G117" s="184"/>
      <c r="H117" s="165"/>
      <c r="I117" s="153" t="e">
        <f>VLOOKUP(H117,[7]Presupuesto!$B$11:$C$586,2,0)</f>
        <v>#N/A</v>
      </c>
      <c r="J117" s="121" t="str">
        <f t="shared" si="5"/>
        <v>Graduados</v>
      </c>
      <c r="K117" s="121" t="s">
        <v>480</v>
      </c>
      <c r="L117" s="121"/>
    </row>
    <row r="118" spans="3:12" x14ac:dyDescent="0.25">
      <c r="C118" s="166"/>
      <c r="D118" s="181"/>
      <c r="E118" s="141"/>
      <c r="F118" s="120">
        <f t="shared" si="4"/>
        <v>0</v>
      </c>
      <c r="G118" s="184"/>
      <c r="H118" s="167"/>
      <c r="I118" s="153" t="e">
        <f>VLOOKUP(H118,[7]Presupuesto!$B$11:$C$586,2,0)</f>
        <v>#N/A</v>
      </c>
      <c r="J118" s="121" t="str">
        <f t="shared" si="5"/>
        <v>Graduados</v>
      </c>
      <c r="K118" s="121" t="s">
        <v>480</v>
      </c>
      <c r="L118" s="121"/>
    </row>
    <row r="119" spans="3:12" x14ac:dyDescent="0.25">
      <c r="C119" s="166"/>
      <c r="D119" s="181"/>
      <c r="E119" s="141"/>
      <c r="F119" s="120">
        <f t="shared" si="4"/>
        <v>0</v>
      </c>
      <c r="G119" s="184"/>
      <c r="H119" s="167"/>
      <c r="I119" s="153" t="e">
        <f>VLOOKUP(H119,[7]Presupuesto!$B$11:$C$586,2,0)</f>
        <v>#N/A</v>
      </c>
      <c r="J119" s="121" t="str">
        <f t="shared" si="5"/>
        <v>Graduados</v>
      </c>
      <c r="K119" s="121" t="s">
        <v>480</v>
      </c>
      <c r="L119" s="121"/>
    </row>
    <row r="120" spans="3:12" x14ac:dyDescent="0.25">
      <c r="C120" s="166"/>
      <c r="D120" s="181"/>
      <c r="E120" s="141"/>
      <c r="F120" s="120">
        <f t="shared" si="4"/>
        <v>0</v>
      </c>
      <c r="G120" s="184"/>
      <c r="H120" s="167"/>
      <c r="I120" s="153" t="e">
        <f>VLOOKUP(H120,[7]Presupuesto!$B$11:$C$586,2,0)</f>
        <v>#N/A</v>
      </c>
      <c r="J120" s="121" t="str">
        <f t="shared" si="5"/>
        <v>Graduados</v>
      </c>
      <c r="K120" s="121" t="s">
        <v>480</v>
      </c>
      <c r="L120" s="121"/>
    </row>
    <row r="121" spans="3:12" x14ac:dyDescent="0.25">
      <c r="C121" s="166"/>
      <c r="D121" s="181"/>
      <c r="E121" s="141"/>
      <c r="F121" s="120">
        <f t="shared" si="4"/>
        <v>0</v>
      </c>
      <c r="G121" s="184"/>
      <c r="H121" s="167"/>
      <c r="I121" s="153" t="e">
        <f>VLOOKUP(H121,[7]Presupuesto!$B$11:$C$586,2,0)</f>
        <v>#N/A</v>
      </c>
      <c r="J121" s="121" t="str">
        <f t="shared" si="5"/>
        <v>Graduados</v>
      </c>
      <c r="K121" s="121" t="s">
        <v>480</v>
      </c>
      <c r="L121" s="121"/>
    </row>
    <row r="122" spans="3:12" x14ac:dyDescent="0.25">
      <c r="C122" s="166"/>
      <c r="D122" s="181"/>
      <c r="E122" s="141"/>
      <c r="F122" s="120">
        <f t="shared" si="4"/>
        <v>0</v>
      </c>
      <c r="G122" s="184"/>
      <c r="H122" s="167"/>
      <c r="I122" s="153" t="e">
        <f>VLOOKUP(H122,[7]Presupuesto!$B$11:$C$586,2,0)</f>
        <v>#N/A</v>
      </c>
      <c r="J122" s="121" t="str">
        <f t="shared" si="5"/>
        <v>Graduados</v>
      </c>
      <c r="K122" s="121" t="s">
        <v>480</v>
      </c>
      <c r="L122" s="121"/>
    </row>
    <row r="123" spans="3:12" x14ac:dyDescent="0.25">
      <c r="C123" s="166"/>
      <c r="D123" s="181"/>
      <c r="E123" s="141"/>
      <c r="F123" s="120">
        <f t="shared" si="4"/>
        <v>0</v>
      </c>
      <c r="G123" s="184"/>
      <c r="H123" s="167"/>
      <c r="I123" s="153" t="e">
        <f>VLOOKUP(H123,[7]Presupuesto!$B$11:$C$586,2,0)</f>
        <v>#N/A</v>
      </c>
      <c r="J123" s="121" t="str">
        <f t="shared" si="5"/>
        <v>Graduados</v>
      </c>
      <c r="K123" s="121" t="s">
        <v>480</v>
      </c>
      <c r="L123" s="121"/>
    </row>
    <row r="124" spans="3:12" x14ac:dyDescent="0.25">
      <c r="C124" s="166"/>
      <c r="D124" s="181"/>
      <c r="E124" s="141"/>
      <c r="F124" s="120">
        <f t="shared" si="4"/>
        <v>0</v>
      </c>
      <c r="G124" s="184"/>
      <c r="H124" s="167"/>
      <c r="I124" s="153" t="e">
        <f>VLOOKUP(H124,[7]Presupuesto!$B$11:$C$586,2,0)</f>
        <v>#N/A</v>
      </c>
      <c r="J124" s="121" t="str">
        <f t="shared" si="5"/>
        <v>Graduados</v>
      </c>
      <c r="K124" s="121" t="s">
        <v>480</v>
      </c>
      <c r="L124" s="121"/>
    </row>
    <row r="125" spans="3:12" x14ac:dyDescent="0.25">
      <c r="C125" s="166"/>
      <c r="D125" s="181"/>
      <c r="E125" s="141"/>
      <c r="F125" s="120">
        <f t="shared" si="4"/>
        <v>0</v>
      </c>
      <c r="G125" s="184"/>
      <c r="H125" s="167"/>
      <c r="I125" s="153" t="e">
        <f>VLOOKUP(H125,[7]Presupuesto!$B$11:$C$586,2,0)</f>
        <v>#N/A</v>
      </c>
      <c r="J125" s="121" t="str">
        <f t="shared" si="5"/>
        <v>Graduados</v>
      </c>
      <c r="K125" s="121" t="s">
        <v>480</v>
      </c>
      <c r="L125" s="121"/>
    </row>
    <row r="126" spans="3:12" x14ac:dyDescent="0.25">
      <c r="C126" s="168"/>
      <c r="D126" s="181"/>
      <c r="E126" s="141"/>
      <c r="F126" s="120">
        <f t="shared" si="4"/>
        <v>0</v>
      </c>
      <c r="G126" s="184"/>
      <c r="H126" s="169"/>
      <c r="I126" s="153" t="e">
        <f>VLOOKUP(H126,[7]Presupuesto!$B$11:$C$586,2,0)</f>
        <v>#N/A</v>
      </c>
      <c r="J126" s="121" t="str">
        <f t="shared" si="5"/>
        <v>Graduados</v>
      </c>
      <c r="K126" s="121" t="s">
        <v>471</v>
      </c>
      <c r="L126" s="121"/>
    </row>
    <row r="127" spans="3:12" x14ac:dyDescent="0.25">
      <c r="C127" s="168"/>
      <c r="D127" s="181"/>
      <c r="E127" s="141"/>
      <c r="F127" s="120">
        <f t="shared" si="4"/>
        <v>0</v>
      </c>
      <c r="G127" s="184"/>
      <c r="H127" s="169"/>
      <c r="I127" s="153" t="e">
        <f>VLOOKUP(H127,[7]Presupuesto!$B$11:$C$586,2,0)</f>
        <v>#N/A</v>
      </c>
      <c r="J127" s="121" t="str">
        <f t="shared" si="5"/>
        <v>Graduados</v>
      </c>
      <c r="K127" s="121" t="s">
        <v>480</v>
      </c>
      <c r="L127" s="121"/>
    </row>
    <row r="128" spans="3:12" x14ac:dyDescent="0.25">
      <c r="C128" s="168"/>
      <c r="D128" s="181"/>
      <c r="E128" s="141"/>
      <c r="F128" s="120">
        <f t="shared" si="4"/>
        <v>0</v>
      </c>
      <c r="G128" s="184"/>
      <c r="H128" s="169"/>
      <c r="I128" s="153" t="e">
        <f>VLOOKUP(H128,[7]Presupuesto!$B$11:$C$586,2,0)</f>
        <v>#N/A</v>
      </c>
      <c r="J128" s="121" t="str">
        <f t="shared" si="5"/>
        <v>Graduados</v>
      </c>
      <c r="K128" s="121" t="s">
        <v>480</v>
      </c>
      <c r="L128" s="121"/>
    </row>
    <row r="129" spans="3:12" x14ac:dyDescent="0.25">
      <c r="C129" s="168"/>
      <c r="D129" s="181"/>
      <c r="E129" s="141"/>
      <c r="F129" s="120">
        <f t="shared" si="4"/>
        <v>0</v>
      </c>
      <c r="G129" s="184"/>
      <c r="H129" s="169"/>
      <c r="I129" s="153" t="e">
        <f>VLOOKUP(H129,[7]Presupuesto!$B$11:$C$586,2,0)</f>
        <v>#N/A</v>
      </c>
      <c r="J129" s="121" t="str">
        <f t="shared" si="5"/>
        <v>Graduados</v>
      </c>
      <c r="K129" s="121" t="s">
        <v>480</v>
      </c>
      <c r="L129" s="121"/>
    </row>
    <row r="130" spans="3:12" ht="15.75" thickBot="1" x14ac:dyDescent="0.3">
      <c r="C130" s="170"/>
      <c r="D130" s="262"/>
      <c r="E130" s="126"/>
      <c r="F130" s="128">
        <f t="shared" si="4"/>
        <v>0</v>
      </c>
      <c r="G130" s="185"/>
      <c r="H130" s="171"/>
      <c r="I130" s="155" t="e">
        <f>VLOOKUP(H130,[7]Presupuesto!$B$11:$C$586,2,0)</f>
        <v>#N/A</v>
      </c>
      <c r="J130" s="129" t="str">
        <f>$J$20</f>
        <v>Graduados</v>
      </c>
      <c r="K130" s="147" t="s">
        <v>462</v>
      </c>
      <c r="L130" s="147"/>
    </row>
  </sheetData>
  <dataValidations count="4">
    <dataValidation type="list" allowBlank="1" showInputMessage="1" showErrorMessage="1" errorTitle="¡Ingreso Inválido!" error="Verifique el valor ingresado." promptTitle="Ingrese el Objeto de Gasto" prompt="Ingrese el Objeto de Gasto" sqref="H17:H23 H35:H41 H51:H85 H96:H130">
      <formula1>$A$1:$VD$1</formula1>
    </dataValidation>
    <dataValidation type="list" allowBlank="1" showInputMessage="1" showErrorMessage="1" errorTitle="¡Ingreso Inválido!" error="Seleccione una opción de la lista." promptTitle="Dimensión Estratégica" prompt="Seleccione una opción de la lista." sqref="J17:J23 J35:J41 J51:J85 J96:J130">
      <formula1>$A$2:$K$2</formula1>
    </dataValidation>
    <dataValidation type="list" allowBlank="1" showInputMessage="1" showErrorMessage="1" errorTitle="¡Ingreso Inválido!" error="Seleccione una opción de la lista" promptTitle="Mes Requerido" prompt="Seleccione el mes en el que requiere el recurso." sqref="K17:K23 K35:K41 K51:K85 K96:K130">
      <formula1>$U$2:$AF$2</formula1>
    </dataValidation>
    <dataValidation type="list" allowBlank="1" showInputMessage="1" showErrorMessage="1" errorTitle="¡Ingreso Inválido!" error="Seleccione una opción de la lista." promptTitle="Tipo de Presupuesto" prompt="Seleccione una opción de la lista." sqref="G17:G23 G35:G41 G51:G85 G96:G130">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2013-10-19T14:08:02Z</cp:lastPrinted>
  <dcterms:created xsi:type="dcterms:W3CDTF">2010-05-02T01:28:32Z</dcterms:created>
  <dcterms:modified xsi:type="dcterms:W3CDTF">2014-05-14T21:06:46Z</dcterms:modified>
</cp:coreProperties>
</file>